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 defaultThemeVersion="124226"/>
  <bookViews>
    <workbookView xWindow="0" yWindow="0" windowWidth="21570" windowHeight="8055" tabRatio="1000"/>
  </bookViews>
  <sheets>
    <sheet name="FY16 I&amp;G Distribution" sheetId="3" r:id="rId1"/>
    <sheet name="Distributive Model" sheetId="20" r:id="rId2"/>
    <sheet name="Data for Funding Rec" sheetId="54" r:id="rId3"/>
    <sheet name="Stop Loss Flag" sheetId="22" r:id="rId4"/>
    <sheet name="Distribution Plot" sheetId="48" r:id="rId5"/>
    <sheet name="Outcome %'s" sheetId="1" r:id="rId6"/>
    <sheet name="Outcome $'s" sheetId="14" r:id="rId7"/>
    <sheet name="Performance Measures" sheetId="11" r:id="rId8"/>
    <sheet name="Dollars by Measure" sheetId="25" r:id="rId9"/>
    <sheet name="FY15 I&amp;G Actual" sheetId="19" r:id="rId10"/>
    <sheet name="Institutional Share" sheetId="52" r:id="rId11"/>
    <sheet name="Award Table" sheetId="33" r:id="rId12"/>
    <sheet name="STEMH Table" sheetId="34" r:id="rId13"/>
    <sheet name="At-Risk Table" sheetId="35" r:id="rId14"/>
    <sheet name="SCH Summary" sheetId="36" r:id="rId15"/>
    <sheet name="Research Table" sheetId="49" r:id="rId16"/>
    <sheet name="MP30_Table" sheetId="50" r:id="rId17"/>
    <sheet name="MP60_Table" sheetId="51" r:id="rId18"/>
    <sheet name="Dual Credit Table" sheetId="12" r:id="rId19"/>
    <sheet name="Matrices" sheetId="37" r:id="rId20"/>
    <sheet name="Award Data" sheetId="38" r:id="rId21"/>
    <sheet name="STEMH Data" sheetId="39" r:id="rId22"/>
    <sheet name="At-Risk Data" sheetId="40" r:id="rId23"/>
    <sheet name="FY16 EOC SCH Calc Sheet" sheetId="41" r:id="rId24"/>
    <sheet name="AY2013-14-Census" sheetId="45" r:id="rId25"/>
    <sheet name="AY2013-14-end_of_course" sheetId="46" r:id="rId26"/>
    <sheet name="Raw_Award_Data" sheetId="42" r:id="rId27"/>
    <sheet name="Raw_STEMH_Data" sheetId="43" r:id="rId28"/>
    <sheet name="Raw_At-Risk_Data" sheetId="44" r:id="rId29"/>
  </sheets>
  <definedNames>
    <definedName name="_xlnm.Print_Area" localSheetId="0">'FY16 I&amp;G Distribution'!$A$1:$V$45</definedName>
    <definedName name="_xlnm.Print_Area" localSheetId="7">'Performance Measures'!$A$1:$AK$38</definedName>
    <definedName name="_xlnm.Print_Area" localSheetId="14">'SCH Summary'!$A$1:$O$37</definedName>
    <definedName name="_xlnm.Print_Titles" localSheetId="22">'At-Risk Data'!$A:$C,'At-Risk Data'!$1:$4</definedName>
    <definedName name="_xlnm.Print_Titles" localSheetId="20">'Award Data'!$A:$C,'Award Data'!$1:$4</definedName>
    <definedName name="_xlnm.Print_Titles" localSheetId="8">'Dollars by Measure'!$A:$A</definedName>
    <definedName name="_xlnm.Print_Titles" localSheetId="23">'FY16 EOC SCH Calc Sheet'!$A:$A,'FY16 EOC SCH Calc Sheet'!$1:$5</definedName>
    <definedName name="_xlnm.Print_Titles" localSheetId="10">'Institutional Share'!$1:$3</definedName>
    <definedName name="_xlnm.Print_Titles" localSheetId="16">MP30_Table!$1:$6</definedName>
    <definedName name="_xlnm.Print_Titles" localSheetId="17">MP60_Table!$1:$6</definedName>
    <definedName name="_xlnm.Print_Titles" localSheetId="7">'Performance Measures'!$A:$A</definedName>
    <definedName name="_xlnm.Print_Titles" localSheetId="14">'SCH Summary'!$A:$A</definedName>
    <definedName name="_xlnm.Print_Titles" localSheetId="21">'STEMH Data'!$A:$C,'STEMH Data'!$1:$4</definedName>
    <definedName name="Q1b_awardee">Raw_Award_Data!$A$1:$AQ$73</definedName>
    <definedName name="Q5a4_M30_Points_by_Sem">MP30_Table!$A$6:$N$56</definedName>
    <definedName name="Raw_Awards_Data">'Raw_At-Risk_Data'!$A$1:$AQ$73</definedName>
    <definedName name="Raw_STEMH_Data">Raw_STEMH_Data!$A$1:$AQ$73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54" l="1"/>
  <c r="A1" i="54"/>
  <c r="D29" i="52" l="1"/>
  <c r="D28" i="52"/>
  <c r="D27" i="52"/>
  <c r="D26" i="52"/>
  <c r="D25" i="52"/>
  <c r="D24" i="52"/>
  <c r="D23" i="52"/>
  <c r="E16" i="52"/>
  <c r="D39" i="54" l="1"/>
  <c r="CQ107" i="41" l="1"/>
  <c r="CR107" i="41"/>
  <c r="CQ110" i="41"/>
  <c r="CR110" i="41"/>
  <c r="CQ113" i="41"/>
  <c r="CQ115" i="41" s="1"/>
  <c r="CR113" i="41"/>
  <c r="CR115" i="41" s="1"/>
  <c r="CQ121" i="41"/>
  <c r="CR121" i="41"/>
  <c r="CQ124" i="41"/>
  <c r="CR124" i="41"/>
  <c r="CQ127" i="41"/>
  <c r="CQ129" i="41" s="1"/>
  <c r="CR127" i="41"/>
  <c r="CQ135" i="41"/>
  <c r="CR135" i="41"/>
  <c r="CQ138" i="41"/>
  <c r="CR138" i="41"/>
  <c r="CQ141" i="41"/>
  <c r="CR141" i="41"/>
  <c r="CQ149" i="41"/>
  <c r="CR149" i="41"/>
  <c r="CQ152" i="41"/>
  <c r="CR152" i="41"/>
  <c r="CQ155" i="41"/>
  <c r="CQ157" i="41" s="1"/>
  <c r="CR155" i="41"/>
  <c r="CR157" i="41" s="1"/>
  <c r="CQ163" i="41"/>
  <c r="CR163" i="41"/>
  <c r="CQ166" i="41"/>
  <c r="CR166" i="41"/>
  <c r="CQ169" i="41"/>
  <c r="CR169" i="41"/>
  <c r="CQ171" i="41"/>
  <c r="CR171" i="41"/>
  <c r="CQ177" i="41"/>
  <c r="CR177" i="41"/>
  <c r="CQ180" i="41"/>
  <c r="CR180" i="41"/>
  <c r="CQ183" i="41"/>
  <c r="CR183" i="41"/>
  <c r="CQ185" i="41"/>
  <c r="CQ191" i="41"/>
  <c r="CR191" i="41"/>
  <c r="CQ194" i="41"/>
  <c r="CR194" i="41"/>
  <c r="CQ197" i="41"/>
  <c r="CR197" i="41"/>
  <c r="CR199" i="41" s="1"/>
  <c r="CQ205" i="41"/>
  <c r="CR205" i="41"/>
  <c r="CQ208" i="41"/>
  <c r="CR208" i="41"/>
  <c r="CQ211" i="41"/>
  <c r="CQ213" i="41" s="1"/>
  <c r="CR211" i="41"/>
  <c r="CR213" i="41"/>
  <c r="CQ219" i="41"/>
  <c r="CR219" i="41"/>
  <c r="CQ222" i="41"/>
  <c r="CR222" i="41"/>
  <c r="CQ225" i="41"/>
  <c r="CR225" i="41"/>
  <c r="CQ227" i="41"/>
  <c r="CR227" i="41"/>
  <c r="CQ233" i="41"/>
  <c r="CR233" i="41"/>
  <c r="CQ236" i="41"/>
  <c r="CR236" i="41"/>
  <c r="CQ239" i="41"/>
  <c r="CQ241" i="41" s="1"/>
  <c r="CR239" i="41"/>
  <c r="CQ247" i="41"/>
  <c r="CR247" i="41"/>
  <c r="CQ250" i="41"/>
  <c r="CR250" i="41"/>
  <c r="CQ253" i="41"/>
  <c r="CR253" i="41"/>
  <c r="CR255" i="41" s="1"/>
  <c r="CQ261" i="41"/>
  <c r="CR261" i="41"/>
  <c r="CQ264" i="41"/>
  <c r="CR264" i="41"/>
  <c r="CQ267" i="41"/>
  <c r="CQ269" i="41" s="1"/>
  <c r="CR267" i="41"/>
  <c r="CR269" i="41" s="1"/>
  <c r="CQ275" i="41"/>
  <c r="CR275" i="41"/>
  <c r="CQ278" i="41"/>
  <c r="CR278" i="41"/>
  <c r="CQ281" i="41"/>
  <c r="CQ283" i="41" s="1"/>
  <c r="CR281" i="41"/>
  <c r="CR283" i="41" s="1"/>
  <c r="CQ289" i="41"/>
  <c r="CR289" i="41"/>
  <c r="CQ292" i="41"/>
  <c r="CR292" i="41"/>
  <c r="CQ295" i="41"/>
  <c r="CQ297" i="41" s="1"/>
  <c r="CR295" i="41"/>
  <c r="CQ303" i="41"/>
  <c r="CR303" i="41"/>
  <c r="CQ306" i="41"/>
  <c r="CR306" i="41"/>
  <c r="CQ309" i="41"/>
  <c r="CR309" i="41"/>
  <c r="CR311" i="41" s="1"/>
  <c r="CQ317" i="41"/>
  <c r="CR317" i="41"/>
  <c r="CQ320" i="41"/>
  <c r="CR320" i="41"/>
  <c r="CQ323" i="41"/>
  <c r="CQ325" i="41" s="1"/>
  <c r="CR323" i="41"/>
  <c r="CR325" i="41"/>
  <c r="CQ331" i="41"/>
  <c r="CR331" i="41"/>
  <c r="CQ334" i="41"/>
  <c r="CR334" i="41"/>
  <c r="CQ337" i="41"/>
  <c r="CQ339" i="41" s="1"/>
  <c r="CR337" i="41"/>
  <c r="CR339" i="41" s="1"/>
  <c r="CE9" i="41"/>
  <c r="CF9" i="41"/>
  <c r="CG9" i="41"/>
  <c r="CE12" i="41"/>
  <c r="CF12" i="41"/>
  <c r="CG12" i="41"/>
  <c r="CE15" i="41"/>
  <c r="CF15" i="41"/>
  <c r="CG15" i="41"/>
  <c r="CE23" i="41"/>
  <c r="CF23" i="41"/>
  <c r="CG23" i="41"/>
  <c r="CE26" i="41"/>
  <c r="CF26" i="41"/>
  <c r="CG26" i="41"/>
  <c r="CE29" i="41"/>
  <c r="CF29" i="41"/>
  <c r="CG29" i="41"/>
  <c r="CE37" i="41"/>
  <c r="CF37" i="41"/>
  <c r="CG37" i="41"/>
  <c r="CE40" i="41"/>
  <c r="CF40" i="41"/>
  <c r="CG40" i="41"/>
  <c r="CE43" i="41"/>
  <c r="CF43" i="41"/>
  <c r="CF45" i="41" s="1"/>
  <c r="CG43" i="41"/>
  <c r="CE51" i="41"/>
  <c r="CF51" i="41"/>
  <c r="CG51" i="41"/>
  <c r="CE54" i="41"/>
  <c r="CF54" i="41"/>
  <c r="CG54" i="41"/>
  <c r="CE57" i="41"/>
  <c r="CF57" i="41"/>
  <c r="CG57" i="41"/>
  <c r="CE65" i="41"/>
  <c r="CF65" i="41"/>
  <c r="CG65" i="41"/>
  <c r="CE68" i="41"/>
  <c r="CF68" i="41"/>
  <c r="CG68" i="41"/>
  <c r="CE71" i="41"/>
  <c r="CF71" i="41"/>
  <c r="CG71" i="41"/>
  <c r="CE79" i="41"/>
  <c r="CF79" i="41"/>
  <c r="CG79" i="41"/>
  <c r="CE82" i="41"/>
  <c r="CE87" i="41" s="1"/>
  <c r="CF82" i="41"/>
  <c r="CG82" i="41"/>
  <c r="CE85" i="41"/>
  <c r="CF85" i="41"/>
  <c r="CG85" i="41"/>
  <c r="CG87" i="41" s="1"/>
  <c r="CE93" i="41"/>
  <c r="CF93" i="41"/>
  <c r="CG93" i="41"/>
  <c r="CE96" i="41"/>
  <c r="CF96" i="41"/>
  <c r="CG96" i="41"/>
  <c r="CE99" i="41"/>
  <c r="CF99" i="41"/>
  <c r="CF101" i="41" s="1"/>
  <c r="CG99" i="41"/>
  <c r="CE107" i="41"/>
  <c r="CF107" i="41"/>
  <c r="CG107" i="41"/>
  <c r="CE110" i="41"/>
  <c r="CF110" i="41"/>
  <c r="CG110" i="41"/>
  <c r="CE113" i="41"/>
  <c r="CE115" i="41" s="1"/>
  <c r="CF113" i="41"/>
  <c r="CG113" i="41"/>
  <c r="CE121" i="41"/>
  <c r="CF121" i="41"/>
  <c r="CG121" i="41"/>
  <c r="CE124" i="41"/>
  <c r="CF124" i="41"/>
  <c r="CG124" i="41"/>
  <c r="CE127" i="41"/>
  <c r="CF127" i="41"/>
  <c r="CG127" i="41"/>
  <c r="CE135" i="41"/>
  <c r="CF135" i="41"/>
  <c r="CG135" i="41"/>
  <c r="CE138" i="41"/>
  <c r="CF138" i="41"/>
  <c r="CG138" i="41"/>
  <c r="CE141" i="41"/>
  <c r="CF141" i="41"/>
  <c r="CG141" i="41"/>
  <c r="CG143" i="41"/>
  <c r="CE149" i="41"/>
  <c r="CF149" i="41"/>
  <c r="CG149" i="41"/>
  <c r="CE152" i="41"/>
  <c r="CF152" i="41"/>
  <c r="CG152" i="41"/>
  <c r="CE155" i="41"/>
  <c r="CF155" i="41"/>
  <c r="CG155" i="41"/>
  <c r="CE163" i="41"/>
  <c r="CF163" i="41"/>
  <c r="CG163" i="41"/>
  <c r="CE166" i="41"/>
  <c r="CF166" i="41"/>
  <c r="CG166" i="41"/>
  <c r="CE169" i="41"/>
  <c r="CE171" i="41" s="1"/>
  <c r="CF169" i="41"/>
  <c r="CG169" i="41"/>
  <c r="CE177" i="41"/>
  <c r="CF177" i="41"/>
  <c r="CG177" i="41"/>
  <c r="CE180" i="41"/>
  <c r="CF180" i="41"/>
  <c r="CG180" i="41"/>
  <c r="CE183" i="41"/>
  <c r="CF183" i="41"/>
  <c r="CG183" i="41"/>
  <c r="CE191" i="41"/>
  <c r="CF191" i="41"/>
  <c r="CG191" i="41"/>
  <c r="CE194" i="41"/>
  <c r="CF194" i="41"/>
  <c r="CG194" i="41"/>
  <c r="CE197" i="41"/>
  <c r="CF197" i="41"/>
  <c r="CG197" i="41"/>
  <c r="CG199" i="41" s="1"/>
  <c r="CE205" i="41"/>
  <c r="CF205" i="41"/>
  <c r="CG205" i="41"/>
  <c r="CE208" i="41"/>
  <c r="CF208" i="41"/>
  <c r="CG208" i="41"/>
  <c r="CE211" i="41"/>
  <c r="CF211" i="41"/>
  <c r="CG211" i="41"/>
  <c r="CF213" i="41"/>
  <c r="CE219" i="41"/>
  <c r="CF219" i="41"/>
  <c r="CG219" i="41"/>
  <c r="CE222" i="41"/>
  <c r="CF222" i="41"/>
  <c r="CG222" i="41"/>
  <c r="CE225" i="41"/>
  <c r="CF225" i="41"/>
  <c r="CG225" i="41"/>
  <c r="CG227" i="41" s="1"/>
  <c r="CE233" i="41"/>
  <c r="CF233" i="41"/>
  <c r="CG233" i="41"/>
  <c r="CE236" i="41"/>
  <c r="CF236" i="41"/>
  <c r="CF241" i="41" s="1"/>
  <c r="CG236" i="41"/>
  <c r="CE239" i="41"/>
  <c r="CF239" i="41"/>
  <c r="CG239" i="41"/>
  <c r="CE247" i="41"/>
  <c r="CF247" i="41"/>
  <c r="CG247" i="41"/>
  <c r="CE250" i="41"/>
  <c r="CF250" i="41"/>
  <c r="CG250" i="41"/>
  <c r="CE253" i="41"/>
  <c r="CF253" i="41"/>
  <c r="CG253" i="41"/>
  <c r="CG255" i="41" s="1"/>
  <c r="CE261" i="41"/>
  <c r="CF261" i="41"/>
  <c r="CG261" i="41"/>
  <c r="CE264" i="41"/>
  <c r="CF264" i="41"/>
  <c r="CG264" i="41"/>
  <c r="CE267" i="41"/>
  <c r="CF267" i="41"/>
  <c r="CG267" i="41"/>
  <c r="CE275" i="41"/>
  <c r="CF275" i="41"/>
  <c r="CG275" i="41"/>
  <c r="CE278" i="41"/>
  <c r="CF278" i="41"/>
  <c r="CG278" i="41"/>
  <c r="CE281" i="41"/>
  <c r="CF281" i="41"/>
  <c r="CG281" i="41"/>
  <c r="CE283" i="41"/>
  <c r="CE289" i="41"/>
  <c r="CF289" i="41"/>
  <c r="CG289" i="41"/>
  <c r="CE292" i="41"/>
  <c r="CF292" i="41"/>
  <c r="CG292" i="41"/>
  <c r="CE295" i="41"/>
  <c r="CF295" i="41"/>
  <c r="CF297" i="41" s="1"/>
  <c r="CG295" i="41"/>
  <c r="CE303" i="41"/>
  <c r="CE311" i="41" s="1"/>
  <c r="CF303" i="41"/>
  <c r="CG303" i="41"/>
  <c r="CE306" i="41"/>
  <c r="CF306" i="41"/>
  <c r="CG306" i="41"/>
  <c r="CE309" i="41"/>
  <c r="CF309" i="41"/>
  <c r="CG309" i="41"/>
  <c r="CG311" i="41" s="1"/>
  <c r="CE317" i="41"/>
  <c r="CF317" i="41"/>
  <c r="CG317" i="41"/>
  <c r="CE320" i="41"/>
  <c r="CF320" i="41"/>
  <c r="CG320" i="41"/>
  <c r="CE323" i="41"/>
  <c r="CF323" i="41"/>
  <c r="CF325" i="41" s="1"/>
  <c r="CG323" i="41"/>
  <c r="CE331" i="41"/>
  <c r="CF331" i="41"/>
  <c r="CG331" i="41"/>
  <c r="CE334" i="41"/>
  <c r="CF334" i="41"/>
  <c r="CG334" i="41"/>
  <c r="CE337" i="41"/>
  <c r="CF337" i="41"/>
  <c r="CF344" i="41" s="1"/>
  <c r="CG337" i="41"/>
  <c r="CG339" i="41"/>
  <c r="CE342" i="41"/>
  <c r="CF342" i="41"/>
  <c r="CE344" i="41"/>
  <c r="BT9" i="41"/>
  <c r="BU9" i="41"/>
  <c r="BV9" i="41"/>
  <c r="BT12" i="41"/>
  <c r="BU12" i="41"/>
  <c r="BV12" i="41"/>
  <c r="BT15" i="41"/>
  <c r="BU15" i="41"/>
  <c r="BV15" i="41"/>
  <c r="BT23" i="41"/>
  <c r="BU23" i="41"/>
  <c r="BV23" i="41"/>
  <c r="BT26" i="41"/>
  <c r="BU26" i="41"/>
  <c r="BV26" i="41"/>
  <c r="BT29" i="41"/>
  <c r="BU29" i="41"/>
  <c r="BV29" i="41"/>
  <c r="BT37" i="41"/>
  <c r="BU37" i="41"/>
  <c r="BV37" i="41"/>
  <c r="BT40" i="41"/>
  <c r="BU40" i="41"/>
  <c r="BU45" i="41" s="1"/>
  <c r="BV40" i="41"/>
  <c r="BT43" i="41"/>
  <c r="BU43" i="41"/>
  <c r="BV43" i="41"/>
  <c r="BT51" i="41"/>
  <c r="BU51" i="41"/>
  <c r="BV51" i="41"/>
  <c r="BT54" i="41"/>
  <c r="BU54" i="41"/>
  <c r="BV54" i="41"/>
  <c r="BT57" i="41"/>
  <c r="BU57" i="41"/>
  <c r="BV57" i="41"/>
  <c r="BT65" i="41"/>
  <c r="BU65" i="41"/>
  <c r="BV65" i="41"/>
  <c r="BT68" i="41"/>
  <c r="BU68" i="41"/>
  <c r="BV68" i="41"/>
  <c r="BT71" i="41"/>
  <c r="BU71" i="41"/>
  <c r="BV71" i="41"/>
  <c r="BT79" i="41"/>
  <c r="BU79" i="41"/>
  <c r="BV79" i="41"/>
  <c r="BT82" i="41"/>
  <c r="BU82" i="41"/>
  <c r="BV82" i="41"/>
  <c r="BT85" i="41"/>
  <c r="BU85" i="41"/>
  <c r="BV85" i="41"/>
  <c r="BT93" i="41"/>
  <c r="BU93" i="41"/>
  <c r="BV93" i="41"/>
  <c r="BT96" i="41"/>
  <c r="BU96" i="41"/>
  <c r="BV96" i="41"/>
  <c r="BT99" i="41"/>
  <c r="BU99" i="41"/>
  <c r="BV99" i="41"/>
  <c r="BT107" i="41"/>
  <c r="BU107" i="41"/>
  <c r="BV107" i="41"/>
  <c r="BT110" i="41"/>
  <c r="BU110" i="41"/>
  <c r="BV110" i="41"/>
  <c r="BT113" i="41"/>
  <c r="BU113" i="41"/>
  <c r="BV113" i="41"/>
  <c r="BT121" i="41"/>
  <c r="BU121" i="41"/>
  <c r="BV121" i="41"/>
  <c r="BT124" i="41"/>
  <c r="BU124" i="41"/>
  <c r="BV124" i="41"/>
  <c r="BT127" i="41"/>
  <c r="BU127" i="41"/>
  <c r="BV127" i="41"/>
  <c r="BT135" i="41"/>
  <c r="BU135" i="41"/>
  <c r="BV135" i="41"/>
  <c r="BT138" i="41"/>
  <c r="BU138" i="41"/>
  <c r="BV138" i="41"/>
  <c r="BT141" i="41"/>
  <c r="BU141" i="41"/>
  <c r="BV141" i="41"/>
  <c r="BT149" i="41"/>
  <c r="BU149" i="41"/>
  <c r="BV149" i="41"/>
  <c r="BT152" i="41"/>
  <c r="BU152" i="41"/>
  <c r="BV152" i="41"/>
  <c r="BT155" i="41"/>
  <c r="BU155" i="41"/>
  <c r="BV155" i="41"/>
  <c r="BT163" i="41"/>
  <c r="BU163" i="41"/>
  <c r="BV163" i="41"/>
  <c r="BT166" i="41"/>
  <c r="BU166" i="41"/>
  <c r="BV166" i="41"/>
  <c r="BT169" i="41"/>
  <c r="BT171" i="41" s="1"/>
  <c r="BU169" i="41"/>
  <c r="BV169" i="41"/>
  <c r="BT177" i="41"/>
  <c r="BU177" i="41"/>
  <c r="BV177" i="41"/>
  <c r="BT180" i="41"/>
  <c r="BU180" i="41"/>
  <c r="BV180" i="41"/>
  <c r="BT183" i="41"/>
  <c r="BU183" i="41"/>
  <c r="BV183" i="41"/>
  <c r="BT191" i="41"/>
  <c r="BU191" i="41"/>
  <c r="BV191" i="41"/>
  <c r="BT194" i="41"/>
  <c r="BU194" i="41"/>
  <c r="BV194" i="41"/>
  <c r="BT197" i="41"/>
  <c r="BU197" i="41"/>
  <c r="BV197" i="41"/>
  <c r="BT205" i="41"/>
  <c r="BU205" i="41"/>
  <c r="BV205" i="41"/>
  <c r="BT208" i="41"/>
  <c r="BU208" i="41"/>
  <c r="BV208" i="41"/>
  <c r="BT211" i="41"/>
  <c r="BU211" i="41"/>
  <c r="BU213" i="41" s="1"/>
  <c r="BV211" i="41"/>
  <c r="BT219" i="41"/>
  <c r="BU219" i="41"/>
  <c r="BV219" i="41"/>
  <c r="BT222" i="41"/>
  <c r="BU222" i="41"/>
  <c r="BV222" i="41"/>
  <c r="BT225" i="41"/>
  <c r="BU225" i="41"/>
  <c r="BV225" i="41"/>
  <c r="BT233" i="41"/>
  <c r="BU233" i="41"/>
  <c r="BV233" i="41"/>
  <c r="BT236" i="41"/>
  <c r="BU236" i="41"/>
  <c r="BV236" i="41"/>
  <c r="BT239" i="41"/>
  <c r="BU239" i="41"/>
  <c r="BV239" i="41"/>
  <c r="BT247" i="41"/>
  <c r="BU247" i="41"/>
  <c r="BV247" i="41"/>
  <c r="BT250" i="41"/>
  <c r="BU250" i="41"/>
  <c r="BV250" i="41"/>
  <c r="BT253" i="41"/>
  <c r="BU253" i="41"/>
  <c r="BV253" i="41"/>
  <c r="BT261" i="41"/>
  <c r="BU261" i="41"/>
  <c r="BV261" i="41"/>
  <c r="BT264" i="41"/>
  <c r="BU264" i="41"/>
  <c r="BV264" i="41"/>
  <c r="BT267" i="41"/>
  <c r="BU267" i="41"/>
  <c r="BV267" i="41"/>
  <c r="BT275" i="41"/>
  <c r="BU275" i="41"/>
  <c r="BV275" i="41"/>
  <c r="BT278" i="41"/>
  <c r="BU278" i="41"/>
  <c r="BV278" i="41"/>
  <c r="BT281" i="41"/>
  <c r="BU281" i="41"/>
  <c r="BV281" i="41"/>
  <c r="BT289" i="41"/>
  <c r="BU289" i="41"/>
  <c r="BV289" i="41"/>
  <c r="BT292" i="41"/>
  <c r="BU292" i="41"/>
  <c r="BV292" i="41"/>
  <c r="BT295" i="41"/>
  <c r="BU295" i="41"/>
  <c r="BV295" i="41"/>
  <c r="BT303" i="41"/>
  <c r="BU303" i="41"/>
  <c r="BV303" i="41"/>
  <c r="BT306" i="41"/>
  <c r="BU306" i="41"/>
  <c r="BV306" i="41"/>
  <c r="BT309" i="41"/>
  <c r="BU309" i="41"/>
  <c r="BV309" i="41"/>
  <c r="BT317" i="41"/>
  <c r="BU317" i="41"/>
  <c r="BV317" i="41"/>
  <c r="BT320" i="41"/>
  <c r="BU320" i="41"/>
  <c r="BV320" i="41"/>
  <c r="BT323" i="41"/>
  <c r="BU323" i="41"/>
  <c r="BV323" i="41"/>
  <c r="BT331" i="41"/>
  <c r="BU331" i="41"/>
  <c r="BV331" i="41"/>
  <c r="BT334" i="41"/>
  <c r="BU334" i="41"/>
  <c r="BV334" i="41"/>
  <c r="BT337" i="41"/>
  <c r="BU337" i="41"/>
  <c r="BU344" i="41" s="1"/>
  <c r="BV337" i="41"/>
  <c r="BT343" i="41"/>
  <c r="BI9" i="41"/>
  <c r="BJ9" i="41"/>
  <c r="BK9" i="41"/>
  <c r="BI12" i="41"/>
  <c r="BJ12" i="41"/>
  <c r="BK12" i="41"/>
  <c r="BI15" i="41"/>
  <c r="BJ15" i="41"/>
  <c r="BK15" i="41"/>
  <c r="BI23" i="41"/>
  <c r="BJ23" i="41"/>
  <c r="BK23" i="41"/>
  <c r="BI26" i="41"/>
  <c r="BJ26" i="41"/>
  <c r="BK26" i="41"/>
  <c r="BI29" i="41"/>
  <c r="BJ29" i="41"/>
  <c r="BK29" i="41"/>
  <c r="BI37" i="41"/>
  <c r="BJ37" i="41"/>
  <c r="BK37" i="41"/>
  <c r="BI40" i="41"/>
  <c r="BJ40" i="41"/>
  <c r="BK40" i="41"/>
  <c r="BI43" i="41"/>
  <c r="BJ43" i="41"/>
  <c r="BK43" i="41"/>
  <c r="BI51" i="41"/>
  <c r="BJ51" i="41"/>
  <c r="BK51" i="41"/>
  <c r="BI54" i="41"/>
  <c r="BJ54" i="41"/>
  <c r="BK54" i="41"/>
  <c r="BI57" i="41"/>
  <c r="BI59" i="41" s="1"/>
  <c r="BJ57" i="41"/>
  <c r="BK57" i="41"/>
  <c r="BI65" i="41"/>
  <c r="BJ65" i="41"/>
  <c r="BK65" i="41"/>
  <c r="BI68" i="41"/>
  <c r="BJ68" i="41"/>
  <c r="BK68" i="41"/>
  <c r="BI71" i="41"/>
  <c r="BJ71" i="41"/>
  <c r="BK71" i="41"/>
  <c r="BI79" i="41"/>
  <c r="BJ79" i="41"/>
  <c r="BK79" i="41"/>
  <c r="BI82" i="41"/>
  <c r="BJ82" i="41"/>
  <c r="BK82" i="41"/>
  <c r="BI85" i="41"/>
  <c r="BJ85" i="41"/>
  <c r="BK85" i="41"/>
  <c r="BI93" i="41"/>
  <c r="BJ93" i="41"/>
  <c r="BK93" i="41"/>
  <c r="BI96" i="41"/>
  <c r="BJ96" i="41"/>
  <c r="BK96" i="41"/>
  <c r="BI99" i="41"/>
  <c r="BJ99" i="41"/>
  <c r="BK99" i="41"/>
  <c r="BK101" i="41"/>
  <c r="BI107" i="41"/>
  <c r="BJ107" i="41"/>
  <c r="BK107" i="41"/>
  <c r="BI110" i="41"/>
  <c r="BJ110" i="41"/>
  <c r="BK110" i="41"/>
  <c r="BI113" i="41"/>
  <c r="BJ113" i="41"/>
  <c r="BK113" i="41"/>
  <c r="BK115" i="41"/>
  <c r="BI121" i="41"/>
  <c r="BJ121" i="41"/>
  <c r="BK121" i="41"/>
  <c r="BI124" i="41"/>
  <c r="BJ124" i="41"/>
  <c r="BK124" i="41"/>
  <c r="BI127" i="41"/>
  <c r="BJ127" i="41"/>
  <c r="BK127" i="41"/>
  <c r="BI135" i="41"/>
  <c r="BJ135" i="41"/>
  <c r="BK135" i="41"/>
  <c r="BI138" i="41"/>
  <c r="BJ138" i="41"/>
  <c r="BK138" i="41"/>
  <c r="BI141" i="41"/>
  <c r="BJ141" i="41"/>
  <c r="BK141" i="41"/>
  <c r="BI149" i="41"/>
  <c r="BJ149" i="41"/>
  <c r="BK149" i="41"/>
  <c r="BI152" i="41"/>
  <c r="BJ152" i="41"/>
  <c r="BK152" i="41"/>
  <c r="BI155" i="41"/>
  <c r="BJ155" i="41"/>
  <c r="BK155" i="41"/>
  <c r="BI163" i="41"/>
  <c r="BJ163" i="41"/>
  <c r="BK163" i="41"/>
  <c r="BI166" i="41"/>
  <c r="BJ166" i="41"/>
  <c r="BJ171" i="41" s="1"/>
  <c r="BK166" i="41"/>
  <c r="BI169" i="41"/>
  <c r="BJ169" i="41"/>
  <c r="BK169" i="41"/>
  <c r="BK171" i="41" s="1"/>
  <c r="BI177" i="41"/>
  <c r="BJ177" i="41"/>
  <c r="BK177" i="41"/>
  <c r="BI180" i="41"/>
  <c r="BI185" i="41" s="1"/>
  <c r="BJ180" i="41"/>
  <c r="BK180" i="41"/>
  <c r="BI183" i="41"/>
  <c r="BJ183" i="41"/>
  <c r="BJ185" i="41" s="1"/>
  <c r="BK183" i="41"/>
  <c r="BI191" i="41"/>
  <c r="BJ191" i="41"/>
  <c r="BK191" i="41"/>
  <c r="BI194" i="41"/>
  <c r="BJ194" i="41"/>
  <c r="BK194" i="41"/>
  <c r="BI197" i="41"/>
  <c r="BJ197" i="41"/>
  <c r="BK197" i="41"/>
  <c r="BI205" i="41"/>
  <c r="BJ205" i="41"/>
  <c r="BK205" i="41"/>
  <c r="BI208" i="41"/>
  <c r="BJ208" i="41"/>
  <c r="BK208" i="41"/>
  <c r="BI211" i="41"/>
  <c r="BJ211" i="41"/>
  <c r="BK211" i="41"/>
  <c r="BI219" i="41"/>
  <c r="BJ219" i="41"/>
  <c r="BK219" i="41"/>
  <c r="BI222" i="41"/>
  <c r="BJ222" i="41"/>
  <c r="BJ227" i="41" s="1"/>
  <c r="BK222" i="41"/>
  <c r="BI225" i="41"/>
  <c r="BJ225" i="41"/>
  <c r="BK225" i="41"/>
  <c r="BK227" i="41" s="1"/>
  <c r="BI233" i="41"/>
  <c r="BJ233" i="41"/>
  <c r="BK233" i="41"/>
  <c r="BI236" i="41"/>
  <c r="BI241" i="41" s="1"/>
  <c r="BJ236" i="41"/>
  <c r="BK236" i="41"/>
  <c r="BI239" i="41"/>
  <c r="BJ239" i="41"/>
  <c r="BK239" i="41"/>
  <c r="BI247" i="41"/>
  <c r="BJ247" i="41"/>
  <c r="BK247" i="41"/>
  <c r="BI250" i="41"/>
  <c r="BJ250" i="41"/>
  <c r="BK250" i="41"/>
  <c r="BI253" i="41"/>
  <c r="BJ253" i="41"/>
  <c r="BK253" i="41"/>
  <c r="BI261" i="41"/>
  <c r="BJ261" i="41"/>
  <c r="BK261" i="41"/>
  <c r="BI264" i="41"/>
  <c r="BJ264" i="41"/>
  <c r="BK264" i="41"/>
  <c r="BI267" i="41"/>
  <c r="BJ267" i="41"/>
  <c r="BK267" i="41"/>
  <c r="BI275" i="41"/>
  <c r="BJ275" i="41"/>
  <c r="BK275" i="41"/>
  <c r="BI278" i="41"/>
  <c r="BJ278" i="41"/>
  <c r="BK278" i="41"/>
  <c r="BI281" i="41"/>
  <c r="BJ281" i="41"/>
  <c r="BK281" i="41"/>
  <c r="BK283" i="41" s="1"/>
  <c r="BI289" i="41"/>
  <c r="BJ289" i="41"/>
  <c r="BK289" i="41"/>
  <c r="BI292" i="41"/>
  <c r="BJ292" i="41"/>
  <c r="BK292" i="41"/>
  <c r="BI295" i="41"/>
  <c r="BJ295" i="41"/>
  <c r="BK295" i="41"/>
  <c r="BI303" i="41"/>
  <c r="BJ303" i="41"/>
  <c r="BK303" i="41"/>
  <c r="BI306" i="41"/>
  <c r="BJ306" i="41"/>
  <c r="BK306" i="41"/>
  <c r="BI309" i="41"/>
  <c r="BI311" i="41" s="1"/>
  <c r="BJ309" i="41"/>
  <c r="BK309" i="41"/>
  <c r="BI317" i="41"/>
  <c r="BJ317" i="41"/>
  <c r="BK317" i="41"/>
  <c r="BI320" i="41"/>
  <c r="BJ320" i="41"/>
  <c r="BK320" i="41"/>
  <c r="BI323" i="41"/>
  <c r="BJ323" i="41"/>
  <c r="BK323" i="41"/>
  <c r="BI331" i="41"/>
  <c r="BJ331" i="41"/>
  <c r="BK331" i="41"/>
  <c r="BI334" i="41"/>
  <c r="BJ334" i="41"/>
  <c r="BK334" i="41"/>
  <c r="BI337" i="41"/>
  <c r="BI344" i="41" s="1"/>
  <c r="BJ337" i="41"/>
  <c r="BK337" i="41"/>
  <c r="BI342" i="41"/>
  <c r="BJ344" i="41"/>
  <c r="AZ82" i="41"/>
  <c r="AZ99" i="41"/>
  <c r="AY107" i="41"/>
  <c r="AZ107" i="41"/>
  <c r="AY110" i="41"/>
  <c r="AZ110" i="41"/>
  <c r="AY113" i="41"/>
  <c r="AY115" i="41" s="1"/>
  <c r="AZ113" i="41"/>
  <c r="AY121" i="41"/>
  <c r="AZ121" i="41"/>
  <c r="AY124" i="41"/>
  <c r="AZ124" i="41"/>
  <c r="AY127" i="41"/>
  <c r="AZ127" i="41"/>
  <c r="AY135" i="41"/>
  <c r="AZ135" i="41"/>
  <c r="AY138" i="41"/>
  <c r="AZ138" i="41"/>
  <c r="AY141" i="41"/>
  <c r="AZ141" i="41"/>
  <c r="AZ143" i="41" s="1"/>
  <c r="AY149" i="41"/>
  <c r="AZ149" i="41"/>
  <c r="AY152" i="41"/>
  <c r="AZ152" i="41"/>
  <c r="AZ157" i="41" s="1"/>
  <c r="AY155" i="41"/>
  <c r="AZ155" i="41"/>
  <c r="AY163" i="41"/>
  <c r="AZ163" i="41"/>
  <c r="AY166" i="41"/>
  <c r="AZ166" i="41"/>
  <c r="AY169" i="41"/>
  <c r="AZ169" i="41"/>
  <c r="AY177" i="41"/>
  <c r="AZ177" i="41"/>
  <c r="AY180" i="41"/>
  <c r="AZ180" i="41"/>
  <c r="AY183" i="41"/>
  <c r="AZ183" i="41"/>
  <c r="AY191" i="41"/>
  <c r="AZ191" i="41"/>
  <c r="AY194" i="41"/>
  <c r="AZ194" i="41"/>
  <c r="AY197" i="41"/>
  <c r="AZ197" i="41"/>
  <c r="AY205" i="41"/>
  <c r="AZ205" i="41"/>
  <c r="AY208" i="41"/>
  <c r="AZ208" i="41"/>
  <c r="AZ213" i="41" s="1"/>
  <c r="AY211" i="41"/>
  <c r="AZ211" i="41"/>
  <c r="AY219" i="41"/>
  <c r="AZ219" i="41"/>
  <c r="AY222" i="41"/>
  <c r="AZ222" i="41"/>
  <c r="AY225" i="41"/>
  <c r="AZ225" i="41"/>
  <c r="AY233" i="41"/>
  <c r="AZ233" i="41"/>
  <c r="AY236" i="41"/>
  <c r="AZ236" i="41"/>
  <c r="AY239" i="41"/>
  <c r="AZ239" i="41"/>
  <c r="AY247" i="41"/>
  <c r="AZ247" i="41"/>
  <c r="AY250" i="41"/>
  <c r="AZ250" i="41"/>
  <c r="AY253" i="41"/>
  <c r="AZ253" i="41"/>
  <c r="AY261" i="41"/>
  <c r="AZ261" i="41"/>
  <c r="AY264" i="41"/>
  <c r="AZ264" i="41"/>
  <c r="AY267" i="41"/>
  <c r="AZ267" i="41"/>
  <c r="AY275" i="41"/>
  <c r="AZ275" i="41"/>
  <c r="AY278" i="41"/>
  <c r="AZ278" i="41"/>
  <c r="AY281" i="41"/>
  <c r="AZ281" i="41"/>
  <c r="AY289" i="41"/>
  <c r="AZ289" i="41"/>
  <c r="AY292" i="41"/>
  <c r="AZ292" i="41"/>
  <c r="AY295" i="41"/>
  <c r="AZ295" i="41"/>
  <c r="AY303" i="41"/>
  <c r="AZ303" i="41"/>
  <c r="AY306" i="41"/>
  <c r="AZ306" i="41"/>
  <c r="AY309" i="41"/>
  <c r="AZ309" i="41"/>
  <c r="AY317" i="41"/>
  <c r="AZ317" i="41"/>
  <c r="AY320" i="41"/>
  <c r="AZ320" i="41"/>
  <c r="AY323" i="41"/>
  <c r="AZ323" i="41"/>
  <c r="AY331" i="41"/>
  <c r="AZ331" i="41"/>
  <c r="AY334" i="41"/>
  <c r="AZ334" i="41"/>
  <c r="AY337" i="41"/>
  <c r="AZ337" i="41"/>
  <c r="BJ339" i="41" l="1"/>
  <c r="BT344" i="41"/>
  <c r="BV311" i="41"/>
  <c r="BT283" i="41"/>
  <c r="BV255" i="41"/>
  <c r="BV115" i="41"/>
  <c r="CG283" i="41"/>
  <c r="CF283" i="41"/>
  <c r="CE227" i="41"/>
  <c r="CE199" i="41"/>
  <c r="CF185" i="41"/>
  <c r="CE185" i="41"/>
  <c r="CE59" i="41"/>
  <c r="CE31" i="41"/>
  <c r="CQ143" i="41"/>
  <c r="BT339" i="41"/>
  <c r="BT342" i="41"/>
  <c r="BV199" i="41"/>
  <c r="BV87" i="41"/>
  <c r="BT59" i="41"/>
  <c r="BV45" i="41"/>
  <c r="BT17" i="41"/>
  <c r="CG297" i="41"/>
  <c r="CF343" i="41"/>
  <c r="CE241" i="41"/>
  <c r="CG31" i="41"/>
  <c r="CQ311" i="41"/>
  <c r="CQ255" i="41"/>
  <c r="CQ199" i="41"/>
  <c r="CR143" i="41"/>
  <c r="BI343" i="41"/>
  <c r="BT115" i="41"/>
  <c r="CE255" i="41"/>
  <c r="CF157" i="41"/>
  <c r="CE157" i="41"/>
  <c r="CR129" i="41"/>
  <c r="BJ59" i="41"/>
  <c r="BV339" i="41"/>
  <c r="CE339" i="41"/>
  <c r="CF269" i="41"/>
  <c r="CF143" i="41"/>
  <c r="CF73" i="41"/>
  <c r="CR297" i="41"/>
  <c r="CR241" i="41"/>
  <c r="CR185" i="41"/>
  <c r="BJ325" i="41"/>
  <c r="BK339" i="41"/>
  <c r="BJ342" i="41"/>
  <c r="BK325" i="41"/>
  <c r="BJ73" i="41"/>
  <c r="BI17" i="41"/>
  <c r="BU325" i="41"/>
  <c r="BU311" i="41"/>
  <c r="BJ297" i="41"/>
  <c r="BK199" i="41"/>
  <c r="BI171" i="41"/>
  <c r="BK31" i="41"/>
  <c r="BU339" i="41"/>
  <c r="BI73" i="41"/>
  <c r="BU343" i="41"/>
  <c r="BT311" i="41"/>
  <c r="BU297" i="41"/>
  <c r="BV269" i="41"/>
  <c r="BV227" i="41"/>
  <c r="BU157" i="41"/>
  <c r="BT157" i="41"/>
  <c r="BT87" i="41"/>
  <c r="BU73" i="41"/>
  <c r="CG325" i="41"/>
  <c r="CF311" i="41"/>
  <c r="CG312" i="41" s="1"/>
  <c r="CE269" i="41"/>
  <c r="CG213" i="41"/>
  <c r="CE143" i="41"/>
  <c r="CG144" i="41" s="1"/>
  <c r="CF129" i="41"/>
  <c r="CE129" i="41"/>
  <c r="CE101" i="41"/>
  <c r="CG59" i="41"/>
  <c r="CF59" i="41"/>
  <c r="CG60" i="41" s="1"/>
  <c r="CF31" i="41"/>
  <c r="CG17" i="41"/>
  <c r="CG284" i="41"/>
  <c r="CG343" i="41"/>
  <c r="CG116" i="41"/>
  <c r="CG115" i="41"/>
  <c r="CF115" i="41"/>
  <c r="CF87" i="41"/>
  <c r="CG73" i="41"/>
  <c r="CG45" i="41"/>
  <c r="BV297" i="41"/>
  <c r="BU269" i="41"/>
  <c r="BT227" i="41"/>
  <c r="BT199" i="41"/>
  <c r="BU185" i="41"/>
  <c r="BT185" i="41"/>
  <c r="BU101" i="41"/>
  <c r="BU87" i="41"/>
  <c r="BV73" i="41"/>
  <c r="BV31" i="41"/>
  <c r="CE325" i="41"/>
  <c r="CG326" i="41" s="1"/>
  <c r="CG269" i="41"/>
  <c r="CF255" i="41"/>
  <c r="CG256" i="41" s="1"/>
  <c r="CE213" i="41"/>
  <c r="CG214" i="41" s="1"/>
  <c r="CG171" i="41"/>
  <c r="CG172" i="41" s="1"/>
  <c r="CF171" i="41"/>
  <c r="CG129" i="41"/>
  <c r="CG101" i="41"/>
  <c r="CG32" i="41"/>
  <c r="CF17" i="41"/>
  <c r="CE17" i="41"/>
  <c r="BV143" i="41"/>
  <c r="BU115" i="41"/>
  <c r="BV116" i="41" s="1"/>
  <c r="CF339" i="41"/>
  <c r="CG340" i="41" s="1"/>
  <c r="CG344" i="41"/>
  <c r="CD344" i="41" s="1"/>
  <c r="CE297" i="41"/>
  <c r="CG241" i="41"/>
  <c r="CG242" i="41" s="1"/>
  <c r="CF227" i="41"/>
  <c r="CG228" i="41" s="1"/>
  <c r="CF199" i="41"/>
  <c r="CG200" i="41" s="1"/>
  <c r="CG185" i="41"/>
  <c r="CG186" i="41" s="1"/>
  <c r="CG157" i="41"/>
  <c r="CG158" i="41" s="1"/>
  <c r="CE73" i="41"/>
  <c r="CE45" i="41"/>
  <c r="CG298" i="41"/>
  <c r="CG88" i="41"/>
  <c r="CG46" i="41"/>
  <c r="CG130" i="41"/>
  <c r="CG18" i="41"/>
  <c r="AY339" i="41"/>
  <c r="AY269" i="41"/>
  <c r="AY255" i="41"/>
  <c r="BK157" i="41"/>
  <c r="BJ129" i="41"/>
  <c r="BI129" i="41"/>
  <c r="BK45" i="41"/>
  <c r="BJ17" i="41"/>
  <c r="BT325" i="41"/>
  <c r="BV283" i="41"/>
  <c r="BU283" i="41"/>
  <c r="BV284" i="41" s="1"/>
  <c r="BU255" i="41"/>
  <c r="BV241" i="41"/>
  <c r="BV213" i="41"/>
  <c r="BT143" i="41"/>
  <c r="BU129" i="41"/>
  <c r="BT129" i="41"/>
  <c r="BT101" i="41"/>
  <c r="BV59" i="41"/>
  <c r="BU59" i="41"/>
  <c r="BU31" i="41"/>
  <c r="BV17" i="41"/>
  <c r="CG342" i="41"/>
  <c r="CD342" i="41" s="1"/>
  <c r="BK269" i="41"/>
  <c r="BJ241" i="41"/>
  <c r="BI199" i="41"/>
  <c r="BK73" i="41"/>
  <c r="BV340" i="41"/>
  <c r="AY227" i="41"/>
  <c r="BJ311" i="41"/>
  <c r="BJ283" i="41"/>
  <c r="BI255" i="41"/>
  <c r="BK213" i="41"/>
  <c r="BI157" i="41"/>
  <c r="BJ143" i="41"/>
  <c r="BI87" i="41"/>
  <c r="BI45" i="41"/>
  <c r="BU342" i="41"/>
  <c r="BV325" i="41"/>
  <c r="BT255" i="41"/>
  <c r="BV256" i="41" s="1"/>
  <c r="BU241" i="41"/>
  <c r="BT241" i="41"/>
  <c r="BV242" i="41" s="1"/>
  <c r="BT213" i="41"/>
  <c r="BV171" i="41"/>
  <c r="BU171" i="41"/>
  <c r="BU143" i="41"/>
  <c r="BV129" i="41"/>
  <c r="BV101" i="41"/>
  <c r="BT31" i="41"/>
  <c r="BU17" i="41"/>
  <c r="CE343" i="41"/>
  <c r="AZ325" i="41"/>
  <c r="BJ343" i="41"/>
  <c r="BI269" i="41"/>
  <c r="BJ115" i="41"/>
  <c r="BK59" i="41"/>
  <c r="BK60" i="41" s="1"/>
  <c r="BV344" i="41"/>
  <c r="BS344" i="41" s="1"/>
  <c r="BT297" i="41"/>
  <c r="BV298" i="41" s="1"/>
  <c r="BT269" i="41"/>
  <c r="BU227" i="41"/>
  <c r="BU199" i="41"/>
  <c r="BV200" i="41" s="1"/>
  <c r="BV185" i="41"/>
  <c r="BV186" i="41" s="1"/>
  <c r="BV157" i="41"/>
  <c r="BV158" i="41" s="1"/>
  <c r="BT73" i="41"/>
  <c r="BV74" i="41" s="1"/>
  <c r="BT45" i="41"/>
  <c r="BT345" i="41" s="1"/>
  <c r="BV214" i="41"/>
  <c r="BV18" i="41"/>
  <c r="BV312" i="41"/>
  <c r="BS343" i="41"/>
  <c r="BV130" i="41"/>
  <c r="AZ283" i="41"/>
  <c r="AY283" i="41"/>
  <c r="AY157" i="41"/>
  <c r="BI325" i="41"/>
  <c r="BK326" i="41" s="1"/>
  <c r="BI283" i="41"/>
  <c r="BK284" i="41" s="1"/>
  <c r="BK241" i="41"/>
  <c r="BK242" i="41" s="1"/>
  <c r="BJ213" i="41"/>
  <c r="BJ199" i="41"/>
  <c r="BK87" i="41"/>
  <c r="BI31" i="41"/>
  <c r="BK17" i="41"/>
  <c r="BV343" i="41"/>
  <c r="BV342" i="41"/>
  <c r="BK344" i="41"/>
  <c r="BH344" i="41" s="1"/>
  <c r="BK172" i="41"/>
  <c r="AY171" i="41"/>
  <c r="BK311" i="41"/>
  <c r="BI297" i="41"/>
  <c r="BK297" i="41"/>
  <c r="BK343" i="41"/>
  <c r="BH343" i="41" s="1"/>
  <c r="BJ269" i="41"/>
  <c r="BJ255" i="41"/>
  <c r="BK185" i="41"/>
  <c r="BK186" i="41" s="1"/>
  <c r="BJ157" i="41"/>
  <c r="BK143" i="41"/>
  <c r="BI143" i="41"/>
  <c r="BI115" i="41"/>
  <c r="BK116" i="41" s="1"/>
  <c r="BI101" i="41"/>
  <c r="BJ45" i="41"/>
  <c r="BJ31" i="41"/>
  <c r="AZ269" i="41"/>
  <c r="AZ255" i="41"/>
  <c r="AZ241" i="41"/>
  <c r="BI339" i="41"/>
  <c r="BK340" i="41" s="1"/>
  <c r="BK342" i="41"/>
  <c r="BH342" i="41" s="1"/>
  <c r="BK255" i="41"/>
  <c r="BI227" i="41"/>
  <c r="BK228" i="41" s="1"/>
  <c r="BI213" i="41"/>
  <c r="BK129" i="41"/>
  <c r="BK130" i="41" s="1"/>
  <c r="BJ101" i="41"/>
  <c r="BJ87" i="41"/>
  <c r="BK18" i="41"/>
  <c r="AY325" i="41"/>
  <c r="AY311" i="41"/>
  <c r="AY297" i="41"/>
  <c r="AY213" i="41"/>
  <c r="AZ311" i="41"/>
  <c r="AZ297" i="41"/>
  <c r="AZ199" i="41"/>
  <c r="AZ129" i="41"/>
  <c r="AY241" i="41"/>
  <c r="AZ171" i="41"/>
  <c r="AY129" i="41"/>
  <c r="AZ185" i="41"/>
  <c r="AZ339" i="41"/>
  <c r="AZ227" i="41"/>
  <c r="AY199" i="41"/>
  <c r="AY185" i="41"/>
  <c r="AY143" i="41"/>
  <c r="AZ115" i="41"/>
  <c r="BS342" i="41" l="1"/>
  <c r="CE345" i="41"/>
  <c r="BV172" i="41"/>
  <c r="BJ345" i="41"/>
  <c r="CG74" i="41"/>
  <c r="CF345" i="41"/>
  <c r="CG270" i="41"/>
  <c r="BV88" i="41"/>
  <c r="BV270" i="41"/>
  <c r="BK74" i="41"/>
  <c r="CD343" i="41"/>
  <c r="BV60" i="41"/>
  <c r="CG345" i="41"/>
  <c r="CG102" i="41"/>
  <c r="CG346" i="41" s="1"/>
  <c r="BK46" i="41"/>
  <c r="BK32" i="41"/>
  <c r="BV228" i="41"/>
  <c r="BV345" i="41"/>
  <c r="BK158" i="41"/>
  <c r="BK88" i="41"/>
  <c r="BU345" i="41"/>
  <c r="BS345" i="41"/>
  <c r="BI345" i="41"/>
  <c r="BV46" i="41"/>
  <c r="BK144" i="41"/>
  <c r="BK270" i="41"/>
  <c r="BK312" i="41"/>
  <c r="BK345" i="41"/>
  <c r="BK214" i="41"/>
  <c r="BV32" i="41"/>
  <c r="BV144" i="41"/>
  <c r="BV102" i="41"/>
  <c r="BV326" i="41"/>
  <c r="CD345" i="41"/>
  <c r="BK200" i="41"/>
  <c r="BH345" i="41"/>
  <c r="BK102" i="41"/>
  <c r="BK256" i="41"/>
  <c r="BK298" i="41"/>
  <c r="BV346" i="41" l="1"/>
  <c r="BK346" i="41"/>
  <c r="A2" i="41" l="1"/>
  <c r="A1" i="41"/>
  <c r="A2" i="40"/>
  <c r="A1" i="40"/>
  <c r="A2" i="39"/>
  <c r="A1" i="39"/>
  <c r="A2" i="38"/>
  <c r="A1" i="38"/>
  <c r="A2" i="37"/>
  <c r="A1" i="37"/>
  <c r="A2" i="51"/>
  <c r="A1" i="51"/>
  <c r="A2" i="50"/>
  <c r="A1" i="50"/>
  <c r="A2" i="49"/>
  <c r="A1" i="49"/>
  <c r="A2" i="36"/>
  <c r="A1" i="36"/>
  <c r="A2" i="35"/>
  <c r="A1" i="35"/>
  <c r="A2" i="34"/>
  <c r="A1" i="34"/>
  <c r="A2" i="33"/>
  <c r="A1" i="33"/>
  <c r="A2" i="52"/>
  <c r="A1" i="52"/>
  <c r="R13" i="3" l="1"/>
  <c r="O7" i="54" l="1"/>
  <c r="R40" i="3" l="1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1" i="3"/>
  <c r="R20" i="3"/>
  <c r="R19" i="3"/>
  <c r="R18" i="3"/>
  <c r="R15" i="3"/>
  <c r="R14" i="3"/>
  <c r="H9" i="52"/>
  <c r="P9" i="52"/>
  <c r="H10" i="52"/>
  <c r="P10" i="52"/>
  <c r="H11" i="52"/>
  <c r="P11" i="52"/>
  <c r="H12" i="52"/>
  <c r="P12" i="52"/>
  <c r="H13" i="52"/>
  <c r="P13" i="52"/>
  <c r="H14" i="52"/>
  <c r="P14" i="52"/>
  <c r="H15" i="52"/>
  <c r="P15" i="52"/>
  <c r="B16" i="52"/>
  <c r="C16" i="52"/>
  <c r="D16" i="52"/>
  <c r="F16" i="52"/>
  <c r="G16" i="52"/>
  <c r="J16" i="52"/>
  <c r="K16" i="52"/>
  <c r="L16" i="52"/>
  <c r="M16" i="52"/>
  <c r="N16" i="52"/>
  <c r="O16" i="52"/>
  <c r="B23" i="52"/>
  <c r="C23" i="52" s="1"/>
  <c r="B24" i="52"/>
  <c r="C24" i="52" s="1"/>
  <c r="B25" i="52"/>
  <c r="C25" i="52" s="1"/>
  <c r="B26" i="52"/>
  <c r="C26" i="52" s="1"/>
  <c r="B27" i="52"/>
  <c r="C27" i="52" s="1"/>
  <c r="B28" i="52"/>
  <c r="C28" i="52" s="1"/>
  <c r="B29" i="52"/>
  <c r="C29" i="52" s="1"/>
  <c r="P41" i="52"/>
  <c r="P42" i="52"/>
  <c r="P43" i="52"/>
  <c r="P44" i="52"/>
  <c r="P45" i="52"/>
  <c r="P46" i="52"/>
  <c r="P47" i="52"/>
  <c r="P48" i="52"/>
  <c r="P49" i="52"/>
  <c r="P50" i="52"/>
  <c r="P51" i="52"/>
  <c r="P52" i="52"/>
  <c r="P53" i="52"/>
  <c r="P54" i="52"/>
  <c r="P55" i="52"/>
  <c r="P56" i="52"/>
  <c r="P57" i="52"/>
  <c r="B58" i="52"/>
  <c r="C58" i="52"/>
  <c r="D58" i="52"/>
  <c r="E58" i="52"/>
  <c r="J58" i="52"/>
  <c r="K58" i="52"/>
  <c r="L58" i="52"/>
  <c r="M58" i="52"/>
  <c r="N58" i="52"/>
  <c r="O58" i="52"/>
  <c r="B65" i="52"/>
  <c r="C65" i="52" s="1"/>
  <c r="D65" i="52"/>
  <c r="B66" i="52"/>
  <c r="C66" i="52"/>
  <c r="E66" i="52" s="1"/>
  <c r="G66" i="52" s="1"/>
  <c r="D66" i="52"/>
  <c r="F66" i="52"/>
  <c r="B67" i="52"/>
  <c r="C67" i="52"/>
  <c r="E67" i="52" s="1"/>
  <c r="G67" i="52" s="1"/>
  <c r="D67" i="52"/>
  <c r="B68" i="52"/>
  <c r="C68" i="52" s="1"/>
  <c r="E68" i="52" s="1"/>
  <c r="D68" i="52"/>
  <c r="F68" i="52"/>
  <c r="B69" i="52"/>
  <c r="C69" i="52"/>
  <c r="D69" i="52"/>
  <c r="B70" i="52"/>
  <c r="C70" i="52" s="1"/>
  <c r="E70" i="52" s="1"/>
  <c r="G70" i="52" s="1"/>
  <c r="D70" i="52"/>
  <c r="B71" i="52"/>
  <c r="C71" i="52" s="1"/>
  <c r="D71" i="52"/>
  <c r="B72" i="52"/>
  <c r="C72" i="52"/>
  <c r="E72" i="52" s="1"/>
  <c r="G72" i="52" s="1"/>
  <c r="D72" i="52"/>
  <c r="B73" i="52"/>
  <c r="C73" i="52" s="1"/>
  <c r="D73" i="52"/>
  <c r="F73" i="52"/>
  <c r="B74" i="52"/>
  <c r="C74" i="52" s="1"/>
  <c r="E74" i="52" s="1"/>
  <c r="G74" i="52" s="1"/>
  <c r="D74" i="52"/>
  <c r="F74" i="52"/>
  <c r="B75" i="52"/>
  <c r="C75" i="52"/>
  <c r="D75" i="52"/>
  <c r="F75" i="52"/>
  <c r="B76" i="52"/>
  <c r="C76" i="52" s="1"/>
  <c r="D76" i="52"/>
  <c r="B77" i="52"/>
  <c r="C77" i="52"/>
  <c r="E77" i="52" s="1"/>
  <c r="D77" i="52"/>
  <c r="F77" i="52"/>
  <c r="B78" i="52"/>
  <c r="C78" i="52"/>
  <c r="E78" i="52" s="1"/>
  <c r="D78" i="52"/>
  <c r="F78" i="52"/>
  <c r="B79" i="52"/>
  <c r="C79" i="52"/>
  <c r="E79" i="52" s="1"/>
  <c r="D79" i="52"/>
  <c r="F79" i="52"/>
  <c r="B80" i="52"/>
  <c r="C80" i="52"/>
  <c r="E80" i="52" s="1"/>
  <c r="D80" i="52"/>
  <c r="F80" i="52"/>
  <c r="B81" i="52"/>
  <c r="C81" i="52"/>
  <c r="E81" i="52" s="1"/>
  <c r="D81" i="52"/>
  <c r="F81" i="52"/>
  <c r="G81" i="52" l="1"/>
  <c r="G79" i="52"/>
  <c r="G77" i="52"/>
  <c r="E73" i="52"/>
  <c r="G73" i="52" s="1"/>
  <c r="G68" i="52"/>
  <c r="D82" i="52"/>
  <c r="G80" i="52"/>
  <c r="G78" i="52"/>
  <c r="E76" i="52"/>
  <c r="G76" i="52" s="1"/>
  <c r="E71" i="52"/>
  <c r="G71" i="52" s="1"/>
  <c r="G29" i="52"/>
  <c r="H16" i="52"/>
  <c r="E69" i="52"/>
  <c r="G69" i="52" s="1"/>
  <c r="E75" i="52"/>
  <c r="G75" i="52" s="1"/>
  <c r="P58" i="52"/>
  <c r="G27" i="52"/>
  <c r="P16" i="52"/>
  <c r="G26" i="52"/>
  <c r="G25" i="52"/>
  <c r="O31" i="54"/>
  <c r="O8" i="54"/>
  <c r="O14" i="54"/>
  <c r="O20" i="54"/>
  <c r="O24" i="54"/>
  <c r="O28" i="54"/>
  <c r="O32" i="54"/>
  <c r="O19" i="54"/>
  <c r="O23" i="54"/>
  <c r="O9" i="54"/>
  <c r="O15" i="54"/>
  <c r="O21" i="54"/>
  <c r="O25" i="54"/>
  <c r="O29" i="54"/>
  <c r="O33" i="54"/>
  <c r="O13" i="54"/>
  <c r="O27" i="54"/>
  <c r="O12" i="54"/>
  <c r="O18" i="54"/>
  <c r="O22" i="54"/>
  <c r="O26" i="54"/>
  <c r="O30" i="54"/>
  <c r="O34" i="54"/>
  <c r="C30" i="52"/>
  <c r="G23" i="52"/>
  <c r="G28" i="52"/>
  <c r="D30" i="52"/>
  <c r="G24" i="52"/>
  <c r="E65" i="52"/>
  <c r="C82" i="52"/>
  <c r="B30" i="52"/>
  <c r="B82" i="52"/>
  <c r="O16" i="54" l="1"/>
  <c r="O35" i="54"/>
  <c r="O10" i="54"/>
  <c r="E82" i="52"/>
  <c r="G65" i="52"/>
  <c r="G82" i="52" s="1"/>
  <c r="G30" i="52"/>
  <c r="O7" i="51"/>
  <c r="T7" i="51" s="1"/>
  <c r="O8" i="51"/>
  <c r="T8" i="51" s="1"/>
  <c r="O9" i="51"/>
  <c r="T9" i="51" s="1"/>
  <c r="O10" i="51"/>
  <c r="T10" i="51" s="1"/>
  <c r="O11" i="51"/>
  <c r="T11" i="51" s="1"/>
  <c r="O12" i="51"/>
  <c r="T12" i="51" s="1"/>
  <c r="O13" i="51"/>
  <c r="T13" i="51" s="1"/>
  <c r="O14" i="51"/>
  <c r="T14" i="51" s="1"/>
  <c r="O15" i="51"/>
  <c r="T15" i="51" s="1"/>
  <c r="O16" i="51"/>
  <c r="T16" i="51" s="1"/>
  <c r="O17" i="51"/>
  <c r="T17" i="51" s="1"/>
  <c r="O18" i="51"/>
  <c r="T18" i="51" s="1"/>
  <c r="O19" i="51"/>
  <c r="T19" i="51" s="1"/>
  <c r="O20" i="51"/>
  <c r="T20" i="51" s="1"/>
  <c r="O21" i="51"/>
  <c r="T21" i="51" s="1"/>
  <c r="O22" i="51"/>
  <c r="T22" i="51" s="1"/>
  <c r="O23" i="51"/>
  <c r="T23" i="51" s="1"/>
  <c r="O24" i="51"/>
  <c r="T24" i="51" s="1"/>
  <c r="O25" i="51"/>
  <c r="T25" i="51" s="1"/>
  <c r="O26" i="51"/>
  <c r="T26" i="51" s="1"/>
  <c r="O27" i="51"/>
  <c r="T27" i="51" s="1"/>
  <c r="O28" i="51"/>
  <c r="T28" i="51" s="1"/>
  <c r="O29" i="51"/>
  <c r="T29" i="51" s="1"/>
  <c r="O30" i="51"/>
  <c r="T30" i="51" s="1"/>
  <c r="O31" i="51"/>
  <c r="R31" i="51"/>
  <c r="S7" i="51" s="1"/>
  <c r="O33" i="51"/>
  <c r="O34" i="51"/>
  <c r="O35" i="51"/>
  <c r="O36" i="51"/>
  <c r="AG15" i="11" s="1"/>
  <c r="O37" i="51"/>
  <c r="AG16" i="11" s="1"/>
  <c r="O38" i="51"/>
  <c r="AG17" i="11" s="1"/>
  <c r="O39" i="51"/>
  <c r="AG18" i="11" s="1"/>
  <c r="O40" i="51"/>
  <c r="O41" i="51"/>
  <c r="O42" i="51"/>
  <c r="O43" i="51"/>
  <c r="O44" i="51"/>
  <c r="O45" i="51"/>
  <c r="O46" i="51"/>
  <c r="O47" i="51"/>
  <c r="O48" i="51"/>
  <c r="O49" i="51"/>
  <c r="O50" i="51"/>
  <c r="O51" i="51"/>
  <c r="O52" i="51"/>
  <c r="O53" i="51"/>
  <c r="O54" i="51"/>
  <c r="O55" i="51"/>
  <c r="O56" i="51"/>
  <c r="O7" i="50"/>
  <c r="T7" i="50" s="1"/>
  <c r="O8" i="50"/>
  <c r="T8" i="50" s="1"/>
  <c r="O9" i="50"/>
  <c r="T9" i="50" s="1"/>
  <c r="O10" i="50"/>
  <c r="T10" i="50" s="1"/>
  <c r="O11" i="50"/>
  <c r="T11" i="50" s="1"/>
  <c r="O12" i="50"/>
  <c r="T12" i="50" s="1"/>
  <c r="O13" i="50"/>
  <c r="T13" i="50" s="1"/>
  <c r="O14" i="50"/>
  <c r="T14" i="50" s="1"/>
  <c r="O15" i="50"/>
  <c r="T15" i="50" s="1"/>
  <c r="O16" i="50"/>
  <c r="T16" i="50" s="1"/>
  <c r="O17" i="50"/>
  <c r="T17" i="50" s="1"/>
  <c r="O18" i="50"/>
  <c r="T18" i="50" s="1"/>
  <c r="O19" i="50"/>
  <c r="T19" i="50" s="1"/>
  <c r="O20" i="50"/>
  <c r="T20" i="50" s="1"/>
  <c r="O21" i="50"/>
  <c r="T21" i="50" s="1"/>
  <c r="O22" i="50"/>
  <c r="T22" i="50" s="1"/>
  <c r="O23" i="50"/>
  <c r="T23" i="50" s="1"/>
  <c r="O24" i="50"/>
  <c r="T24" i="50" s="1"/>
  <c r="O25" i="50"/>
  <c r="T25" i="50" s="1"/>
  <c r="O26" i="50"/>
  <c r="T26" i="50" s="1"/>
  <c r="O27" i="50"/>
  <c r="T27" i="50" s="1"/>
  <c r="O28" i="50"/>
  <c r="T28" i="50" s="1"/>
  <c r="O29" i="50"/>
  <c r="T29" i="50" s="1"/>
  <c r="O30" i="50"/>
  <c r="T30" i="50" s="1"/>
  <c r="O31" i="50"/>
  <c r="R31" i="50"/>
  <c r="S7" i="50" s="1"/>
  <c r="O33" i="50"/>
  <c r="O34" i="50"/>
  <c r="O35" i="50"/>
  <c r="O36" i="50"/>
  <c r="AC15" i="11" s="1"/>
  <c r="O37" i="50"/>
  <c r="AC16" i="11" s="1"/>
  <c r="O38" i="50"/>
  <c r="AC17" i="11" s="1"/>
  <c r="O39" i="50"/>
  <c r="AC18" i="11" s="1"/>
  <c r="O40" i="50"/>
  <c r="AC21" i="11" s="1"/>
  <c r="O41" i="50"/>
  <c r="AC22" i="11" s="1"/>
  <c r="O42" i="50"/>
  <c r="AC23" i="11" s="1"/>
  <c r="O43" i="50"/>
  <c r="AC24" i="11" s="1"/>
  <c r="O44" i="50"/>
  <c r="AC25" i="11" s="1"/>
  <c r="O45" i="50"/>
  <c r="AC26" i="11" s="1"/>
  <c r="O46" i="50"/>
  <c r="AC27" i="11" s="1"/>
  <c r="O47" i="50"/>
  <c r="AC28" i="11" s="1"/>
  <c r="O48" i="50"/>
  <c r="AC29" i="11" s="1"/>
  <c r="O49" i="50"/>
  <c r="AC30" i="11" s="1"/>
  <c r="O50" i="50"/>
  <c r="AC31" i="11" s="1"/>
  <c r="O51" i="50"/>
  <c r="AC32" i="11" s="1"/>
  <c r="O52" i="50"/>
  <c r="AC33" i="11" s="1"/>
  <c r="O53" i="50"/>
  <c r="AC34" i="11" s="1"/>
  <c r="O54" i="50"/>
  <c r="AC35" i="11" s="1"/>
  <c r="O55" i="50"/>
  <c r="AC36" i="11" s="1"/>
  <c r="O56" i="50"/>
  <c r="AC37" i="11" s="1"/>
  <c r="AG19" i="11" l="1"/>
  <c r="AE15" i="11" s="1"/>
  <c r="P29" i="50"/>
  <c r="P27" i="50"/>
  <c r="P25" i="50"/>
  <c r="P23" i="50"/>
  <c r="P21" i="50"/>
  <c r="P19" i="50"/>
  <c r="P17" i="50"/>
  <c r="P15" i="50"/>
  <c r="P13" i="50"/>
  <c r="P11" i="50"/>
  <c r="P9" i="50"/>
  <c r="P7" i="50"/>
  <c r="P30" i="51"/>
  <c r="P28" i="51"/>
  <c r="P26" i="51"/>
  <c r="P24" i="51"/>
  <c r="P22" i="51"/>
  <c r="P20" i="51"/>
  <c r="P18" i="51"/>
  <c r="P16" i="51"/>
  <c r="P14" i="51"/>
  <c r="P12" i="51"/>
  <c r="P10" i="51"/>
  <c r="P8" i="51"/>
  <c r="P30" i="50"/>
  <c r="P28" i="50"/>
  <c r="P26" i="50"/>
  <c r="P24" i="50"/>
  <c r="P22" i="50"/>
  <c r="P20" i="50"/>
  <c r="P18" i="50"/>
  <c r="P16" i="50"/>
  <c r="P14" i="50"/>
  <c r="P12" i="50"/>
  <c r="P10" i="50"/>
  <c r="P8" i="50"/>
  <c r="P29" i="51"/>
  <c r="P27" i="51"/>
  <c r="P25" i="51"/>
  <c r="P23" i="51"/>
  <c r="P21" i="51"/>
  <c r="P19" i="51"/>
  <c r="P17" i="51"/>
  <c r="P15" i="51"/>
  <c r="P13" i="51"/>
  <c r="P11" i="51"/>
  <c r="P9" i="51"/>
  <c r="P7" i="51"/>
  <c r="O5" i="54"/>
  <c r="AE18" i="11"/>
  <c r="AE16" i="11"/>
  <c r="AE17" i="11"/>
  <c r="AC19" i="11"/>
  <c r="AC38" i="11"/>
  <c r="T31" i="50"/>
  <c r="T31" i="51"/>
  <c r="O57" i="50"/>
  <c r="P46" i="50" s="1"/>
  <c r="O57" i="51"/>
  <c r="P34" i="51" s="1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C10" i="49"/>
  <c r="D10" i="49"/>
  <c r="E10" i="49"/>
  <c r="F10" i="49"/>
  <c r="G10" i="49"/>
  <c r="H10" i="49"/>
  <c r="I10" i="49"/>
  <c r="J10" i="49"/>
  <c r="C13" i="49"/>
  <c r="D13" i="49"/>
  <c r="E13" i="49"/>
  <c r="E24" i="49" s="1"/>
  <c r="E26" i="49" s="1"/>
  <c r="E35" i="49" s="1"/>
  <c r="F13" i="49"/>
  <c r="F24" i="49" s="1"/>
  <c r="F26" i="49" s="1"/>
  <c r="F35" i="49" s="1"/>
  <c r="G13" i="49"/>
  <c r="H13" i="49"/>
  <c r="I13" i="49"/>
  <c r="J13" i="49"/>
  <c r="J24" i="49" s="1"/>
  <c r="J26" i="49" s="1"/>
  <c r="J35" i="49" s="1"/>
  <c r="C16" i="49"/>
  <c r="D16" i="49"/>
  <c r="E16" i="49"/>
  <c r="F16" i="49"/>
  <c r="G16" i="49"/>
  <c r="H16" i="49"/>
  <c r="I16" i="49"/>
  <c r="J16" i="49"/>
  <c r="C21" i="49"/>
  <c r="C23" i="49" s="1"/>
  <c r="C34" i="49" s="1"/>
  <c r="D23" i="49"/>
  <c r="E23" i="49"/>
  <c r="E34" i="49" s="1"/>
  <c r="F23" i="49"/>
  <c r="G23" i="49"/>
  <c r="G34" i="49" s="1"/>
  <c r="H23" i="49"/>
  <c r="I23" i="49"/>
  <c r="I34" i="49" s="1"/>
  <c r="J23" i="49"/>
  <c r="C24" i="49"/>
  <c r="C26" i="49" s="1"/>
  <c r="C35" i="49" s="1"/>
  <c r="D24" i="49"/>
  <c r="D26" i="49" s="1"/>
  <c r="D35" i="49" s="1"/>
  <c r="G24" i="49"/>
  <c r="H24" i="49"/>
  <c r="H26" i="49" s="1"/>
  <c r="H35" i="49" s="1"/>
  <c r="I24" i="49"/>
  <c r="I26" i="49" s="1"/>
  <c r="I35" i="49" s="1"/>
  <c r="G26" i="49"/>
  <c r="G35" i="49" s="1"/>
  <c r="C27" i="49"/>
  <c r="C29" i="49" s="1"/>
  <c r="C36" i="49" s="1"/>
  <c r="D29" i="49"/>
  <c r="D36" i="49" s="1"/>
  <c r="E29" i="49"/>
  <c r="F29" i="49"/>
  <c r="G29" i="49"/>
  <c r="G36" i="49" s="1"/>
  <c r="H29" i="49"/>
  <c r="H36" i="49" s="1"/>
  <c r="I29" i="49"/>
  <c r="I36" i="49" s="1"/>
  <c r="J29" i="49"/>
  <c r="D34" i="49"/>
  <c r="F34" i="49"/>
  <c r="H34" i="49"/>
  <c r="J34" i="49"/>
  <c r="E36" i="49"/>
  <c r="F36" i="49"/>
  <c r="J36" i="49"/>
  <c r="G37" i="49" l="1"/>
  <c r="P36" i="51"/>
  <c r="P42" i="50"/>
  <c r="P38" i="51"/>
  <c r="P44" i="50"/>
  <c r="P54" i="50"/>
  <c r="D37" i="49"/>
  <c r="P48" i="51"/>
  <c r="P50" i="50"/>
  <c r="P50" i="51"/>
  <c r="P48" i="50"/>
  <c r="P52" i="51"/>
  <c r="P54" i="51"/>
  <c r="P52" i="50"/>
  <c r="AA16" i="11"/>
  <c r="P38" i="50"/>
  <c r="P36" i="50"/>
  <c r="L36" i="49"/>
  <c r="Y12" i="11" s="1"/>
  <c r="H37" i="49"/>
  <c r="C37" i="49"/>
  <c r="J37" i="49"/>
  <c r="AE19" i="11"/>
  <c r="AA21" i="11"/>
  <c r="AA25" i="11"/>
  <c r="AA26" i="11"/>
  <c r="AA27" i="11"/>
  <c r="AA23" i="11"/>
  <c r="AA33" i="11"/>
  <c r="AA28" i="11"/>
  <c r="AA35" i="11"/>
  <c r="AA32" i="11"/>
  <c r="AA29" i="11"/>
  <c r="AA30" i="11"/>
  <c r="AA24" i="11"/>
  <c r="AA15" i="11"/>
  <c r="AA37" i="11"/>
  <c r="AA22" i="11"/>
  <c r="AA17" i="11"/>
  <c r="AA31" i="11"/>
  <c r="AA18" i="11"/>
  <c r="AA36" i="11"/>
  <c r="AA34" i="11"/>
  <c r="P33" i="51"/>
  <c r="P35" i="51"/>
  <c r="P37" i="51"/>
  <c r="P39" i="51"/>
  <c r="P41" i="51"/>
  <c r="P43" i="51"/>
  <c r="P45" i="51"/>
  <c r="P47" i="51"/>
  <c r="P49" i="51"/>
  <c r="P51" i="51"/>
  <c r="P53" i="51"/>
  <c r="P55" i="51"/>
  <c r="P40" i="51"/>
  <c r="P56" i="51"/>
  <c r="P42" i="51"/>
  <c r="P33" i="50"/>
  <c r="P35" i="50"/>
  <c r="P37" i="50"/>
  <c r="P39" i="50"/>
  <c r="P41" i="50"/>
  <c r="P43" i="50"/>
  <c r="P47" i="50"/>
  <c r="P53" i="50"/>
  <c r="P45" i="50"/>
  <c r="P51" i="50"/>
  <c r="P49" i="50"/>
  <c r="P55" i="50"/>
  <c r="P44" i="51"/>
  <c r="P34" i="50"/>
  <c r="P46" i="51"/>
  <c r="P40" i="50"/>
  <c r="P56" i="50"/>
  <c r="L35" i="49"/>
  <c r="Y11" i="11" s="1"/>
  <c r="I37" i="49"/>
  <c r="L34" i="49"/>
  <c r="Y10" i="11" s="1"/>
  <c r="E37" i="49"/>
  <c r="F37" i="49"/>
  <c r="Y13" i="11" l="1"/>
  <c r="Y8" i="11" s="1"/>
  <c r="W10" i="11" s="1"/>
  <c r="AA19" i="11"/>
  <c r="W12" i="11"/>
  <c r="W11" i="11"/>
  <c r="AA38" i="11"/>
  <c r="L37" i="49"/>
  <c r="W13" i="11" l="1"/>
  <c r="W8" i="11" s="1"/>
  <c r="A2" i="48" l="1"/>
  <c r="A1" i="48"/>
  <c r="I4" i="46" l="1"/>
  <c r="K4" i="46"/>
  <c r="I5" i="46"/>
  <c r="K5" i="46"/>
  <c r="I6" i="46"/>
  <c r="K6" i="46"/>
  <c r="I9" i="46"/>
  <c r="K9" i="46"/>
  <c r="I10" i="46"/>
  <c r="K10" i="46"/>
  <c r="I11" i="46"/>
  <c r="K11" i="46"/>
  <c r="I12" i="46"/>
  <c r="K12" i="46"/>
  <c r="I15" i="46"/>
  <c r="K15" i="46"/>
  <c r="I16" i="46"/>
  <c r="K16" i="46"/>
  <c r="I17" i="46"/>
  <c r="K17" i="46"/>
  <c r="I18" i="46"/>
  <c r="K18" i="46"/>
  <c r="K32" i="46" s="1"/>
  <c r="I19" i="46"/>
  <c r="K19" i="46"/>
  <c r="I20" i="46"/>
  <c r="K20" i="46"/>
  <c r="I21" i="46"/>
  <c r="K21" i="46"/>
  <c r="I22" i="46"/>
  <c r="K22" i="46"/>
  <c r="I23" i="46"/>
  <c r="K23" i="46"/>
  <c r="I24" i="46"/>
  <c r="K24" i="46"/>
  <c r="I25" i="46"/>
  <c r="K25" i="46"/>
  <c r="I26" i="46"/>
  <c r="K26" i="46"/>
  <c r="I27" i="46"/>
  <c r="K27" i="46"/>
  <c r="I28" i="46"/>
  <c r="K28" i="46"/>
  <c r="I29" i="46"/>
  <c r="K29" i="46"/>
  <c r="I30" i="46"/>
  <c r="K30" i="46"/>
  <c r="I31" i="46"/>
  <c r="K31" i="46"/>
  <c r="D74" i="46"/>
  <c r="K33" i="46" s="1"/>
  <c r="E74" i="46"/>
  <c r="F74" i="46"/>
  <c r="I4" i="45"/>
  <c r="K4" i="45"/>
  <c r="K32" i="45" s="1"/>
  <c r="I5" i="45"/>
  <c r="K5" i="45"/>
  <c r="I6" i="45"/>
  <c r="K6" i="45"/>
  <c r="I9" i="45"/>
  <c r="K9" i="45"/>
  <c r="I10" i="45"/>
  <c r="K10" i="45"/>
  <c r="I11" i="45"/>
  <c r="K11" i="45"/>
  <c r="I12" i="45"/>
  <c r="K12" i="45"/>
  <c r="I15" i="45"/>
  <c r="K15" i="45"/>
  <c r="I16" i="45"/>
  <c r="K16" i="45"/>
  <c r="I17" i="45"/>
  <c r="K17" i="45"/>
  <c r="I18" i="45"/>
  <c r="K18" i="45"/>
  <c r="I19" i="45"/>
  <c r="K19" i="45"/>
  <c r="I20" i="45"/>
  <c r="K20" i="45"/>
  <c r="I21" i="45"/>
  <c r="K21" i="45"/>
  <c r="I22" i="45"/>
  <c r="K22" i="45"/>
  <c r="I23" i="45"/>
  <c r="K23" i="45"/>
  <c r="I24" i="45"/>
  <c r="K24" i="45"/>
  <c r="I25" i="45"/>
  <c r="K25" i="45"/>
  <c r="I26" i="45"/>
  <c r="K26" i="45"/>
  <c r="I27" i="45"/>
  <c r="K27" i="45"/>
  <c r="I28" i="45"/>
  <c r="K28" i="45"/>
  <c r="I29" i="45"/>
  <c r="K29" i="45"/>
  <c r="I30" i="45"/>
  <c r="K30" i="45"/>
  <c r="I31" i="45"/>
  <c r="K31" i="45"/>
  <c r="D74" i="45"/>
  <c r="E74" i="45"/>
  <c r="F74" i="45"/>
  <c r="D8" i="41"/>
  <c r="E8" i="41"/>
  <c r="F8" i="41"/>
  <c r="O8" i="41"/>
  <c r="P8" i="41"/>
  <c r="Q8" i="41"/>
  <c r="CK8" i="41"/>
  <c r="CL8" i="41"/>
  <c r="AA8" i="41" s="1"/>
  <c r="AL8" i="41" s="1"/>
  <c r="CM8" i="41"/>
  <c r="AB8" i="41" s="1"/>
  <c r="O9" i="41"/>
  <c r="T9" i="41" s="1"/>
  <c r="P9" i="41"/>
  <c r="U9" i="41" s="1"/>
  <c r="Q9" i="41"/>
  <c r="V9" i="41" s="1"/>
  <c r="CK9" i="41"/>
  <c r="CL9" i="41"/>
  <c r="CM9" i="41"/>
  <c r="O10" i="41"/>
  <c r="BD10" i="41"/>
  <c r="BE10" i="41"/>
  <c r="BF10" i="41"/>
  <c r="BO10" i="41"/>
  <c r="AS9" i="41" s="1"/>
  <c r="AX9" i="41" s="1"/>
  <c r="BP10" i="41"/>
  <c r="AT9" i="41" s="1"/>
  <c r="BQ10" i="41"/>
  <c r="AU9" i="41" s="1"/>
  <c r="BZ10" i="41"/>
  <c r="CA10" i="41"/>
  <c r="CB10" i="41"/>
  <c r="D11" i="41"/>
  <c r="E11" i="41"/>
  <c r="F11" i="41"/>
  <c r="O11" i="41"/>
  <c r="P11" i="41"/>
  <c r="Q11" i="41"/>
  <c r="CK11" i="41"/>
  <c r="Z11" i="41" s="1"/>
  <c r="CL11" i="41"/>
  <c r="AA11" i="41" s="1"/>
  <c r="CM11" i="41"/>
  <c r="AB11" i="41" s="1"/>
  <c r="O12" i="41"/>
  <c r="T12" i="41" s="1"/>
  <c r="P12" i="41"/>
  <c r="U12" i="41" s="1"/>
  <c r="Q12" i="41"/>
  <c r="CK12" i="41"/>
  <c r="CL12" i="41"/>
  <c r="CM12" i="41"/>
  <c r="CR12" i="41" s="1"/>
  <c r="BD13" i="41"/>
  <c r="BE13" i="41"/>
  <c r="BF13" i="41"/>
  <c r="BO13" i="41"/>
  <c r="AS12" i="41" s="1"/>
  <c r="BP13" i="41"/>
  <c r="AT12" i="41" s="1"/>
  <c r="BQ13" i="41"/>
  <c r="AU12" i="41" s="1"/>
  <c r="AZ12" i="41" s="1"/>
  <c r="BZ13" i="41"/>
  <c r="CA13" i="41"/>
  <c r="CB13" i="41"/>
  <c r="D14" i="41"/>
  <c r="E14" i="41"/>
  <c r="F14" i="41"/>
  <c r="O14" i="41"/>
  <c r="P14" i="41"/>
  <c r="Q14" i="41"/>
  <c r="CK14" i="41"/>
  <c r="Z14" i="41" s="1"/>
  <c r="CL14" i="41"/>
  <c r="AA14" i="41" s="1"/>
  <c r="CM14" i="41"/>
  <c r="O15" i="41"/>
  <c r="T15" i="41" s="1"/>
  <c r="P15" i="41"/>
  <c r="Q15" i="41"/>
  <c r="V15" i="41" s="1"/>
  <c r="CK15" i="41"/>
  <c r="CK17" i="41" s="1"/>
  <c r="CL15" i="41"/>
  <c r="CQ15" i="41" s="1"/>
  <c r="CM15" i="41"/>
  <c r="BD16" i="41"/>
  <c r="BE16" i="41"/>
  <c r="BF16" i="41"/>
  <c r="BO16" i="41"/>
  <c r="AS15" i="41" s="1"/>
  <c r="AX15" i="41" s="1"/>
  <c r="BP16" i="41"/>
  <c r="AT15" i="41" s="1"/>
  <c r="AY15" i="41" s="1"/>
  <c r="BQ16" i="41"/>
  <c r="AU15" i="41" s="1"/>
  <c r="AZ15" i="41" s="1"/>
  <c r="BZ16" i="41"/>
  <c r="CA16" i="41"/>
  <c r="CB16" i="41"/>
  <c r="BD17" i="41"/>
  <c r="BE17" i="41"/>
  <c r="BF17" i="41"/>
  <c r="BO17" i="41"/>
  <c r="BP17" i="41"/>
  <c r="BQ17" i="41"/>
  <c r="BZ17" i="41"/>
  <c r="CA17" i="41"/>
  <c r="CB17" i="41"/>
  <c r="D22" i="41"/>
  <c r="E22" i="41"/>
  <c r="F22" i="41"/>
  <c r="O22" i="41"/>
  <c r="P22" i="41"/>
  <c r="Q22" i="41"/>
  <c r="CK22" i="41"/>
  <c r="CL22" i="41"/>
  <c r="AA22" i="41" s="1"/>
  <c r="CM22" i="41"/>
  <c r="AB22" i="41" s="1"/>
  <c r="O23" i="41"/>
  <c r="T23" i="41" s="1"/>
  <c r="P23" i="41"/>
  <c r="U23" i="41" s="1"/>
  <c r="Q23" i="41"/>
  <c r="V23" i="41" s="1"/>
  <c r="CK23" i="41"/>
  <c r="CL23" i="41"/>
  <c r="CM23" i="41"/>
  <c r="O24" i="41"/>
  <c r="BD24" i="41"/>
  <c r="BE24" i="41"/>
  <c r="BF24" i="41"/>
  <c r="BO24" i="41"/>
  <c r="AS23" i="41" s="1"/>
  <c r="AX23" i="41" s="1"/>
  <c r="BP24" i="41"/>
  <c r="AT23" i="41" s="1"/>
  <c r="BQ24" i="41"/>
  <c r="AU23" i="41" s="1"/>
  <c r="AZ23" i="41" s="1"/>
  <c r="BZ24" i="41"/>
  <c r="CA24" i="41"/>
  <c r="CB24" i="41"/>
  <c r="D25" i="41"/>
  <c r="E25" i="41"/>
  <c r="F25" i="41"/>
  <c r="O25" i="41"/>
  <c r="P25" i="41"/>
  <c r="Q25" i="41"/>
  <c r="CK25" i="41"/>
  <c r="Z25" i="41" s="1"/>
  <c r="CL25" i="41"/>
  <c r="AA25" i="41" s="1"/>
  <c r="CM25" i="41"/>
  <c r="AB25" i="41" s="1"/>
  <c r="O26" i="41"/>
  <c r="T26" i="41" s="1"/>
  <c r="P26" i="41"/>
  <c r="U26" i="41" s="1"/>
  <c r="Q26" i="41"/>
  <c r="CK26" i="41"/>
  <c r="CL26" i="41"/>
  <c r="CM26" i="41"/>
  <c r="BD27" i="41"/>
  <c r="BE27" i="41"/>
  <c r="BF27" i="41"/>
  <c r="BO27" i="41"/>
  <c r="AS26" i="41" s="1"/>
  <c r="BP27" i="41"/>
  <c r="AT26" i="41" s="1"/>
  <c r="AY26" i="41" s="1"/>
  <c r="BQ27" i="41"/>
  <c r="AU26" i="41" s="1"/>
  <c r="AZ26" i="41" s="1"/>
  <c r="BZ27" i="41"/>
  <c r="CA27" i="41"/>
  <c r="CB27" i="41"/>
  <c r="D28" i="41"/>
  <c r="E28" i="41"/>
  <c r="F28" i="41"/>
  <c r="O28" i="41"/>
  <c r="P28" i="41"/>
  <c r="Q28" i="41"/>
  <c r="CK28" i="41"/>
  <c r="Z28" i="41" s="1"/>
  <c r="CL28" i="41"/>
  <c r="AA28" i="41" s="1"/>
  <c r="CM28" i="41"/>
  <c r="AB28" i="41" s="1"/>
  <c r="O29" i="41"/>
  <c r="T29" i="41" s="1"/>
  <c r="P29" i="41"/>
  <c r="U29" i="41" s="1"/>
  <c r="Q29" i="41"/>
  <c r="Q31" i="41" s="1"/>
  <c r="CK29" i="41"/>
  <c r="CL29" i="41"/>
  <c r="CM29" i="41"/>
  <c r="BD30" i="41"/>
  <c r="BE30" i="41"/>
  <c r="BF30" i="41"/>
  <c r="BO30" i="41"/>
  <c r="AS29" i="41" s="1"/>
  <c r="AX29" i="41" s="1"/>
  <c r="BP30" i="41"/>
  <c r="AT29" i="41" s="1"/>
  <c r="BQ30" i="41"/>
  <c r="AU29" i="41" s="1"/>
  <c r="AZ29" i="41" s="1"/>
  <c r="BZ30" i="41"/>
  <c r="CA30" i="41"/>
  <c r="CB30" i="41"/>
  <c r="O31" i="41"/>
  <c r="BD31" i="41"/>
  <c r="BE31" i="41"/>
  <c r="BF31" i="41"/>
  <c r="BO31" i="41"/>
  <c r="BP31" i="41"/>
  <c r="BQ31" i="41"/>
  <c r="BZ31" i="41"/>
  <c r="CA31" i="41"/>
  <c r="CB31" i="41"/>
  <c r="D36" i="41"/>
  <c r="E36" i="41"/>
  <c r="F36" i="41"/>
  <c r="O36" i="41"/>
  <c r="P36" i="41"/>
  <c r="Q36" i="41"/>
  <c r="CK36" i="41"/>
  <c r="Z36" i="41" s="1"/>
  <c r="CL36" i="41"/>
  <c r="CM36" i="41"/>
  <c r="AB36" i="41" s="1"/>
  <c r="O37" i="41"/>
  <c r="P37" i="41"/>
  <c r="U37" i="41" s="1"/>
  <c r="Q37" i="41"/>
  <c r="V37" i="41" s="1"/>
  <c r="AS37" i="41"/>
  <c r="AT37" i="41"/>
  <c r="AY37" i="41" s="1"/>
  <c r="AU37" i="41"/>
  <c r="CK37" i="41"/>
  <c r="CL37" i="41"/>
  <c r="CM37" i="41"/>
  <c r="CR37" i="41" s="1"/>
  <c r="AS38" i="41"/>
  <c r="BD38" i="41"/>
  <c r="BE38" i="41"/>
  <c r="BF38" i="41"/>
  <c r="BZ38" i="41"/>
  <c r="CA38" i="41"/>
  <c r="CB38" i="41"/>
  <c r="D39" i="41"/>
  <c r="E39" i="41"/>
  <c r="F39" i="41"/>
  <c r="O39" i="41"/>
  <c r="P39" i="41"/>
  <c r="Q39" i="41"/>
  <c r="CK39" i="41"/>
  <c r="Z39" i="41" s="1"/>
  <c r="CL39" i="41"/>
  <c r="AA39" i="41" s="1"/>
  <c r="CM39" i="41"/>
  <c r="AB39" i="41" s="1"/>
  <c r="O40" i="41"/>
  <c r="T40" i="41" s="1"/>
  <c r="P40" i="41"/>
  <c r="U40" i="41" s="1"/>
  <c r="Q40" i="41"/>
  <c r="AS40" i="41"/>
  <c r="AT40" i="41"/>
  <c r="AU40" i="41"/>
  <c r="CK40" i="41"/>
  <c r="CL40" i="41"/>
  <c r="CM40" i="41"/>
  <c r="BD41" i="41"/>
  <c r="BE41" i="41"/>
  <c r="BF41" i="41"/>
  <c r="BZ41" i="41"/>
  <c r="CA41" i="41"/>
  <c r="CB41" i="41"/>
  <c r="D42" i="41"/>
  <c r="E42" i="41"/>
  <c r="F42" i="41"/>
  <c r="O42" i="41"/>
  <c r="P42" i="41"/>
  <c r="Q42" i="41"/>
  <c r="Q44" i="41" s="1"/>
  <c r="CK42" i="41"/>
  <c r="Z42" i="41" s="1"/>
  <c r="CL42" i="41"/>
  <c r="CM42" i="41"/>
  <c r="AB42" i="41" s="1"/>
  <c r="O43" i="41"/>
  <c r="P43" i="41"/>
  <c r="U43" i="41" s="1"/>
  <c r="Q43" i="41"/>
  <c r="V43" i="41" s="1"/>
  <c r="AS43" i="41"/>
  <c r="AT43" i="41"/>
  <c r="AY43" i="41" s="1"/>
  <c r="AU43" i="41"/>
  <c r="CK43" i="41"/>
  <c r="CL43" i="41"/>
  <c r="CM43" i="41"/>
  <c r="CR43" i="41" s="1"/>
  <c r="BD44" i="41"/>
  <c r="BE44" i="41"/>
  <c r="BF44" i="41"/>
  <c r="BZ44" i="41"/>
  <c r="CA44" i="41"/>
  <c r="CB44" i="41"/>
  <c r="AS45" i="41"/>
  <c r="BD45" i="41"/>
  <c r="BE45" i="41"/>
  <c r="BF45" i="41"/>
  <c r="BO45" i="41"/>
  <c r="BP45" i="41"/>
  <c r="BQ45" i="41"/>
  <c r="BZ45" i="41"/>
  <c r="CA45" i="41"/>
  <c r="CB45" i="41"/>
  <c r="AU47" i="41"/>
  <c r="BF47" i="41"/>
  <c r="D50" i="41"/>
  <c r="E50" i="41"/>
  <c r="F50" i="41"/>
  <c r="O50" i="41"/>
  <c r="P50" i="41"/>
  <c r="Q50" i="41"/>
  <c r="CK50" i="41"/>
  <c r="Z50" i="41" s="1"/>
  <c r="CL50" i="41"/>
  <c r="AA50" i="41" s="1"/>
  <c r="CM50" i="41"/>
  <c r="AB50" i="41" s="1"/>
  <c r="O51" i="41"/>
  <c r="T51" i="41" s="1"/>
  <c r="P51" i="41"/>
  <c r="U51" i="41" s="1"/>
  <c r="Q51" i="41"/>
  <c r="V51" i="41" s="1"/>
  <c r="AS51" i="41"/>
  <c r="AX51" i="41" s="1"/>
  <c r="AT51" i="41"/>
  <c r="AT52" i="41" s="1"/>
  <c r="AU51" i="41"/>
  <c r="AZ51" i="41" s="1"/>
  <c r="CK51" i="41"/>
  <c r="CL51" i="41"/>
  <c r="CM51" i="41"/>
  <c r="Q52" i="41"/>
  <c r="BD52" i="41"/>
  <c r="BE52" i="41"/>
  <c r="BF52" i="41"/>
  <c r="BZ52" i="41"/>
  <c r="CA52" i="41"/>
  <c r="CB52" i="41"/>
  <c r="D53" i="41"/>
  <c r="E53" i="41"/>
  <c r="F53" i="41"/>
  <c r="O53" i="41"/>
  <c r="P53" i="41"/>
  <c r="Q53" i="41"/>
  <c r="CK53" i="41"/>
  <c r="Z53" i="41" s="1"/>
  <c r="CL53" i="41"/>
  <c r="AA53" i="41" s="1"/>
  <c r="CM53" i="41"/>
  <c r="AB53" i="41" s="1"/>
  <c r="O54" i="41"/>
  <c r="T54" i="41" s="1"/>
  <c r="P54" i="41"/>
  <c r="Q54" i="41"/>
  <c r="AS54" i="41"/>
  <c r="AT54" i="41"/>
  <c r="AY54" i="41" s="1"/>
  <c r="AU54" i="41"/>
  <c r="AZ54" i="41" s="1"/>
  <c r="CK54" i="41"/>
  <c r="CL54" i="41"/>
  <c r="CQ54" i="41" s="1"/>
  <c r="CM54" i="41"/>
  <c r="CR54" i="41" s="1"/>
  <c r="BD55" i="41"/>
  <c r="BE55" i="41"/>
  <c r="BF55" i="41"/>
  <c r="BZ55" i="41"/>
  <c r="CA55" i="41"/>
  <c r="CB55" i="41"/>
  <c r="D56" i="41"/>
  <c r="E56" i="41"/>
  <c r="F56" i="41"/>
  <c r="O56" i="41"/>
  <c r="P56" i="41"/>
  <c r="Q56" i="41"/>
  <c r="CK56" i="41"/>
  <c r="Z56" i="41" s="1"/>
  <c r="CL56" i="41"/>
  <c r="AA56" i="41" s="1"/>
  <c r="CM56" i="41"/>
  <c r="O57" i="41"/>
  <c r="O59" i="41" s="1"/>
  <c r="P57" i="41"/>
  <c r="Q57" i="41"/>
  <c r="AS57" i="41"/>
  <c r="AT57" i="41"/>
  <c r="AY57" i="41" s="1"/>
  <c r="AU57" i="41"/>
  <c r="AZ57" i="41" s="1"/>
  <c r="CK57" i="41"/>
  <c r="CP57" i="41" s="1"/>
  <c r="CL57" i="41"/>
  <c r="CM57" i="41"/>
  <c r="BD58" i="41"/>
  <c r="BE58" i="41"/>
  <c r="BF58" i="41"/>
  <c r="BZ58" i="41"/>
  <c r="CA58" i="41"/>
  <c r="CB58" i="41"/>
  <c r="BD59" i="41"/>
  <c r="BE59" i="41"/>
  <c r="BF59" i="41"/>
  <c r="BO59" i="41"/>
  <c r="BP59" i="41"/>
  <c r="BQ59" i="41"/>
  <c r="BZ59" i="41"/>
  <c r="CA59" i="41"/>
  <c r="CB59" i="41"/>
  <c r="D64" i="41"/>
  <c r="E64" i="41"/>
  <c r="F64" i="41"/>
  <c r="O64" i="41"/>
  <c r="P64" i="41"/>
  <c r="Q64" i="41"/>
  <c r="CK64" i="41"/>
  <c r="CL64" i="41"/>
  <c r="AA64" i="41" s="1"/>
  <c r="CM64" i="41"/>
  <c r="AB64" i="41" s="1"/>
  <c r="O65" i="41"/>
  <c r="P65" i="41"/>
  <c r="U65" i="41" s="1"/>
  <c r="Q65" i="41"/>
  <c r="AS65" i="41"/>
  <c r="AX65" i="41" s="1"/>
  <c r="AT65" i="41"/>
  <c r="AT66" i="41" s="1"/>
  <c r="AU65" i="41"/>
  <c r="CK65" i="41"/>
  <c r="CP65" i="41" s="1"/>
  <c r="CL65" i="41"/>
  <c r="CM65" i="41"/>
  <c r="BD66" i="41"/>
  <c r="BE66" i="41"/>
  <c r="BF66" i="41"/>
  <c r="BZ66" i="41"/>
  <c r="CA66" i="41"/>
  <c r="CB66" i="41"/>
  <c r="D67" i="41"/>
  <c r="E67" i="41"/>
  <c r="F67" i="41"/>
  <c r="O67" i="41"/>
  <c r="P67" i="41"/>
  <c r="Q67" i="41"/>
  <c r="CK67" i="41"/>
  <c r="Z67" i="41" s="1"/>
  <c r="CL67" i="41"/>
  <c r="CM67" i="41"/>
  <c r="AB67" i="41" s="1"/>
  <c r="O68" i="41"/>
  <c r="P68" i="41"/>
  <c r="U68" i="41" s="1"/>
  <c r="Q68" i="41"/>
  <c r="V68" i="41" s="1"/>
  <c r="AS68" i="41"/>
  <c r="AT68" i="41"/>
  <c r="AU68" i="41"/>
  <c r="CK68" i="41"/>
  <c r="CL68" i="41"/>
  <c r="CM68" i="41"/>
  <c r="CR68" i="41" s="1"/>
  <c r="BD69" i="41"/>
  <c r="BE69" i="41"/>
  <c r="BF69" i="41"/>
  <c r="BZ69" i="41"/>
  <c r="CA69" i="41"/>
  <c r="CB69" i="41"/>
  <c r="D70" i="41"/>
  <c r="E70" i="41"/>
  <c r="F70" i="41"/>
  <c r="O70" i="41"/>
  <c r="P70" i="41"/>
  <c r="Q70" i="41"/>
  <c r="CK70" i="41"/>
  <c r="CL70" i="41"/>
  <c r="AA70" i="41" s="1"/>
  <c r="CM70" i="41"/>
  <c r="AB70" i="41" s="1"/>
  <c r="AM70" i="41" s="1"/>
  <c r="O71" i="41"/>
  <c r="T71" i="41" s="1"/>
  <c r="P71" i="41"/>
  <c r="U71" i="41" s="1"/>
  <c r="Q71" i="41"/>
  <c r="Q73" i="41" s="1"/>
  <c r="AS71" i="41"/>
  <c r="AX71" i="41" s="1"/>
  <c r="AT71" i="41"/>
  <c r="AU71" i="41"/>
  <c r="CK71" i="41"/>
  <c r="CL71" i="41"/>
  <c r="CM71" i="41"/>
  <c r="BD72" i="41"/>
  <c r="BE72" i="41"/>
  <c r="BF72" i="41"/>
  <c r="BZ72" i="41"/>
  <c r="CA72" i="41"/>
  <c r="CB72" i="41"/>
  <c r="BD73" i="41"/>
  <c r="BE73" i="41"/>
  <c r="BF73" i="41"/>
  <c r="BO73" i="41"/>
  <c r="BP73" i="41"/>
  <c r="BQ73" i="41"/>
  <c r="BZ73" i="41"/>
  <c r="CA73" i="41"/>
  <c r="CB73" i="41"/>
  <c r="D78" i="41"/>
  <c r="E78" i="41"/>
  <c r="F78" i="41"/>
  <c r="O78" i="41"/>
  <c r="P78" i="41"/>
  <c r="Q78" i="41"/>
  <c r="CK78" i="41"/>
  <c r="Z78" i="41" s="1"/>
  <c r="CL78" i="41"/>
  <c r="CM78" i="41"/>
  <c r="AB78" i="41" s="1"/>
  <c r="O79" i="41"/>
  <c r="P79" i="41"/>
  <c r="U79" i="41" s="1"/>
  <c r="Q79" i="41"/>
  <c r="V79" i="41" s="1"/>
  <c r="CK79" i="41"/>
  <c r="CP79" i="41" s="1"/>
  <c r="CL79" i="41"/>
  <c r="CM79" i="41"/>
  <c r="BD80" i="41"/>
  <c r="BE80" i="41"/>
  <c r="BF80" i="41"/>
  <c r="BO80" i="41"/>
  <c r="AS79" i="41" s="1"/>
  <c r="AX79" i="41" s="1"/>
  <c r="BP80" i="41"/>
  <c r="AT79" i="41" s="1"/>
  <c r="AY79" i="41" s="1"/>
  <c r="BQ80" i="41"/>
  <c r="AU79" i="41" s="1"/>
  <c r="BZ80" i="41"/>
  <c r="CA80" i="41"/>
  <c r="CB80" i="41"/>
  <c r="D81" i="41"/>
  <c r="E81" i="41"/>
  <c r="F81" i="41"/>
  <c r="O81" i="41"/>
  <c r="P81" i="41"/>
  <c r="Q81" i="41"/>
  <c r="CK81" i="41"/>
  <c r="Z81" i="41" s="1"/>
  <c r="CL81" i="41"/>
  <c r="AA81" i="41" s="1"/>
  <c r="CM81" i="41"/>
  <c r="AB81" i="41" s="1"/>
  <c r="F82" i="41"/>
  <c r="K82" i="41" s="1"/>
  <c r="O82" i="41"/>
  <c r="P82" i="41"/>
  <c r="U82" i="41" s="1"/>
  <c r="Q82" i="41"/>
  <c r="V82" i="41" s="1"/>
  <c r="CK82" i="41"/>
  <c r="CP82" i="41" s="1"/>
  <c r="CL82" i="41"/>
  <c r="CM82" i="41"/>
  <c r="CR82" i="41" s="1"/>
  <c r="AU83" i="41"/>
  <c r="BD83" i="41"/>
  <c r="BE83" i="41"/>
  <c r="BF83" i="41"/>
  <c r="BO83" i="41"/>
  <c r="AS82" i="41" s="1"/>
  <c r="AX82" i="41" s="1"/>
  <c r="BP83" i="41"/>
  <c r="AT82" i="41" s="1"/>
  <c r="AY82" i="41" s="1"/>
  <c r="BQ83" i="41"/>
  <c r="BZ83" i="41"/>
  <c r="CA83" i="41"/>
  <c r="CB83" i="41"/>
  <c r="D84" i="41"/>
  <c r="E84" i="41"/>
  <c r="F84" i="41"/>
  <c r="O84" i="41"/>
  <c r="P84" i="41"/>
  <c r="Q84" i="41"/>
  <c r="CK84" i="41"/>
  <c r="CL84" i="41"/>
  <c r="AA84" i="41" s="1"/>
  <c r="CM84" i="41"/>
  <c r="AB84" i="41" s="1"/>
  <c r="O85" i="41"/>
  <c r="T85" i="41" s="1"/>
  <c r="P85" i="41"/>
  <c r="Q85" i="41"/>
  <c r="V85" i="41" s="1"/>
  <c r="CK85" i="41"/>
  <c r="CL85" i="41"/>
  <c r="CM85" i="41"/>
  <c r="BD86" i="41"/>
  <c r="BE86" i="41"/>
  <c r="BF86" i="41"/>
  <c r="BO86" i="41"/>
  <c r="AS85" i="41" s="1"/>
  <c r="AX85" i="41" s="1"/>
  <c r="BP86" i="41"/>
  <c r="AT85" i="41" s="1"/>
  <c r="BQ86" i="41"/>
  <c r="AU85" i="41" s="1"/>
  <c r="AZ85" i="41" s="1"/>
  <c r="BZ86" i="41"/>
  <c r="CA86" i="41"/>
  <c r="CB86" i="41"/>
  <c r="BD87" i="41"/>
  <c r="BE87" i="41"/>
  <c r="BF87" i="41"/>
  <c r="BO87" i="41"/>
  <c r="BP87" i="41"/>
  <c r="BQ87" i="41"/>
  <c r="BZ87" i="41"/>
  <c r="CA87" i="41"/>
  <c r="CB87" i="41"/>
  <c r="D92" i="41"/>
  <c r="E92" i="41"/>
  <c r="F92" i="41"/>
  <c r="O92" i="41"/>
  <c r="P92" i="41"/>
  <c r="Q92" i="41"/>
  <c r="CK92" i="41"/>
  <c r="Z92" i="41" s="1"/>
  <c r="CL92" i="41"/>
  <c r="AA92" i="41" s="1"/>
  <c r="CM92" i="41"/>
  <c r="AB92" i="41" s="1"/>
  <c r="O93" i="41"/>
  <c r="T93" i="41" s="1"/>
  <c r="P93" i="41"/>
  <c r="U93" i="41" s="1"/>
  <c r="Q93" i="41"/>
  <c r="CK93" i="41"/>
  <c r="CL93" i="41"/>
  <c r="CM93" i="41"/>
  <c r="BD94" i="41"/>
  <c r="BE94" i="41"/>
  <c r="BF94" i="41"/>
  <c r="BO94" i="41"/>
  <c r="AS93" i="41" s="1"/>
  <c r="AX93" i="41" s="1"/>
  <c r="BP94" i="41"/>
  <c r="AT93" i="41" s="1"/>
  <c r="AY93" i="41" s="1"/>
  <c r="BQ94" i="41"/>
  <c r="AU93" i="41" s="1"/>
  <c r="BZ94" i="41"/>
  <c r="CA94" i="41"/>
  <c r="CB94" i="41"/>
  <c r="D95" i="41"/>
  <c r="E95" i="41"/>
  <c r="F95" i="41"/>
  <c r="O95" i="41"/>
  <c r="P95" i="41"/>
  <c r="Q95" i="41"/>
  <c r="CK95" i="41"/>
  <c r="Z95" i="41" s="1"/>
  <c r="CL95" i="41"/>
  <c r="CM95" i="41"/>
  <c r="AB95" i="41" s="1"/>
  <c r="O96" i="41"/>
  <c r="T96" i="41" s="1"/>
  <c r="P96" i="41"/>
  <c r="U96" i="41" s="1"/>
  <c r="Q96" i="41"/>
  <c r="CK96" i="41"/>
  <c r="CL96" i="41"/>
  <c r="CM96" i="41"/>
  <c r="CR96" i="41" s="1"/>
  <c r="BD97" i="41"/>
  <c r="BE97" i="41"/>
  <c r="BF97" i="41"/>
  <c r="BO97" i="41"/>
  <c r="AS96" i="41" s="1"/>
  <c r="AX96" i="41" s="1"/>
  <c r="BP97" i="41"/>
  <c r="AT96" i="41" s="1"/>
  <c r="AY96" i="41" s="1"/>
  <c r="BQ97" i="41"/>
  <c r="AU96" i="41" s="1"/>
  <c r="AZ96" i="41" s="1"/>
  <c r="BZ97" i="41"/>
  <c r="CA97" i="41"/>
  <c r="CB97" i="41"/>
  <c r="D98" i="41"/>
  <c r="E98" i="41"/>
  <c r="F98" i="41"/>
  <c r="O98" i="41"/>
  <c r="P98" i="41"/>
  <c r="Q98" i="41"/>
  <c r="CK98" i="41"/>
  <c r="Z98" i="41" s="1"/>
  <c r="CL98" i="41"/>
  <c r="AA98" i="41" s="1"/>
  <c r="CM98" i="41"/>
  <c r="AB98" i="41" s="1"/>
  <c r="F99" i="41"/>
  <c r="K99" i="41" s="1"/>
  <c r="O99" i="41"/>
  <c r="O101" i="41" s="1"/>
  <c r="P99" i="41"/>
  <c r="Q99" i="41"/>
  <c r="V99" i="41" s="1"/>
  <c r="CK99" i="41"/>
  <c r="CP99" i="41" s="1"/>
  <c r="CL99" i="41"/>
  <c r="CQ99" i="41" s="1"/>
  <c r="CM99" i="41"/>
  <c r="CR99" i="41" s="1"/>
  <c r="AU100" i="41"/>
  <c r="BD100" i="41"/>
  <c r="BE100" i="41"/>
  <c r="BF100" i="41"/>
  <c r="BO100" i="41"/>
  <c r="AS99" i="41" s="1"/>
  <c r="AX99" i="41" s="1"/>
  <c r="BP100" i="41"/>
  <c r="AT99" i="41" s="1"/>
  <c r="AY99" i="41" s="1"/>
  <c r="BQ100" i="41"/>
  <c r="BZ100" i="41"/>
  <c r="CA100" i="41"/>
  <c r="CB100" i="41"/>
  <c r="BD101" i="41"/>
  <c r="BE101" i="41"/>
  <c r="BF101" i="41"/>
  <c r="BO101" i="41"/>
  <c r="BP101" i="41"/>
  <c r="BQ101" i="41"/>
  <c r="BZ101" i="41"/>
  <c r="CA101" i="41"/>
  <c r="CB101" i="41"/>
  <c r="D106" i="41"/>
  <c r="E106" i="41"/>
  <c r="F106" i="41"/>
  <c r="O106" i="41"/>
  <c r="P106" i="41"/>
  <c r="Q106" i="41"/>
  <c r="AA106" i="41"/>
  <c r="AB106" i="41"/>
  <c r="CK106" i="41"/>
  <c r="Z106" i="41" s="1"/>
  <c r="E107" i="41"/>
  <c r="J107" i="41" s="1"/>
  <c r="F107" i="41"/>
  <c r="K107" i="41" s="1"/>
  <c r="O107" i="41"/>
  <c r="T107" i="41" s="1"/>
  <c r="P107" i="41"/>
  <c r="U107" i="41" s="1"/>
  <c r="Q107" i="41"/>
  <c r="V107" i="41" s="1"/>
  <c r="AA107" i="41"/>
  <c r="AF107" i="41" s="1"/>
  <c r="AB107" i="41"/>
  <c r="AG107" i="41" s="1"/>
  <c r="CK107" i="41"/>
  <c r="CP107" i="41" s="1"/>
  <c r="AT108" i="41"/>
  <c r="AU108" i="41"/>
  <c r="BD108" i="41"/>
  <c r="BE108" i="41"/>
  <c r="BF108" i="41"/>
  <c r="BO108" i="41"/>
  <c r="AS107" i="41" s="1"/>
  <c r="AX107" i="41" s="1"/>
  <c r="BP108" i="41"/>
  <c r="BQ108" i="41"/>
  <c r="BZ108" i="41"/>
  <c r="CA108" i="41"/>
  <c r="CB108" i="41"/>
  <c r="CL108" i="41"/>
  <c r="CM108" i="41"/>
  <c r="D109" i="41"/>
  <c r="E109" i="41"/>
  <c r="F109" i="41"/>
  <c r="O109" i="41"/>
  <c r="P109" i="41"/>
  <c r="Q109" i="41"/>
  <c r="AA109" i="41"/>
  <c r="AB109" i="41"/>
  <c r="CK109" i="41"/>
  <c r="Z109" i="41" s="1"/>
  <c r="E110" i="41"/>
  <c r="E111" i="41" s="1"/>
  <c r="F110" i="41"/>
  <c r="K110" i="41" s="1"/>
  <c r="O110" i="41"/>
  <c r="O111" i="41" s="1"/>
  <c r="P110" i="41"/>
  <c r="U110" i="41" s="1"/>
  <c r="Q110" i="41"/>
  <c r="AA110" i="41"/>
  <c r="AB110" i="41"/>
  <c r="AG110" i="41" s="1"/>
  <c r="CK110" i="41"/>
  <c r="CP110" i="41" s="1"/>
  <c r="AT111" i="41"/>
  <c r="AU111" i="41"/>
  <c r="BD111" i="41"/>
  <c r="BE111" i="41"/>
  <c r="BF111" i="41"/>
  <c r="BO111" i="41"/>
  <c r="AS110" i="41" s="1"/>
  <c r="BP111" i="41"/>
  <c r="BQ111" i="41"/>
  <c r="BZ111" i="41"/>
  <c r="CA111" i="41"/>
  <c r="CB111" i="41"/>
  <c r="CL111" i="41"/>
  <c r="CM111" i="41"/>
  <c r="D112" i="41"/>
  <c r="E112" i="41"/>
  <c r="F112" i="41"/>
  <c r="O112" i="41"/>
  <c r="P112" i="41"/>
  <c r="Q112" i="41"/>
  <c r="AA112" i="41"/>
  <c r="AB112" i="41"/>
  <c r="CK112" i="41"/>
  <c r="Z112" i="41" s="1"/>
  <c r="E113" i="41"/>
  <c r="F113" i="41"/>
  <c r="O113" i="41"/>
  <c r="O114" i="41" s="1"/>
  <c r="P113" i="41"/>
  <c r="U113" i="41" s="1"/>
  <c r="Q113" i="41"/>
  <c r="V113" i="41" s="1"/>
  <c r="AA113" i="41"/>
  <c r="AB113" i="41"/>
  <c r="CK113" i="41"/>
  <c r="CP113" i="41" s="1"/>
  <c r="AT114" i="41"/>
  <c r="AU114" i="41"/>
  <c r="BD114" i="41"/>
  <c r="BE114" i="41"/>
  <c r="BF114" i="41"/>
  <c r="BO114" i="41"/>
  <c r="AS113" i="41" s="1"/>
  <c r="AX113" i="41" s="1"/>
  <c r="BP114" i="41"/>
  <c r="BQ114" i="41"/>
  <c r="BZ114" i="41"/>
  <c r="CA114" i="41"/>
  <c r="CB114" i="41"/>
  <c r="CL114" i="41"/>
  <c r="CM114" i="41"/>
  <c r="AT115" i="41"/>
  <c r="AU115" i="41"/>
  <c r="BD115" i="41"/>
  <c r="BE115" i="41"/>
  <c r="BF115" i="41"/>
  <c r="BO115" i="41"/>
  <c r="BP115" i="41"/>
  <c r="BQ115" i="41"/>
  <c r="BZ115" i="41"/>
  <c r="CA115" i="41"/>
  <c r="CB115" i="41"/>
  <c r="CL115" i="41"/>
  <c r="CM115" i="41"/>
  <c r="D120" i="41"/>
  <c r="E120" i="41"/>
  <c r="F120" i="41"/>
  <c r="O120" i="41"/>
  <c r="P120" i="41"/>
  <c r="Q120" i="41"/>
  <c r="AA120" i="41"/>
  <c r="AB120" i="41"/>
  <c r="CK120" i="41"/>
  <c r="Z120" i="41" s="1"/>
  <c r="E121" i="41"/>
  <c r="F121" i="41"/>
  <c r="K121" i="41" s="1"/>
  <c r="O121" i="41"/>
  <c r="O122" i="41" s="1"/>
  <c r="P121" i="41"/>
  <c r="U121" i="41" s="1"/>
  <c r="Q121" i="41"/>
  <c r="V121" i="41" s="1"/>
  <c r="AA121" i="41"/>
  <c r="AB121" i="41"/>
  <c r="CK121" i="41"/>
  <c r="CP121" i="41" s="1"/>
  <c r="AT122" i="41"/>
  <c r="AU122" i="41"/>
  <c r="BD122" i="41"/>
  <c r="BE122" i="41"/>
  <c r="BF122" i="41"/>
  <c r="BO122" i="41"/>
  <c r="AS121" i="41" s="1"/>
  <c r="AX121" i="41" s="1"/>
  <c r="BP122" i="41"/>
  <c r="BQ122" i="41"/>
  <c r="BZ122" i="41"/>
  <c r="CA122" i="41"/>
  <c r="CB122" i="41"/>
  <c r="CL122" i="41"/>
  <c r="CM122" i="41"/>
  <c r="D123" i="41"/>
  <c r="E123" i="41"/>
  <c r="F123" i="41"/>
  <c r="O123" i="41"/>
  <c r="P123" i="41"/>
  <c r="Q123" i="41"/>
  <c r="AA123" i="41"/>
  <c r="AB123" i="41"/>
  <c r="CK123" i="41"/>
  <c r="Z123" i="41" s="1"/>
  <c r="E124" i="41"/>
  <c r="J124" i="41" s="1"/>
  <c r="F124" i="41"/>
  <c r="O124" i="41"/>
  <c r="T124" i="41" s="1"/>
  <c r="P124" i="41"/>
  <c r="Q124" i="41"/>
  <c r="V124" i="41" s="1"/>
  <c r="AA124" i="41"/>
  <c r="AF124" i="41" s="1"/>
  <c r="AB124" i="41"/>
  <c r="AB125" i="41" s="1"/>
  <c r="CK124" i="41"/>
  <c r="Q125" i="41"/>
  <c r="AT125" i="41"/>
  <c r="AU125" i="41"/>
  <c r="BD125" i="41"/>
  <c r="BE125" i="41"/>
  <c r="BF125" i="41"/>
  <c r="BO125" i="41"/>
  <c r="AS124" i="41" s="1"/>
  <c r="AX124" i="41" s="1"/>
  <c r="BP125" i="41"/>
  <c r="BQ125" i="41"/>
  <c r="BZ125" i="41"/>
  <c r="CA125" i="41"/>
  <c r="CB125" i="41"/>
  <c r="CL125" i="41"/>
  <c r="CM125" i="41"/>
  <c r="D126" i="41"/>
  <c r="E126" i="41"/>
  <c r="F126" i="41"/>
  <c r="O126" i="41"/>
  <c r="P126" i="41"/>
  <c r="Q126" i="41"/>
  <c r="AA126" i="41"/>
  <c r="AB126" i="41"/>
  <c r="CK126" i="41"/>
  <c r="Z126" i="41" s="1"/>
  <c r="E127" i="41"/>
  <c r="J127" i="41" s="1"/>
  <c r="F127" i="41"/>
  <c r="K127" i="41" s="1"/>
  <c r="O127" i="41"/>
  <c r="P127" i="41"/>
  <c r="Q127" i="41"/>
  <c r="V127" i="41" s="1"/>
  <c r="AA127" i="41"/>
  <c r="AF127" i="41" s="1"/>
  <c r="AB127" i="41"/>
  <c r="CK127" i="41"/>
  <c r="CP127" i="41" s="1"/>
  <c r="AT128" i="41"/>
  <c r="AU128" i="41"/>
  <c r="BD128" i="41"/>
  <c r="BE128" i="41"/>
  <c r="BF128" i="41"/>
  <c r="BO128" i="41"/>
  <c r="AS127" i="41" s="1"/>
  <c r="BP128" i="41"/>
  <c r="BQ128" i="41"/>
  <c r="BZ128" i="41"/>
  <c r="CA128" i="41"/>
  <c r="CB128" i="41"/>
  <c r="CL128" i="41"/>
  <c r="CM128" i="41"/>
  <c r="AT129" i="41"/>
  <c r="AU129" i="41"/>
  <c r="BD129" i="41"/>
  <c r="BE129" i="41"/>
  <c r="BF129" i="41"/>
  <c r="BO129" i="41"/>
  <c r="BP129" i="41"/>
  <c r="BQ129" i="41"/>
  <c r="BZ129" i="41"/>
  <c r="CA129" i="41"/>
  <c r="CB129" i="41"/>
  <c r="CL129" i="41"/>
  <c r="CM129" i="41"/>
  <c r="D134" i="41"/>
  <c r="E134" i="41"/>
  <c r="F134" i="41"/>
  <c r="O134" i="41"/>
  <c r="P134" i="41"/>
  <c r="Q134" i="41"/>
  <c r="AA134" i="41"/>
  <c r="AB134" i="41"/>
  <c r="CK134" i="41"/>
  <c r="Z134" i="41" s="1"/>
  <c r="E135" i="41"/>
  <c r="J135" i="41" s="1"/>
  <c r="F135" i="41"/>
  <c r="K135" i="41" s="1"/>
  <c r="O135" i="41"/>
  <c r="P135" i="41"/>
  <c r="Q135" i="41"/>
  <c r="V135" i="41" s="1"/>
  <c r="AA135" i="41"/>
  <c r="AF135" i="41" s="1"/>
  <c r="AB135" i="41"/>
  <c r="CK135" i="41"/>
  <c r="CP135" i="41" s="1"/>
  <c r="AT136" i="41"/>
  <c r="AU136" i="41"/>
  <c r="BD136" i="41"/>
  <c r="BE136" i="41"/>
  <c r="BF136" i="41"/>
  <c r="BO136" i="41"/>
  <c r="AS135" i="41" s="1"/>
  <c r="BP136" i="41"/>
  <c r="BQ136" i="41"/>
  <c r="BZ136" i="41"/>
  <c r="CA136" i="41"/>
  <c r="CB136" i="41"/>
  <c r="CL136" i="41"/>
  <c r="CM136" i="41"/>
  <c r="D137" i="41"/>
  <c r="E137" i="41"/>
  <c r="F137" i="41"/>
  <c r="O137" i="41"/>
  <c r="P137" i="41"/>
  <c r="Q137" i="41"/>
  <c r="AA137" i="41"/>
  <c r="AB137" i="41"/>
  <c r="CK137" i="41"/>
  <c r="E138" i="41"/>
  <c r="J138" i="41" s="1"/>
  <c r="F138" i="41"/>
  <c r="F139" i="41" s="1"/>
  <c r="O138" i="41"/>
  <c r="T138" i="41" s="1"/>
  <c r="P138" i="41"/>
  <c r="Q138" i="41"/>
  <c r="AA138" i="41"/>
  <c r="AB138" i="41"/>
  <c r="AG138" i="41" s="1"/>
  <c r="CK138" i="41"/>
  <c r="AT139" i="41"/>
  <c r="AU139" i="41"/>
  <c r="BD139" i="41"/>
  <c r="BE139" i="41"/>
  <c r="BF139" i="41"/>
  <c r="BO139" i="41"/>
  <c r="AS138" i="41" s="1"/>
  <c r="AX138" i="41" s="1"/>
  <c r="BP139" i="41"/>
  <c r="BQ139" i="41"/>
  <c r="BZ139" i="41"/>
  <c r="CA139" i="41"/>
  <c r="CB139" i="41"/>
  <c r="CL139" i="41"/>
  <c r="CM139" i="41"/>
  <c r="D140" i="41"/>
  <c r="E140" i="41"/>
  <c r="F140" i="41"/>
  <c r="O140" i="41"/>
  <c r="P140" i="41"/>
  <c r="Q140" i="41"/>
  <c r="AA140" i="41"/>
  <c r="AB140" i="41"/>
  <c r="CK140" i="41"/>
  <c r="Z140" i="41" s="1"/>
  <c r="E141" i="41"/>
  <c r="F141" i="41"/>
  <c r="K141" i="41" s="1"/>
  <c r="O141" i="41"/>
  <c r="P141" i="41"/>
  <c r="U141" i="41" s="1"/>
  <c r="Q141" i="41"/>
  <c r="AA141" i="41"/>
  <c r="AB141" i="41"/>
  <c r="CK141" i="41"/>
  <c r="CP141" i="41" s="1"/>
  <c r="AT142" i="41"/>
  <c r="AU142" i="41"/>
  <c r="BD142" i="41"/>
  <c r="BE142" i="41"/>
  <c r="BF142" i="41"/>
  <c r="BO142" i="41"/>
  <c r="AS141" i="41" s="1"/>
  <c r="AX141" i="41" s="1"/>
  <c r="BP142" i="41"/>
  <c r="BQ142" i="41"/>
  <c r="BZ142" i="41"/>
  <c r="CA142" i="41"/>
  <c r="CB142" i="41"/>
  <c r="CL142" i="41"/>
  <c r="CM142" i="41"/>
  <c r="AT143" i="41"/>
  <c r="AU143" i="41"/>
  <c r="BD143" i="41"/>
  <c r="BE143" i="41"/>
  <c r="BF143" i="41"/>
  <c r="BO143" i="41"/>
  <c r="BP143" i="41"/>
  <c r="BQ143" i="41"/>
  <c r="BZ143" i="41"/>
  <c r="CA143" i="41"/>
  <c r="CB143" i="41"/>
  <c r="CL143" i="41"/>
  <c r="CM143" i="41"/>
  <c r="D148" i="41"/>
  <c r="E148" i="41"/>
  <c r="F148" i="41"/>
  <c r="O148" i="41"/>
  <c r="P148" i="41"/>
  <c r="Q148" i="41"/>
  <c r="AA148" i="41"/>
  <c r="AB148" i="41"/>
  <c r="CK148" i="41"/>
  <c r="Z148" i="41" s="1"/>
  <c r="E149" i="41"/>
  <c r="E150" i="41" s="1"/>
  <c r="F149" i="41"/>
  <c r="K149" i="41" s="1"/>
  <c r="O149" i="41"/>
  <c r="P149" i="41"/>
  <c r="U149" i="41" s="1"/>
  <c r="Q149" i="41"/>
  <c r="AA149" i="41"/>
  <c r="AB149" i="41"/>
  <c r="CK149" i="41"/>
  <c r="CP149" i="41" s="1"/>
  <c r="AT150" i="41"/>
  <c r="AU150" i="41"/>
  <c r="BD150" i="41"/>
  <c r="BE150" i="41"/>
  <c r="BF150" i="41"/>
  <c r="BO150" i="41"/>
  <c r="AS149" i="41" s="1"/>
  <c r="AX149" i="41" s="1"/>
  <c r="BP150" i="41"/>
  <c r="BQ150" i="41"/>
  <c r="BZ150" i="41"/>
  <c r="CA150" i="41"/>
  <c r="CB150" i="41"/>
  <c r="CL150" i="41"/>
  <c r="CM150" i="41"/>
  <c r="D151" i="41"/>
  <c r="E151" i="41"/>
  <c r="F151" i="41"/>
  <c r="O151" i="41"/>
  <c r="P151" i="41"/>
  <c r="Q151" i="41"/>
  <c r="AA151" i="41"/>
  <c r="AB151" i="41"/>
  <c r="CK151" i="41"/>
  <c r="E152" i="41"/>
  <c r="F152" i="41"/>
  <c r="F153" i="41" s="1"/>
  <c r="O152" i="41"/>
  <c r="T152" i="41" s="1"/>
  <c r="P152" i="41"/>
  <c r="Q152" i="41"/>
  <c r="Q153" i="41" s="1"/>
  <c r="AA152" i="41"/>
  <c r="AB152" i="41"/>
  <c r="CK152" i="41"/>
  <c r="AT153" i="41"/>
  <c r="AU153" i="41"/>
  <c r="BD153" i="41"/>
  <c r="BE153" i="41"/>
  <c r="BF153" i="41"/>
  <c r="BO153" i="41"/>
  <c r="AS152" i="41" s="1"/>
  <c r="AX152" i="41" s="1"/>
  <c r="BP153" i="41"/>
  <c r="BQ153" i="41"/>
  <c r="BZ153" i="41"/>
  <c r="CA153" i="41"/>
  <c r="CB153" i="41"/>
  <c r="CL153" i="41"/>
  <c r="CM153" i="41"/>
  <c r="D154" i="41"/>
  <c r="E154" i="41"/>
  <c r="F154" i="41"/>
  <c r="O154" i="41"/>
  <c r="P154" i="41"/>
  <c r="Q154" i="41"/>
  <c r="AA154" i="41"/>
  <c r="AB154" i="41"/>
  <c r="CK154" i="41"/>
  <c r="Z154" i="41" s="1"/>
  <c r="E155" i="41"/>
  <c r="J155" i="41" s="1"/>
  <c r="F155" i="41"/>
  <c r="K155" i="41" s="1"/>
  <c r="O155" i="41"/>
  <c r="P155" i="41"/>
  <c r="Q155" i="41"/>
  <c r="AA155" i="41"/>
  <c r="AF155" i="41" s="1"/>
  <c r="AB155" i="41"/>
  <c r="AG155" i="41" s="1"/>
  <c r="CK155" i="41"/>
  <c r="AT156" i="41"/>
  <c r="AU156" i="41"/>
  <c r="BD156" i="41"/>
  <c r="BE156" i="41"/>
  <c r="BF156" i="41"/>
  <c r="BO156" i="41"/>
  <c r="AS155" i="41" s="1"/>
  <c r="BP156" i="41"/>
  <c r="BQ156" i="41"/>
  <c r="BZ156" i="41"/>
  <c r="CA156" i="41"/>
  <c r="CB156" i="41"/>
  <c r="CL156" i="41"/>
  <c r="CM156" i="41"/>
  <c r="AT157" i="41"/>
  <c r="AU157" i="41"/>
  <c r="BD157" i="41"/>
  <c r="BE157" i="41"/>
  <c r="BF157" i="41"/>
  <c r="BO157" i="41"/>
  <c r="BP157" i="41"/>
  <c r="BQ157" i="41"/>
  <c r="BZ157" i="41"/>
  <c r="CA157" i="41"/>
  <c r="CB157" i="41"/>
  <c r="CL157" i="41"/>
  <c r="CM157" i="41"/>
  <c r="D162" i="41"/>
  <c r="E162" i="41"/>
  <c r="F162" i="41"/>
  <c r="O162" i="41"/>
  <c r="P162" i="41"/>
  <c r="Q162" i="41"/>
  <c r="AA162" i="41"/>
  <c r="AB162" i="41"/>
  <c r="CK162" i="41"/>
  <c r="Z162" i="41" s="1"/>
  <c r="E163" i="41"/>
  <c r="J163" i="41" s="1"/>
  <c r="F163" i="41"/>
  <c r="O163" i="41"/>
  <c r="P163" i="41"/>
  <c r="U163" i="41" s="1"/>
  <c r="Q163" i="41"/>
  <c r="AA163" i="41"/>
  <c r="AF163" i="41" s="1"/>
  <c r="AB163" i="41"/>
  <c r="AG163" i="41" s="1"/>
  <c r="CK163" i="41"/>
  <c r="CP163" i="41" s="1"/>
  <c r="AT164" i="41"/>
  <c r="AU164" i="41"/>
  <c r="BD164" i="41"/>
  <c r="BE164" i="41"/>
  <c r="BF164" i="41"/>
  <c r="BO164" i="41"/>
  <c r="AS163" i="41" s="1"/>
  <c r="BP164" i="41"/>
  <c r="BQ164" i="41"/>
  <c r="BZ164" i="41"/>
  <c r="CA164" i="41"/>
  <c r="CB164" i="41"/>
  <c r="CL164" i="41"/>
  <c r="CM164" i="41"/>
  <c r="D165" i="41"/>
  <c r="E165" i="41"/>
  <c r="F165" i="41"/>
  <c r="O165" i="41"/>
  <c r="P165" i="41"/>
  <c r="Q165" i="41"/>
  <c r="AA165" i="41"/>
  <c r="AB165" i="41"/>
  <c r="CK165" i="41"/>
  <c r="E166" i="41"/>
  <c r="J166" i="41" s="1"/>
  <c r="F166" i="41"/>
  <c r="K166" i="41" s="1"/>
  <c r="O166" i="41"/>
  <c r="O167" i="41" s="1"/>
  <c r="P166" i="41"/>
  <c r="Q166" i="41"/>
  <c r="V166" i="41" s="1"/>
  <c r="AA166" i="41"/>
  <c r="AF166" i="41" s="1"/>
  <c r="AB166" i="41"/>
  <c r="AG166" i="41" s="1"/>
  <c r="CK166" i="41"/>
  <c r="CP166" i="41" s="1"/>
  <c r="AT167" i="41"/>
  <c r="AU167" i="41"/>
  <c r="BD167" i="41"/>
  <c r="BE167" i="41"/>
  <c r="BF167" i="41"/>
  <c r="BO167" i="41"/>
  <c r="AS166" i="41" s="1"/>
  <c r="AX166" i="41" s="1"/>
  <c r="BP167" i="41"/>
  <c r="BQ167" i="41"/>
  <c r="BZ167" i="41"/>
  <c r="CA167" i="41"/>
  <c r="CB167" i="41"/>
  <c r="CL167" i="41"/>
  <c r="CM167" i="41"/>
  <c r="D168" i="41"/>
  <c r="E168" i="41"/>
  <c r="F168" i="41"/>
  <c r="O168" i="41"/>
  <c r="P168" i="41"/>
  <c r="Q168" i="41"/>
  <c r="AA168" i="41"/>
  <c r="AB168" i="41"/>
  <c r="CK168" i="41"/>
  <c r="Z168" i="41" s="1"/>
  <c r="E169" i="41"/>
  <c r="E170" i="41" s="1"/>
  <c r="F169" i="41"/>
  <c r="O169" i="41"/>
  <c r="P169" i="41"/>
  <c r="Q169" i="41"/>
  <c r="AA169" i="41"/>
  <c r="AF169" i="41" s="1"/>
  <c r="AB169" i="41"/>
  <c r="AG169" i="41" s="1"/>
  <c r="CK169" i="41"/>
  <c r="AT170" i="41"/>
  <c r="AU170" i="41"/>
  <c r="BD170" i="41"/>
  <c r="BE170" i="41"/>
  <c r="BF170" i="41"/>
  <c r="BO170" i="41"/>
  <c r="AS169" i="41" s="1"/>
  <c r="AX169" i="41" s="1"/>
  <c r="BP170" i="41"/>
  <c r="BQ170" i="41"/>
  <c r="BZ170" i="41"/>
  <c r="CA170" i="41"/>
  <c r="CB170" i="41"/>
  <c r="CL170" i="41"/>
  <c r="CM170" i="41"/>
  <c r="AT171" i="41"/>
  <c r="AU171" i="41"/>
  <c r="BD171" i="41"/>
  <c r="BE171" i="41"/>
  <c r="BF171" i="41"/>
  <c r="BO171" i="41"/>
  <c r="BP171" i="41"/>
  <c r="BQ171" i="41"/>
  <c r="BZ171" i="41"/>
  <c r="CA171" i="41"/>
  <c r="CB171" i="41"/>
  <c r="CL171" i="41"/>
  <c r="CM171" i="41"/>
  <c r="D176" i="41"/>
  <c r="E176" i="41"/>
  <c r="F176" i="41"/>
  <c r="O176" i="41"/>
  <c r="P176" i="41"/>
  <c r="Q176" i="41"/>
  <c r="AA176" i="41"/>
  <c r="AB176" i="41"/>
  <c r="CK176" i="41"/>
  <c r="Z176" i="41" s="1"/>
  <c r="E177" i="41"/>
  <c r="J177" i="41" s="1"/>
  <c r="F177" i="41"/>
  <c r="K177" i="41" s="1"/>
  <c r="O177" i="41"/>
  <c r="T177" i="41" s="1"/>
  <c r="P177" i="41"/>
  <c r="U177" i="41" s="1"/>
  <c r="Q177" i="41"/>
  <c r="AA177" i="41"/>
  <c r="AB177" i="41"/>
  <c r="CK177" i="41"/>
  <c r="AT178" i="41"/>
  <c r="AU178" i="41"/>
  <c r="BD178" i="41"/>
  <c r="BE178" i="41"/>
  <c r="BF178" i="41"/>
  <c r="BO178" i="41"/>
  <c r="AS177" i="41" s="1"/>
  <c r="AX177" i="41" s="1"/>
  <c r="BP178" i="41"/>
  <c r="BQ178" i="41"/>
  <c r="BZ178" i="41"/>
  <c r="CA178" i="41"/>
  <c r="CB178" i="41"/>
  <c r="CL178" i="41"/>
  <c r="CM178" i="41"/>
  <c r="D179" i="41"/>
  <c r="E179" i="41"/>
  <c r="F179" i="41"/>
  <c r="O179" i="41"/>
  <c r="P179" i="41"/>
  <c r="Q179" i="41"/>
  <c r="AA179" i="41"/>
  <c r="AB179" i="41"/>
  <c r="CK179" i="41"/>
  <c r="Z179" i="41" s="1"/>
  <c r="E180" i="41"/>
  <c r="J180" i="41" s="1"/>
  <c r="F180" i="41"/>
  <c r="O180" i="41"/>
  <c r="T180" i="41" s="1"/>
  <c r="P180" i="41"/>
  <c r="Q180" i="41"/>
  <c r="V180" i="41" s="1"/>
  <c r="AA180" i="41"/>
  <c r="AB180" i="41"/>
  <c r="CK180" i="41"/>
  <c r="CP180" i="41" s="1"/>
  <c r="AT181" i="41"/>
  <c r="AU181" i="41"/>
  <c r="BD181" i="41"/>
  <c r="BE181" i="41"/>
  <c r="BF181" i="41"/>
  <c r="BO181" i="41"/>
  <c r="AS180" i="41" s="1"/>
  <c r="AX180" i="41" s="1"/>
  <c r="BP181" i="41"/>
  <c r="BQ181" i="41"/>
  <c r="BZ181" i="41"/>
  <c r="CA181" i="41"/>
  <c r="CB181" i="41"/>
  <c r="CL181" i="41"/>
  <c r="CM181" i="41"/>
  <c r="D182" i="41"/>
  <c r="E182" i="41"/>
  <c r="F182" i="41"/>
  <c r="O182" i="41"/>
  <c r="P182" i="41"/>
  <c r="Q182" i="41"/>
  <c r="AA182" i="41"/>
  <c r="AB182" i="41"/>
  <c r="CK182" i="41"/>
  <c r="Z182" i="41" s="1"/>
  <c r="E183" i="41"/>
  <c r="J183" i="41" s="1"/>
  <c r="F183" i="41"/>
  <c r="K183" i="41" s="1"/>
  <c r="O183" i="41"/>
  <c r="P183" i="41"/>
  <c r="U183" i="41" s="1"/>
  <c r="Q183" i="41"/>
  <c r="V183" i="41" s="1"/>
  <c r="AA183" i="41"/>
  <c r="AF183" i="41" s="1"/>
  <c r="AB183" i="41"/>
  <c r="CK183" i="41"/>
  <c r="E184" i="41"/>
  <c r="AT184" i="41"/>
  <c r="AU184" i="41"/>
  <c r="BD184" i="41"/>
  <c r="BE184" i="41"/>
  <c r="BF184" i="41"/>
  <c r="BO184" i="41"/>
  <c r="AS183" i="41" s="1"/>
  <c r="AX183" i="41" s="1"/>
  <c r="BP184" i="41"/>
  <c r="BQ184" i="41"/>
  <c r="BZ184" i="41"/>
  <c r="CA184" i="41"/>
  <c r="CB184" i="41"/>
  <c r="CL184" i="41"/>
  <c r="CM184" i="41"/>
  <c r="AT185" i="41"/>
  <c r="AU185" i="41"/>
  <c r="BD185" i="41"/>
  <c r="BE185" i="41"/>
  <c r="BF185" i="41"/>
  <c r="BO185" i="41"/>
  <c r="BP185" i="41"/>
  <c r="BQ185" i="41"/>
  <c r="BZ185" i="41"/>
  <c r="CA185" i="41"/>
  <c r="CB185" i="41"/>
  <c r="CL185" i="41"/>
  <c r="CM185" i="41"/>
  <c r="D190" i="41"/>
  <c r="E190" i="41"/>
  <c r="F190" i="41"/>
  <c r="O190" i="41"/>
  <c r="P190" i="41"/>
  <c r="Q190" i="41"/>
  <c r="AA190" i="41"/>
  <c r="AB190" i="41"/>
  <c r="CK190" i="41"/>
  <c r="E191" i="41"/>
  <c r="J191" i="41" s="1"/>
  <c r="F191" i="41"/>
  <c r="K191" i="41" s="1"/>
  <c r="O191" i="41"/>
  <c r="P191" i="41"/>
  <c r="U191" i="41" s="1"/>
  <c r="Q191" i="41"/>
  <c r="V191" i="41" s="1"/>
  <c r="AA191" i="41"/>
  <c r="AB191" i="41"/>
  <c r="CK191" i="41"/>
  <c r="E192" i="41"/>
  <c r="AT192" i="41"/>
  <c r="AU192" i="41"/>
  <c r="BD192" i="41"/>
  <c r="BE192" i="41"/>
  <c r="BF192" i="41"/>
  <c r="BO192" i="41"/>
  <c r="AS191" i="41" s="1"/>
  <c r="AX191" i="41" s="1"/>
  <c r="BP192" i="41"/>
  <c r="BQ192" i="41"/>
  <c r="BZ192" i="41"/>
  <c r="CA192" i="41"/>
  <c r="CB192" i="41"/>
  <c r="CL192" i="41"/>
  <c r="CM192" i="41"/>
  <c r="D193" i="41"/>
  <c r="E193" i="41"/>
  <c r="F193" i="41"/>
  <c r="O193" i="41"/>
  <c r="P193" i="41"/>
  <c r="Q193" i="41"/>
  <c r="AA193" i="41"/>
  <c r="AB193" i="41"/>
  <c r="CK193" i="41"/>
  <c r="E194" i="41"/>
  <c r="J194" i="41" s="1"/>
  <c r="F194" i="41"/>
  <c r="K194" i="41" s="1"/>
  <c r="O194" i="41"/>
  <c r="O195" i="41" s="1"/>
  <c r="P194" i="41"/>
  <c r="Q194" i="41"/>
  <c r="AA194" i="41"/>
  <c r="AB194" i="41"/>
  <c r="AG194" i="41" s="1"/>
  <c r="CK194" i="41"/>
  <c r="AT195" i="41"/>
  <c r="AU195" i="41"/>
  <c r="BD195" i="41"/>
  <c r="BE195" i="41"/>
  <c r="BF195" i="41"/>
  <c r="BO195" i="41"/>
  <c r="AS194" i="41" s="1"/>
  <c r="AX194" i="41" s="1"/>
  <c r="BP195" i="41"/>
  <c r="BQ195" i="41"/>
  <c r="BZ195" i="41"/>
  <c r="CA195" i="41"/>
  <c r="CB195" i="41"/>
  <c r="CL195" i="41"/>
  <c r="CM195" i="41"/>
  <c r="D196" i="41"/>
  <c r="E196" i="41"/>
  <c r="F196" i="41"/>
  <c r="O196" i="41"/>
  <c r="P196" i="41"/>
  <c r="Q196" i="41"/>
  <c r="AA196" i="41"/>
  <c r="AB196" i="41"/>
  <c r="CK196" i="41"/>
  <c r="Z196" i="41" s="1"/>
  <c r="E197" i="41"/>
  <c r="J197" i="41" s="1"/>
  <c r="F197" i="41"/>
  <c r="F198" i="41" s="1"/>
  <c r="O197" i="41"/>
  <c r="T197" i="41" s="1"/>
  <c r="P197" i="41"/>
  <c r="Q197" i="41"/>
  <c r="AA197" i="41"/>
  <c r="AB197" i="41"/>
  <c r="AG197" i="41" s="1"/>
  <c r="CK197" i="41"/>
  <c r="CP197" i="41" s="1"/>
  <c r="AT198" i="41"/>
  <c r="AU198" i="41"/>
  <c r="BD198" i="41"/>
  <c r="BE198" i="41"/>
  <c r="BF198" i="41"/>
  <c r="BO198" i="41"/>
  <c r="AS197" i="41" s="1"/>
  <c r="BP198" i="41"/>
  <c r="BQ198" i="41"/>
  <c r="BZ198" i="41"/>
  <c r="CA198" i="41"/>
  <c r="CB198" i="41"/>
  <c r="CL198" i="41"/>
  <c r="CM198" i="41"/>
  <c r="AT199" i="41"/>
  <c r="AU199" i="41"/>
  <c r="BD199" i="41"/>
  <c r="BE199" i="41"/>
  <c r="BF199" i="41"/>
  <c r="BO199" i="41"/>
  <c r="BP199" i="41"/>
  <c r="BQ199" i="41"/>
  <c r="BZ199" i="41"/>
  <c r="CA199" i="41"/>
  <c r="CB199" i="41"/>
  <c r="CL199" i="41"/>
  <c r="CM199" i="41"/>
  <c r="D204" i="41"/>
  <c r="E204" i="41"/>
  <c r="F204" i="41"/>
  <c r="O204" i="41"/>
  <c r="P204" i="41"/>
  <c r="Q204" i="41"/>
  <c r="AA204" i="41"/>
  <c r="AB204" i="41"/>
  <c r="CK204" i="41"/>
  <c r="Z204" i="41" s="1"/>
  <c r="E205" i="41"/>
  <c r="F205" i="41"/>
  <c r="K205" i="41" s="1"/>
  <c r="O205" i="41"/>
  <c r="T205" i="41" s="1"/>
  <c r="P205" i="41"/>
  <c r="U205" i="41" s="1"/>
  <c r="Q205" i="41"/>
  <c r="AA205" i="41"/>
  <c r="AB205" i="41"/>
  <c r="AG205" i="41" s="1"/>
  <c r="CK205" i="41"/>
  <c r="CP205" i="41" s="1"/>
  <c r="AT206" i="41"/>
  <c r="AU206" i="41"/>
  <c r="BD206" i="41"/>
  <c r="BE206" i="41"/>
  <c r="BF206" i="41"/>
  <c r="BO206" i="41"/>
  <c r="AS205" i="41" s="1"/>
  <c r="AX205" i="41" s="1"/>
  <c r="BP206" i="41"/>
  <c r="BQ206" i="41"/>
  <c r="BZ206" i="41"/>
  <c r="CA206" i="41"/>
  <c r="CB206" i="41"/>
  <c r="CL206" i="41"/>
  <c r="CM206" i="41"/>
  <c r="D207" i="41"/>
  <c r="E207" i="41"/>
  <c r="F207" i="41"/>
  <c r="O207" i="41"/>
  <c r="P207" i="41"/>
  <c r="Q207" i="41"/>
  <c r="AA207" i="41"/>
  <c r="AB207" i="41"/>
  <c r="CK207" i="41"/>
  <c r="Z207" i="41" s="1"/>
  <c r="E208" i="41"/>
  <c r="F208" i="41"/>
  <c r="O208" i="41"/>
  <c r="P208" i="41"/>
  <c r="U208" i="41" s="1"/>
  <c r="Q208" i="41"/>
  <c r="V208" i="41" s="1"/>
  <c r="AA208" i="41"/>
  <c r="AB208" i="41"/>
  <c r="AG208" i="41" s="1"/>
  <c r="CK208" i="41"/>
  <c r="AT209" i="41"/>
  <c r="AU209" i="41"/>
  <c r="BD209" i="41"/>
  <c r="BE209" i="41"/>
  <c r="BF209" i="41"/>
  <c r="BO209" i="41"/>
  <c r="AS208" i="41" s="1"/>
  <c r="BP209" i="41"/>
  <c r="BQ209" i="41"/>
  <c r="BZ209" i="41"/>
  <c r="CA209" i="41"/>
  <c r="CB209" i="41"/>
  <c r="CL209" i="41"/>
  <c r="CM209" i="41"/>
  <c r="D210" i="41"/>
  <c r="E210" i="41"/>
  <c r="F210" i="41"/>
  <c r="O210" i="41"/>
  <c r="P210" i="41"/>
  <c r="Q210" i="41"/>
  <c r="AA210" i="41"/>
  <c r="AB210" i="41"/>
  <c r="CK210" i="41"/>
  <c r="Z210" i="41" s="1"/>
  <c r="E211" i="41"/>
  <c r="J211" i="41" s="1"/>
  <c r="F211" i="41"/>
  <c r="K211" i="41" s="1"/>
  <c r="O211" i="41"/>
  <c r="P211" i="41"/>
  <c r="U211" i="41" s="1"/>
  <c r="Q211" i="41"/>
  <c r="AA211" i="41"/>
  <c r="AB211" i="41"/>
  <c r="CK211" i="41"/>
  <c r="CP211" i="41" s="1"/>
  <c r="AT212" i="41"/>
  <c r="AU212" i="41"/>
  <c r="BD212" i="41"/>
  <c r="BE212" i="41"/>
  <c r="BF212" i="41"/>
  <c r="BO212" i="41"/>
  <c r="AS211" i="41" s="1"/>
  <c r="BP212" i="41"/>
  <c r="BQ212" i="41"/>
  <c r="BZ212" i="41"/>
  <c r="CA212" i="41"/>
  <c r="CB212" i="41"/>
  <c r="CL212" i="41"/>
  <c r="CM212" i="41"/>
  <c r="AT213" i="41"/>
  <c r="AU213" i="41"/>
  <c r="BD213" i="41"/>
  <c r="BE213" i="41"/>
  <c r="BF213" i="41"/>
  <c r="BO213" i="41"/>
  <c r="BP213" i="41"/>
  <c r="BQ213" i="41"/>
  <c r="BZ213" i="41"/>
  <c r="CA213" i="41"/>
  <c r="CB213" i="41"/>
  <c r="CL213" i="41"/>
  <c r="CM213" i="41"/>
  <c r="D218" i="41"/>
  <c r="E218" i="41"/>
  <c r="F218" i="41"/>
  <c r="O218" i="41"/>
  <c r="P218" i="41"/>
  <c r="Q218" i="41"/>
  <c r="AA218" i="41"/>
  <c r="AB218" i="41"/>
  <c r="CK218" i="41"/>
  <c r="Z218" i="41" s="1"/>
  <c r="E219" i="41"/>
  <c r="E220" i="41" s="1"/>
  <c r="F219" i="41"/>
  <c r="O219" i="41"/>
  <c r="P219" i="41"/>
  <c r="Q219" i="41"/>
  <c r="AA219" i="41"/>
  <c r="AB219" i="41"/>
  <c r="AB220" i="41" s="1"/>
  <c r="CK219" i="41"/>
  <c r="CP219" i="41" s="1"/>
  <c r="AT220" i="41"/>
  <c r="AU220" i="41"/>
  <c r="BD220" i="41"/>
  <c r="BE220" i="41"/>
  <c r="BF220" i="41"/>
  <c r="BO220" i="41"/>
  <c r="AS219" i="41" s="1"/>
  <c r="AX219" i="41" s="1"/>
  <c r="BP220" i="41"/>
  <c r="BQ220" i="41"/>
  <c r="BZ220" i="41"/>
  <c r="CA220" i="41"/>
  <c r="CB220" i="41"/>
  <c r="CL220" i="41"/>
  <c r="CM220" i="41"/>
  <c r="D221" i="41"/>
  <c r="E221" i="41"/>
  <c r="F221" i="41"/>
  <c r="O221" i="41"/>
  <c r="P221" i="41"/>
  <c r="Q221" i="41"/>
  <c r="AA221" i="41"/>
  <c r="AB221" i="41"/>
  <c r="CK221" i="41"/>
  <c r="E222" i="41"/>
  <c r="E223" i="41" s="1"/>
  <c r="F222" i="41"/>
  <c r="K222" i="41" s="1"/>
  <c r="O222" i="41"/>
  <c r="T222" i="41" s="1"/>
  <c r="P222" i="41"/>
  <c r="Q222" i="41"/>
  <c r="AA222" i="41"/>
  <c r="AF222" i="41" s="1"/>
  <c r="AB222" i="41"/>
  <c r="CK222" i="41"/>
  <c r="AT223" i="41"/>
  <c r="AU223" i="41"/>
  <c r="BD223" i="41"/>
  <c r="BE223" i="41"/>
  <c r="BF223" i="41"/>
  <c r="BO223" i="41"/>
  <c r="AS222" i="41" s="1"/>
  <c r="AX222" i="41" s="1"/>
  <c r="BP223" i="41"/>
  <c r="BQ223" i="41"/>
  <c r="BZ223" i="41"/>
  <c r="CA223" i="41"/>
  <c r="CB223" i="41"/>
  <c r="CL223" i="41"/>
  <c r="CM223" i="41"/>
  <c r="D224" i="41"/>
  <c r="E224" i="41"/>
  <c r="F224" i="41"/>
  <c r="O224" i="41"/>
  <c r="P224" i="41"/>
  <c r="Q224" i="41"/>
  <c r="AA224" i="41"/>
  <c r="AB224" i="41"/>
  <c r="CK224" i="41"/>
  <c r="Z224" i="41" s="1"/>
  <c r="E225" i="41"/>
  <c r="J225" i="41" s="1"/>
  <c r="F225" i="41"/>
  <c r="K225" i="41" s="1"/>
  <c r="O225" i="41"/>
  <c r="T225" i="41" s="1"/>
  <c r="P225" i="41"/>
  <c r="Q225" i="41"/>
  <c r="AA225" i="41"/>
  <c r="AB225" i="41"/>
  <c r="AG225" i="41" s="1"/>
  <c r="CK225" i="41"/>
  <c r="CP225" i="41" s="1"/>
  <c r="AT226" i="41"/>
  <c r="AU226" i="41"/>
  <c r="BD226" i="41"/>
  <c r="BE226" i="41"/>
  <c r="BF226" i="41"/>
  <c r="BO226" i="41"/>
  <c r="AS225" i="41" s="1"/>
  <c r="AX225" i="41" s="1"/>
  <c r="BP226" i="41"/>
  <c r="BQ226" i="41"/>
  <c r="BZ226" i="41"/>
  <c r="CA226" i="41"/>
  <c r="CB226" i="41"/>
  <c r="CL226" i="41"/>
  <c r="CM226" i="41"/>
  <c r="AT227" i="41"/>
  <c r="AU227" i="41"/>
  <c r="BD227" i="41"/>
  <c r="BE227" i="41"/>
  <c r="BF227" i="41"/>
  <c r="BO227" i="41"/>
  <c r="BP227" i="41"/>
  <c r="BQ227" i="41"/>
  <c r="BZ227" i="41"/>
  <c r="CA227" i="41"/>
  <c r="CB227" i="41"/>
  <c r="CL227" i="41"/>
  <c r="CM227" i="41"/>
  <c r="D232" i="41"/>
  <c r="E232" i="41"/>
  <c r="F232" i="41"/>
  <c r="O232" i="41"/>
  <c r="P232" i="41"/>
  <c r="Q232" i="41"/>
  <c r="AA232" i="41"/>
  <c r="AB232" i="41"/>
  <c r="CK232" i="41"/>
  <c r="Z232" i="41" s="1"/>
  <c r="E233" i="41"/>
  <c r="F233" i="41"/>
  <c r="K233" i="41" s="1"/>
  <c r="O233" i="41"/>
  <c r="T233" i="41" s="1"/>
  <c r="P233" i="41"/>
  <c r="U233" i="41" s="1"/>
  <c r="Q233" i="41"/>
  <c r="AA233" i="41"/>
  <c r="AB233" i="41"/>
  <c r="CK233" i="41"/>
  <c r="CP233" i="41" s="1"/>
  <c r="AT234" i="41"/>
  <c r="AU234" i="41"/>
  <c r="BD234" i="41"/>
  <c r="BE234" i="41"/>
  <c r="BF234" i="41"/>
  <c r="BO234" i="41"/>
  <c r="AS233" i="41" s="1"/>
  <c r="BP234" i="41"/>
  <c r="BQ234" i="41"/>
  <c r="BZ234" i="41"/>
  <c r="CA234" i="41"/>
  <c r="CB234" i="41"/>
  <c r="CL234" i="41"/>
  <c r="CM234" i="41"/>
  <c r="D235" i="41"/>
  <c r="E235" i="41"/>
  <c r="F235" i="41"/>
  <c r="O235" i="41"/>
  <c r="P235" i="41"/>
  <c r="Q235" i="41"/>
  <c r="AA235" i="41"/>
  <c r="AB235" i="41"/>
  <c r="CK235" i="41"/>
  <c r="Z235" i="41" s="1"/>
  <c r="E236" i="41"/>
  <c r="F236" i="41"/>
  <c r="O236" i="41"/>
  <c r="P236" i="41"/>
  <c r="U236" i="41" s="1"/>
  <c r="Q236" i="41"/>
  <c r="V236" i="41" s="1"/>
  <c r="AA236" i="41"/>
  <c r="AF236" i="41" s="1"/>
  <c r="AB236" i="41"/>
  <c r="AG236" i="41" s="1"/>
  <c r="CK236" i="41"/>
  <c r="CP236" i="41" s="1"/>
  <c r="AT237" i="41"/>
  <c r="AU237" i="41"/>
  <c r="BD237" i="41"/>
  <c r="BE237" i="41"/>
  <c r="BF237" i="41"/>
  <c r="BO237" i="41"/>
  <c r="AS236" i="41" s="1"/>
  <c r="AX236" i="41" s="1"/>
  <c r="BP237" i="41"/>
  <c r="BQ237" i="41"/>
  <c r="BZ237" i="41"/>
  <c r="CA237" i="41"/>
  <c r="CB237" i="41"/>
  <c r="CL237" i="41"/>
  <c r="CM237" i="41"/>
  <c r="D238" i="41"/>
  <c r="E238" i="41"/>
  <c r="F238" i="41"/>
  <c r="O238" i="41"/>
  <c r="P238" i="41"/>
  <c r="Q238" i="41"/>
  <c r="AA238" i="41"/>
  <c r="AB238" i="41"/>
  <c r="CK238" i="41"/>
  <c r="Z238" i="41" s="1"/>
  <c r="E239" i="41"/>
  <c r="E240" i="41" s="1"/>
  <c r="F239" i="41"/>
  <c r="O239" i="41"/>
  <c r="P239" i="41"/>
  <c r="P240" i="41" s="1"/>
  <c r="Q239" i="41"/>
  <c r="AA239" i="41"/>
  <c r="AB239" i="41"/>
  <c r="AG239" i="41" s="1"/>
  <c r="CK239" i="41"/>
  <c r="CP239" i="41" s="1"/>
  <c r="AT240" i="41"/>
  <c r="AU240" i="41"/>
  <c r="BD240" i="41"/>
  <c r="BE240" i="41"/>
  <c r="BF240" i="41"/>
  <c r="BO240" i="41"/>
  <c r="AS239" i="41" s="1"/>
  <c r="AX239" i="41" s="1"/>
  <c r="BP240" i="41"/>
  <c r="BQ240" i="41"/>
  <c r="BZ240" i="41"/>
  <c r="CA240" i="41"/>
  <c r="CB240" i="41"/>
  <c r="CL240" i="41"/>
  <c r="CM240" i="41"/>
  <c r="AT241" i="41"/>
  <c r="AU241" i="41"/>
  <c r="BD241" i="41"/>
  <c r="BE241" i="41"/>
  <c r="BF241" i="41"/>
  <c r="BO241" i="41"/>
  <c r="BP241" i="41"/>
  <c r="BQ241" i="41"/>
  <c r="BZ241" i="41"/>
  <c r="CA241" i="41"/>
  <c r="CB241" i="41"/>
  <c r="CL241" i="41"/>
  <c r="CM241" i="41"/>
  <c r="D246" i="41"/>
  <c r="E246" i="41"/>
  <c r="F246" i="41"/>
  <c r="O246" i="41"/>
  <c r="P246" i="41"/>
  <c r="Q246" i="41"/>
  <c r="AA246" i="41"/>
  <c r="AB246" i="41"/>
  <c r="CK246" i="41"/>
  <c r="E247" i="41"/>
  <c r="J247" i="41" s="1"/>
  <c r="F247" i="41"/>
  <c r="K247" i="41" s="1"/>
  <c r="O247" i="41"/>
  <c r="P247" i="41"/>
  <c r="Q247" i="41"/>
  <c r="AA247" i="41"/>
  <c r="AB247" i="41"/>
  <c r="AG247" i="41" s="1"/>
  <c r="CK247" i="41"/>
  <c r="AT248" i="41"/>
  <c r="AU248" i="41"/>
  <c r="BD248" i="41"/>
  <c r="BE248" i="41"/>
  <c r="BF248" i="41"/>
  <c r="BO248" i="41"/>
  <c r="AS247" i="41" s="1"/>
  <c r="BP248" i="41"/>
  <c r="BQ248" i="41"/>
  <c r="BZ248" i="41"/>
  <c r="CA248" i="41"/>
  <c r="CB248" i="41"/>
  <c r="CL248" i="41"/>
  <c r="CM248" i="41"/>
  <c r="D249" i="41"/>
  <c r="E249" i="41"/>
  <c r="F249" i="41"/>
  <c r="O249" i="41"/>
  <c r="P249" i="41"/>
  <c r="Q249" i="41"/>
  <c r="AA249" i="41"/>
  <c r="AB249" i="41"/>
  <c r="CK249" i="41"/>
  <c r="Z249" i="41" s="1"/>
  <c r="E250" i="41"/>
  <c r="E251" i="41" s="1"/>
  <c r="F250" i="41"/>
  <c r="K250" i="41" s="1"/>
  <c r="O250" i="41"/>
  <c r="T250" i="41" s="1"/>
  <c r="P250" i="41"/>
  <c r="U250" i="41" s="1"/>
  <c r="Q250" i="41"/>
  <c r="AA250" i="41"/>
  <c r="AB250" i="41"/>
  <c r="AG250" i="41" s="1"/>
  <c r="CK250" i="41"/>
  <c r="AT251" i="41"/>
  <c r="AU251" i="41"/>
  <c r="BD251" i="41"/>
  <c r="BE251" i="41"/>
  <c r="BF251" i="41"/>
  <c r="BO251" i="41"/>
  <c r="AS250" i="41" s="1"/>
  <c r="AX250" i="41" s="1"/>
  <c r="BP251" i="41"/>
  <c r="BQ251" i="41"/>
  <c r="BZ251" i="41"/>
  <c r="CA251" i="41"/>
  <c r="CB251" i="41"/>
  <c r="CL251" i="41"/>
  <c r="CM251" i="41"/>
  <c r="D252" i="41"/>
  <c r="E252" i="41"/>
  <c r="F252" i="41"/>
  <c r="O252" i="41"/>
  <c r="P252" i="41"/>
  <c r="Q252" i="41"/>
  <c r="AA252" i="41"/>
  <c r="AB252" i="41"/>
  <c r="CK252" i="41"/>
  <c r="Z252" i="41" s="1"/>
  <c r="E253" i="41"/>
  <c r="J253" i="41" s="1"/>
  <c r="F253" i="41"/>
  <c r="O253" i="41"/>
  <c r="P253" i="41"/>
  <c r="Q253" i="41"/>
  <c r="V253" i="41" s="1"/>
  <c r="AA253" i="41"/>
  <c r="AA254" i="41" s="1"/>
  <c r="AB253" i="41"/>
  <c r="AG253" i="41" s="1"/>
  <c r="CK253" i="41"/>
  <c r="CP253" i="41" s="1"/>
  <c r="AT254" i="41"/>
  <c r="AU254" i="41"/>
  <c r="BD254" i="41"/>
  <c r="BE254" i="41"/>
  <c r="BF254" i="41"/>
  <c r="BO254" i="41"/>
  <c r="AS253" i="41" s="1"/>
  <c r="AX253" i="41" s="1"/>
  <c r="BP254" i="41"/>
  <c r="BQ254" i="41"/>
  <c r="BZ254" i="41"/>
  <c r="CA254" i="41"/>
  <c r="CB254" i="41"/>
  <c r="CL254" i="41"/>
  <c r="CM254" i="41"/>
  <c r="AT255" i="41"/>
  <c r="AU255" i="41"/>
  <c r="BD255" i="41"/>
  <c r="BE255" i="41"/>
  <c r="BF255" i="41"/>
  <c r="BO255" i="41"/>
  <c r="BP255" i="41"/>
  <c r="BQ255" i="41"/>
  <c r="BZ255" i="41"/>
  <c r="CA255" i="41"/>
  <c r="CB255" i="41"/>
  <c r="CL255" i="41"/>
  <c r="CM255" i="41"/>
  <c r="D260" i="41"/>
  <c r="E260" i="41"/>
  <c r="F260" i="41"/>
  <c r="O260" i="41"/>
  <c r="P260" i="41"/>
  <c r="Q260" i="41"/>
  <c r="AA260" i="41"/>
  <c r="AB260" i="41"/>
  <c r="CK260" i="41"/>
  <c r="E261" i="41"/>
  <c r="F261" i="41"/>
  <c r="K261" i="41" s="1"/>
  <c r="O261" i="41"/>
  <c r="T261" i="41" s="1"/>
  <c r="P261" i="41"/>
  <c r="U261" i="41" s="1"/>
  <c r="Q261" i="41"/>
  <c r="V261" i="41" s="1"/>
  <c r="AA261" i="41"/>
  <c r="AF261" i="41" s="1"/>
  <c r="AB261" i="41"/>
  <c r="CK261" i="41"/>
  <c r="AT262" i="41"/>
  <c r="AU262" i="41"/>
  <c r="BD262" i="41"/>
  <c r="BE262" i="41"/>
  <c r="BF262" i="41"/>
  <c r="BO262" i="41"/>
  <c r="AS261" i="41" s="1"/>
  <c r="BP262" i="41"/>
  <c r="BQ262" i="41"/>
  <c r="BZ262" i="41"/>
  <c r="CA262" i="41"/>
  <c r="CB262" i="41"/>
  <c r="CL262" i="41"/>
  <c r="CM262" i="41"/>
  <c r="D263" i="41"/>
  <c r="E263" i="41"/>
  <c r="F263" i="41"/>
  <c r="O263" i="41"/>
  <c r="P263" i="41"/>
  <c r="Q263" i="41"/>
  <c r="AA263" i="41"/>
  <c r="AB263" i="41"/>
  <c r="CK263" i="41"/>
  <c r="Z263" i="41" s="1"/>
  <c r="E264" i="41"/>
  <c r="J264" i="41" s="1"/>
  <c r="F264" i="41"/>
  <c r="O264" i="41"/>
  <c r="P264" i="41"/>
  <c r="Q264" i="41"/>
  <c r="V264" i="41" s="1"/>
  <c r="AA264" i="41"/>
  <c r="AF264" i="41" s="1"/>
  <c r="AB264" i="41"/>
  <c r="AG264" i="41" s="1"/>
  <c r="CK264" i="41"/>
  <c r="AT265" i="41"/>
  <c r="AU265" i="41"/>
  <c r="BD265" i="41"/>
  <c r="BE265" i="41"/>
  <c r="BF265" i="41"/>
  <c r="BO265" i="41"/>
  <c r="AS264" i="41" s="1"/>
  <c r="BP265" i="41"/>
  <c r="BQ265" i="41"/>
  <c r="BZ265" i="41"/>
  <c r="CA265" i="41"/>
  <c r="CB265" i="41"/>
  <c r="CL265" i="41"/>
  <c r="CM265" i="41"/>
  <c r="D266" i="41"/>
  <c r="E266" i="41"/>
  <c r="F266" i="41"/>
  <c r="O266" i="41"/>
  <c r="P266" i="41"/>
  <c r="Q266" i="41"/>
  <c r="AA266" i="41"/>
  <c r="AB266" i="41"/>
  <c r="CK266" i="41"/>
  <c r="Z266" i="41" s="1"/>
  <c r="E267" i="41"/>
  <c r="F267" i="41"/>
  <c r="K267" i="41" s="1"/>
  <c r="O267" i="41"/>
  <c r="T267" i="41" s="1"/>
  <c r="P267" i="41"/>
  <c r="Q267" i="41"/>
  <c r="V267" i="41" s="1"/>
  <c r="AA267" i="41"/>
  <c r="AF267" i="41" s="1"/>
  <c r="AB267" i="41"/>
  <c r="CK267" i="41"/>
  <c r="CP267" i="41" s="1"/>
  <c r="AT268" i="41"/>
  <c r="AU268" i="41"/>
  <c r="BD268" i="41"/>
  <c r="BE268" i="41"/>
  <c r="BF268" i="41"/>
  <c r="BO268" i="41"/>
  <c r="AS267" i="41" s="1"/>
  <c r="AX267" i="41" s="1"/>
  <c r="BP268" i="41"/>
  <c r="BQ268" i="41"/>
  <c r="BZ268" i="41"/>
  <c r="CA268" i="41"/>
  <c r="CB268" i="41"/>
  <c r="CL268" i="41"/>
  <c r="CM268" i="41"/>
  <c r="AT269" i="41"/>
  <c r="AU269" i="41"/>
  <c r="BD269" i="41"/>
  <c r="BE269" i="41"/>
  <c r="BF269" i="41"/>
  <c r="BO269" i="41"/>
  <c r="BP269" i="41"/>
  <c r="BQ269" i="41"/>
  <c r="BZ269" i="41"/>
  <c r="CA269" i="41"/>
  <c r="CB269" i="41"/>
  <c r="CL269" i="41"/>
  <c r="CM269" i="41"/>
  <c r="BQ271" i="41"/>
  <c r="CB271" i="41"/>
  <c r="D274" i="41"/>
  <c r="E274" i="41"/>
  <c r="F274" i="41"/>
  <c r="O274" i="41"/>
  <c r="P274" i="41"/>
  <c r="Q274" i="41"/>
  <c r="AA274" i="41"/>
  <c r="AB274" i="41"/>
  <c r="CK274" i="41"/>
  <c r="Z274" i="41" s="1"/>
  <c r="E275" i="41"/>
  <c r="F275" i="41"/>
  <c r="K275" i="41" s="1"/>
  <c r="O275" i="41"/>
  <c r="P275" i="41"/>
  <c r="U275" i="41" s="1"/>
  <c r="Q275" i="41"/>
  <c r="AA275" i="41"/>
  <c r="AB275" i="41"/>
  <c r="CK275" i="41"/>
  <c r="CP275" i="41" s="1"/>
  <c r="AT276" i="41"/>
  <c r="AU276" i="41"/>
  <c r="BD276" i="41"/>
  <c r="BE276" i="41"/>
  <c r="BF276" i="41"/>
  <c r="BO276" i="41"/>
  <c r="AS275" i="41" s="1"/>
  <c r="AX275" i="41" s="1"/>
  <c r="BP276" i="41"/>
  <c r="BQ276" i="41"/>
  <c r="BZ276" i="41"/>
  <c r="CA276" i="41"/>
  <c r="CB276" i="41"/>
  <c r="CL276" i="41"/>
  <c r="CM276" i="41"/>
  <c r="D277" i="41"/>
  <c r="E277" i="41"/>
  <c r="F277" i="41"/>
  <c r="O277" i="41"/>
  <c r="P277" i="41"/>
  <c r="Q277" i="41"/>
  <c r="AA277" i="41"/>
  <c r="AB277" i="41"/>
  <c r="CK277" i="41"/>
  <c r="Z277" i="41" s="1"/>
  <c r="AK277" i="41" s="1"/>
  <c r="E278" i="41"/>
  <c r="F278" i="41"/>
  <c r="K278" i="41" s="1"/>
  <c r="O278" i="41"/>
  <c r="P278" i="41"/>
  <c r="U278" i="41" s="1"/>
  <c r="Q278" i="41"/>
  <c r="V278" i="41" s="1"/>
  <c r="AA278" i="41"/>
  <c r="AF278" i="41" s="1"/>
  <c r="AB278" i="41"/>
  <c r="AB279" i="41" s="1"/>
  <c r="CK278" i="41"/>
  <c r="AT279" i="41"/>
  <c r="AU279" i="41"/>
  <c r="BD279" i="41"/>
  <c r="BE279" i="41"/>
  <c r="BF279" i="41"/>
  <c r="BO279" i="41"/>
  <c r="AS278" i="41" s="1"/>
  <c r="BP279" i="41"/>
  <c r="BQ279" i="41"/>
  <c r="BZ279" i="41"/>
  <c r="CA279" i="41"/>
  <c r="CB279" i="41"/>
  <c r="CL279" i="41"/>
  <c r="CM279" i="41"/>
  <c r="D280" i="41"/>
  <c r="E280" i="41"/>
  <c r="F280" i="41"/>
  <c r="O280" i="41"/>
  <c r="P280" i="41"/>
  <c r="Q280" i="41"/>
  <c r="AA280" i="41"/>
  <c r="AB280" i="41"/>
  <c r="CK280" i="41"/>
  <c r="Z280" i="41" s="1"/>
  <c r="E281" i="41"/>
  <c r="J281" i="41" s="1"/>
  <c r="F281" i="41"/>
  <c r="O281" i="41"/>
  <c r="P281" i="41"/>
  <c r="Q281" i="41"/>
  <c r="V281" i="41" s="1"/>
  <c r="AA281" i="41"/>
  <c r="AF281" i="41" s="1"/>
  <c r="AB281" i="41"/>
  <c r="AG281" i="41" s="1"/>
  <c r="CK281" i="41"/>
  <c r="CP281" i="41" s="1"/>
  <c r="AT282" i="41"/>
  <c r="AU282" i="41"/>
  <c r="BD282" i="41"/>
  <c r="BE282" i="41"/>
  <c r="BF282" i="41"/>
  <c r="BO282" i="41"/>
  <c r="AS281" i="41" s="1"/>
  <c r="BP282" i="41"/>
  <c r="BQ282" i="41"/>
  <c r="BZ282" i="41"/>
  <c r="CA282" i="41"/>
  <c r="CB282" i="41"/>
  <c r="CL282" i="41"/>
  <c r="CM282" i="41"/>
  <c r="AT283" i="41"/>
  <c r="AU283" i="41"/>
  <c r="BD283" i="41"/>
  <c r="BE283" i="41"/>
  <c r="BF283" i="41"/>
  <c r="BO283" i="41"/>
  <c r="BP283" i="41"/>
  <c r="BQ283" i="41"/>
  <c r="BZ283" i="41"/>
  <c r="CA283" i="41"/>
  <c r="CB283" i="41"/>
  <c r="CL283" i="41"/>
  <c r="CM283" i="41"/>
  <c r="D288" i="41"/>
  <c r="E288" i="41"/>
  <c r="F288" i="41"/>
  <c r="O288" i="41"/>
  <c r="P288" i="41"/>
  <c r="Q288" i="41"/>
  <c r="AA288" i="41"/>
  <c r="AB288" i="41"/>
  <c r="CK288" i="41"/>
  <c r="Z288" i="41" s="1"/>
  <c r="E289" i="41"/>
  <c r="J289" i="41" s="1"/>
  <c r="F289" i="41"/>
  <c r="O289" i="41"/>
  <c r="P289" i="41"/>
  <c r="Q289" i="41"/>
  <c r="V289" i="41" s="1"/>
  <c r="AA289" i="41"/>
  <c r="AF289" i="41" s="1"/>
  <c r="AB289" i="41"/>
  <c r="AG289" i="41" s="1"/>
  <c r="CK289" i="41"/>
  <c r="CP289" i="41" s="1"/>
  <c r="AT290" i="41"/>
  <c r="AU290" i="41"/>
  <c r="BD290" i="41"/>
  <c r="BE290" i="41"/>
  <c r="BF290" i="41"/>
  <c r="BO290" i="41"/>
  <c r="AS289" i="41" s="1"/>
  <c r="BP290" i="41"/>
  <c r="BQ290" i="41"/>
  <c r="BZ290" i="41"/>
  <c r="CA290" i="41"/>
  <c r="CB290" i="41"/>
  <c r="CL290" i="41"/>
  <c r="CM290" i="41"/>
  <c r="D291" i="41"/>
  <c r="E291" i="41"/>
  <c r="F291" i="41"/>
  <c r="O291" i="41"/>
  <c r="P291" i="41"/>
  <c r="Q291" i="41"/>
  <c r="AA291" i="41"/>
  <c r="AB291" i="41"/>
  <c r="CK291" i="41"/>
  <c r="Z291" i="41" s="1"/>
  <c r="E292" i="41"/>
  <c r="F292" i="41"/>
  <c r="K292" i="41" s="1"/>
  <c r="O292" i="41"/>
  <c r="O293" i="41" s="1"/>
  <c r="P292" i="41"/>
  <c r="Q292" i="41"/>
  <c r="V292" i="41" s="1"/>
  <c r="AA292" i="41"/>
  <c r="AF292" i="41" s="1"/>
  <c r="AB292" i="41"/>
  <c r="CK292" i="41"/>
  <c r="CP292" i="41" s="1"/>
  <c r="AT293" i="41"/>
  <c r="AU293" i="41"/>
  <c r="BD293" i="41"/>
  <c r="BE293" i="41"/>
  <c r="BF293" i="41"/>
  <c r="BO293" i="41"/>
  <c r="AS292" i="41" s="1"/>
  <c r="BP293" i="41"/>
  <c r="BQ293" i="41"/>
  <c r="BZ293" i="41"/>
  <c r="CA293" i="41"/>
  <c r="CB293" i="41"/>
  <c r="CL293" i="41"/>
  <c r="CM293" i="41"/>
  <c r="D294" i="41"/>
  <c r="E294" i="41"/>
  <c r="F294" i="41"/>
  <c r="O294" i="41"/>
  <c r="P294" i="41"/>
  <c r="Q294" i="41"/>
  <c r="AA294" i="41"/>
  <c r="AB294" i="41"/>
  <c r="CK294" i="41"/>
  <c r="Z294" i="41" s="1"/>
  <c r="E295" i="41"/>
  <c r="F295" i="41"/>
  <c r="K295" i="41" s="1"/>
  <c r="O295" i="41"/>
  <c r="P295" i="41"/>
  <c r="U295" i="41" s="1"/>
  <c r="Q295" i="41"/>
  <c r="AA295" i="41"/>
  <c r="AF295" i="41" s="1"/>
  <c r="AB295" i="41"/>
  <c r="CK295" i="41"/>
  <c r="CP295" i="41" s="1"/>
  <c r="AT296" i="41"/>
  <c r="AU296" i="41"/>
  <c r="BD296" i="41"/>
  <c r="BE296" i="41"/>
  <c r="BF296" i="41"/>
  <c r="BO296" i="41"/>
  <c r="AS295" i="41" s="1"/>
  <c r="AX295" i="41" s="1"/>
  <c r="BP296" i="41"/>
  <c r="BQ296" i="41"/>
  <c r="BZ296" i="41"/>
  <c r="CA296" i="41"/>
  <c r="CB296" i="41"/>
  <c r="CL296" i="41"/>
  <c r="CM296" i="41"/>
  <c r="AT297" i="41"/>
  <c r="AU297" i="41"/>
  <c r="BD297" i="41"/>
  <c r="BE297" i="41"/>
  <c r="BF297" i="41"/>
  <c r="BO297" i="41"/>
  <c r="BP297" i="41"/>
  <c r="BQ297" i="41"/>
  <c r="BZ297" i="41"/>
  <c r="CA297" i="41"/>
  <c r="CB297" i="41"/>
  <c r="CL297" i="41"/>
  <c r="CM297" i="41"/>
  <c r="D302" i="41"/>
  <c r="E302" i="41"/>
  <c r="F302" i="41"/>
  <c r="O302" i="41"/>
  <c r="P302" i="41"/>
  <c r="Q302" i="41"/>
  <c r="AA302" i="41"/>
  <c r="AB302" i="41"/>
  <c r="CK302" i="41"/>
  <c r="Z302" i="41" s="1"/>
  <c r="E303" i="41"/>
  <c r="J303" i="41" s="1"/>
  <c r="F303" i="41"/>
  <c r="K303" i="41" s="1"/>
  <c r="O303" i="41"/>
  <c r="T303" i="41" s="1"/>
  <c r="P303" i="41"/>
  <c r="Q303" i="41"/>
  <c r="AA303" i="41"/>
  <c r="AB303" i="41"/>
  <c r="AB304" i="41" s="1"/>
  <c r="CK303" i="41"/>
  <c r="CP303" i="41" s="1"/>
  <c r="AT304" i="41"/>
  <c r="AU304" i="41"/>
  <c r="BD304" i="41"/>
  <c r="BE304" i="41"/>
  <c r="BF304" i="41"/>
  <c r="BO304" i="41"/>
  <c r="AS303" i="41" s="1"/>
  <c r="BP304" i="41"/>
  <c r="BQ304" i="41"/>
  <c r="BZ304" i="41"/>
  <c r="CA304" i="41"/>
  <c r="CB304" i="41"/>
  <c r="CL304" i="41"/>
  <c r="CM304" i="41"/>
  <c r="D305" i="41"/>
  <c r="E305" i="41"/>
  <c r="F305" i="41"/>
  <c r="O305" i="41"/>
  <c r="P305" i="41"/>
  <c r="Q305" i="41"/>
  <c r="AA305" i="41"/>
  <c r="AB305" i="41"/>
  <c r="CK305" i="41"/>
  <c r="Z305" i="41" s="1"/>
  <c r="E306" i="41"/>
  <c r="J306" i="41" s="1"/>
  <c r="F306" i="41"/>
  <c r="O306" i="41"/>
  <c r="T306" i="41" s="1"/>
  <c r="P306" i="41"/>
  <c r="U306" i="41" s="1"/>
  <c r="Q306" i="41"/>
  <c r="AA306" i="41"/>
  <c r="AA307" i="41" s="1"/>
  <c r="AB306" i="41"/>
  <c r="CK306" i="41"/>
  <c r="CP306" i="41" s="1"/>
  <c r="AT307" i="41"/>
  <c r="AU307" i="41"/>
  <c r="BD307" i="41"/>
  <c r="BE307" i="41"/>
  <c r="BF307" i="41"/>
  <c r="BO307" i="41"/>
  <c r="AS306" i="41" s="1"/>
  <c r="AX306" i="41" s="1"/>
  <c r="BP307" i="41"/>
  <c r="BQ307" i="41"/>
  <c r="BZ307" i="41"/>
  <c r="CA307" i="41"/>
  <c r="CB307" i="41"/>
  <c r="CL307" i="41"/>
  <c r="CM307" i="41"/>
  <c r="D308" i="41"/>
  <c r="E308" i="41"/>
  <c r="F308" i="41"/>
  <c r="O308" i="41"/>
  <c r="P308" i="41"/>
  <c r="Q308" i="41"/>
  <c r="AA308" i="41"/>
  <c r="AB308" i="41"/>
  <c r="CK308" i="41"/>
  <c r="Z308" i="41" s="1"/>
  <c r="E309" i="41"/>
  <c r="E310" i="41" s="1"/>
  <c r="F309" i="41"/>
  <c r="K309" i="41" s="1"/>
  <c r="O309" i="41"/>
  <c r="P309" i="41"/>
  <c r="U309" i="41" s="1"/>
  <c r="Q309" i="41"/>
  <c r="AA309" i="41"/>
  <c r="AF309" i="41" s="1"/>
  <c r="AB309" i="41"/>
  <c r="CK309" i="41"/>
  <c r="AT310" i="41"/>
  <c r="AU310" i="41"/>
  <c r="BD310" i="41"/>
  <c r="BE310" i="41"/>
  <c r="BF310" i="41"/>
  <c r="BO310" i="41"/>
  <c r="AS309" i="41" s="1"/>
  <c r="AX309" i="41" s="1"/>
  <c r="BP310" i="41"/>
  <c r="BQ310" i="41"/>
  <c r="BZ310" i="41"/>
  <c r="CA310" i="41"/>
  <c r="CB310" i="41"/>
  <c r="CL310" i="41"/>
  <c r="CM310" i="41"/>
  <c r="AT311" i="41"/>
  <c r="AU311" i="41"/>
  <c r="BD311" i="41"/>
  <c r="BE311" i="41"/>
  <c r="BF311" i="41"/>
  <c r="BO311" i="41"/>
  <c r="BP311" i="41"/>
  <c r="BQ311" i="41"/>
  <c r="BZ311" i="41"/>
  <c r="CA311" i="41"/>
  <c r="CB311" i="41"/>
  <c r="CL311" i="41"/>
  <c r="CM311" i="41"/>
  <c r="D316" i="41"/>
  <c r="E316" i="41"/>
  <c r="F316" i="41"/>
  <c r="O316" i="41"/>
  <c r="P316" i="41"/>
  <c r="Q316" i="41"/>
  <c r="AA316" i="41"/>
  <c r="AB316" i="41"/>
  <c r="CK316" i="41"/>
  <c r="Z316" i="41" s="1"/>
  <c r="E317" i="41"/>
  <c r="J317" i="41" s="1"/>
  <c r="F317" i="41"/>
  <c r="K317" i="41" s="1"/>
  <c r="O317" i="41"/>
  <c r="P317" i="41"/>
  <c r="U317" i="41" s="1"/>
  <c r="Q317" i="41"/>
  <c r="AA317" i="41"/>
  <c r="AF317" i="41" s="1"/>
  <c r="AB317" i="41"/>
  <c r="CK317" i="41"/>
  <c r="AT318" i="41"/>
  <c r="AU318" i="41"/>
  <c r="BE318" i="41"/>
  <c r="BF318" i="41"/>
  <c r="BO318" i="41"/>
  <c r="AS317" i="41" s="1"/>
  <c r="AX317" i="41" s="1"/>
  <c r="BP318" i="41"/>
  <c r="BQ318" i="41"/>
  <c r="BZ318" i="41"/>
  <c r="CA318" i="41"/>
  <c r="CB318" i="41"/>
  <c r="CL318" i="41"/>
  <c r="CM318" i="41"/>
  <c r="D319" i="41"/>
  <c r="E319" i="41"/>
  <c r="F319" i="41"/>
  <c r="O319" i="41"/>
  <c r="P319" i="41"/>
  <c r="Q319" i="41"/>
  <c r="AA319" i="41"/>
  <c r="AB319" i="41"/>
  <c r="CK319" i="41"/>
  <c r="Z319" i="41" s="1"/>
  <c r="E320" i="41"/>
  <c r="J320" i="41" s="1"/>
  <c r="F320" i="41"/>
  <c r="K320" i="41" s="1"/>
  <c r="O320" i="41"/>
  <c r="T320" i="41" s="1"/>
  <c r="P320" i="41"/>
  <c r="Q320" i="41"/>
  <c r="AA320" i="41"/>
  <c r="AF320" i="41" s="1"/>
  <c r="AB320" i="41"/>
  <c r="AG320" i="41" s="1"/>
  <c r="CK320" i="41"/>
  <c r="AT321" i="41"/>
  <c r="AU321" i="41"/>
  <c r="BE321" i="41"/>
  <c r="BF321" i="41"/>
  <c r="BO321" i="41"/>
  <c r="AS320" i="41" s="1"/>
  <c r="AX320" i="41" s="1"/>
  <c r="BP321" i="41"/>
  <c r="BQ321" i="41"/>
  <c r="BZ321" i="41"/>
  <c r="CA321" i="41"/>
  <c r="CB321" i="41"/>
  <c r="CL321" i="41"/>
  <c r="CM321" i="41"/>
  <c r="D322" i="41"/>
  <c r="E322" i="41"/>
  <c r="F322" i="41"/>
  <c r="O322" i="41"/>
  <c r="P322" i="41"/>
  <c r="Q322" i="41"/>
  <c r="AA322" i="41"/>
  <c r="AB322" i="41"/>
  <c r="CK322" i="41"/>
  <c r="Z322" i="41" s="1"/>
  <c r="E323" i="41"/>
  <c r="F323" i="41"/>
  <c r="K323" i="41" s="1"/>
  <c r="O323" i="41"/>
  <c r="P323" i="41"/>
  <c r="U323" i="41" s="1"/>
  <c r="Q323" i="41"/>
  <c r="AA323" i="41"/>
  <c r="AA324" i="41" s="1"/>
  <c r="AB323" i="41"/>
  <c r="CK323" i="41"/>
  <c r="CP323" i="41" s="1"/>
  <c r="AT324" i="41"/>
  <c r="AU324" i="41"/>
  <c r="BE324" i="41"/>
  <c r="BF324" i="41"/>
  <c r="BO324" i="41"/>
  <c r="AS323" i="41" s="1"/>
  <c r="AX323" i="41" s="1"/>
  <c r="BP324" i="41"/>
  <c r="BQ324" i="41"/>
  <c r="BZ324" i="41"/>
  <c r="CA324" i="41"/>
  <c r="CB324" i="41"/>
  <c r="CL324" i="41"/>
  <c r="CM324" i="41"/>
  <c r="AT325" i="41"/>
  <c r="AU325" i="41"/>
  <c r="BD325" i="41"/>
  <c r="BE325" i="41"/>
  <c r="BF325" i="41"/>
  <c r="BO325" i="41"/>
  <c r="BP325" i="41"/>
  <c r="BQ325" i="41"/>
  <c r="BZ325" i="41"/>
  <c r="CA325" i="41"/>
  <c r="CB325" i="41"/>
  <c r="CL325" i="41"/>
  <c r="CM325" i="41"/>
  <c r="D330" i="41"/>
  <c r="E330" i="41"/>
  <c r="F330" i="41"/>
  <c r="O330" i="41"/>
  <c r="P330" i="41"/>
  <c r="Q330" i="41"/>
  <c r="AA330" i="41"/>
  <c r="AB330" i="41"/>
  <c r="CK330" i="41"/>
  <c r="Z330" i="41" s="1"/>
  <c r="E331" i="41"/>
  <c r="J331" i="41" s="1"/>
  <c r="F331" i="41"/>
  <c r="K331" i="41" s="1"/>
  <c r="O331" i="41"/>
  <c r="T331" i="41" s="1"/>
  <c r="P331" i="41"/>
  <c r="U331" i="41" s="1"/>
  <c r="Q331" i="41"/>
  <c r="AA331" i="41"/>
  <c r="AB331" i="41"/>
  <c r="AB332" i="41" s="1"/>
  <c r="CK331" i="41"/>
  <c r="CP331" i="41" s="1"/>
  <c r="AT332" i="41"/>
  <c r="AU332" i="41"/>
  <c r="BD332" i="41"/>
  <c r="BE332" i="41"/>
  <c r="BF332" i="41"/>
  <c r="BO332" i="41"/>
  <c r="AS331" i="41" s="1"/>
  <c r="AX331" i="41" s="1"/>
  <c r="BP332" i="41"/>
  <c r="BQ332" i="41"/>
  <c r="BZ332" i="41"/>
  <c r="CA332" i="41"/>
  <c r="CB332" i="41"/>
  <c r="CL332" i="41"/>
  <c r="CM332" i="41"/>
  <c r="D333" i="41"/>
  <c r="E333" i="41"/>
  <c r="F333" i="41"/>
  <c r="O333" i="41"/>
  <c r="P333" i="41"/>
  <c r="Q333" i="41"/>
  <c r="AA333" i="41"/>
  <c r="AB333" i="41"/>
  <c r="CK333" i="41"/>
  <c r="Z333" i="41" s="1"/>
  <c r="E334" i="41"/>
  <c r="E335" i="41" s="1"/>
  <c r="F334" i="41"/>
  <c r="K334" i="41" s="1"/>
  <c r="O334" i="41"/>
  <c r="T334" i="41" s="1"/>
  <c r="P334" i="41"/>
  <c r="Q334" i="41"/>
  <c r="V334" i="41" s="1"/>
  <c r="AA334" i="41"/>
  <c r="AF334" i="41" s="1"/>
  <c r="AB334" i="41"/>
  <c r="AG334" i="41" s="1"/>
  <c r="CK334" i="41"/>
  <c r="AT335" i="41"/>
  <c r="AU335" i="41"/>
  <c r="BD335" i="41"/>
  <c r="BE335" i="41"/>
  <c r="BF335" i="41"/>
  <c r="BO335" i="41"/>
  <c r="AS334" i="41" s="1"/>
  <c r="AX334" i="41" s="1"/>
  <c r="BP335" i="41"/>
  <c r="BQ335" i="41"/>
  <c r="BZ335" i="41"/>
  <c r="CA335" i="41"/>
  <c r="CB335" i="41"/>
  <c r="CL335" i="41"/>
  <c r="CM335" i="41"/>
  <c r="D336" i="41"/>
  <c r="E336" i="41"/>
  <c r="F336" i="41"/>
  <c r="O336" i="41"/>
  <c r="P336" i="41"/>
  <c r="Q336" i="41"/>
  <c r="AA336" i="41"/>
  <c r="AB336" i="41"/>
  <c r="CK336" i="41"/>
  <c r="Z336" i="41" s="1"/>
  <c r="E337" i="41"/>
  <c r="J337" i="41" s="1"/>
  <c r="F337" i="41"/>
  <c r="O337" i="41"/>
  <c r="T337" i="41" s="1"/>
  <c r="P337" i="41"/>
  <c r="U337" i="41" s="1"/>
  <c r="Q337" i="41"/>
  <c r="AA337" i="41"/>
  <c r="AA338" i="41" s="1"/>
  <c r="AB337" i="41"/>
  <c r="AG337" i="41" s="1"/>
  <c r="CK337" i="41"/>
  <c r="AT338" i="41"/>
  <c r="AU338" i="41"/>
  <c r="BD338" i="41"/>
  <c r="BE338" i="41"/>
  <c r="BF338" i="41"/>
  <c r="BO338" i="41"/>
  <c r="AS337" i="41" s="1"/>
  <c r="AX337" i="41" s="1"/>
  <c r="BP338" i="41"/>
  <c r="BQ338" i="41"/>
  <c r="BZ338" i="41"/>
  <c r="CA338" i="41"/>
  <c r="CB338" i="41"/>
  <c r="CL338" i="41"/>
  <c r="CM338" i="41"/>
  <c r="AT339" i="41"/>
  <c r="AU339" i="41"/>
  <c r="BD339" i="41"/>
  <c r="BE339" i="41"/>
  <c r="BF339" i="41"/>
  <c r="BO339" i="41"/>
  <c r="BP339" i="41"/>
  <c r="BQ339" i="41"/>
  <c r="BZ339" i="41"/>
  <c r="CA339" i="41"/>
  <c r="CB339" i="41"/>
  <c r="CL339" i="41"/>
  <c r="CM339" i="41"/>
  <c r="AT342" i="41"/>
  <c r="AU342" i="41"/>
  <c r="BD342" i="41"/>
  <c r="BE342" i="41"/>
  <c r="BF342" i="41"/>
  <c r="BO342" i="41"/>
  <c r="BP342" i="41"/>
  <c r="BQ342" i="41"/>
  <c r="BZ342" i="41"/>
  <c r="CA342" i="41"/>
  <c r="CB342" i="41"/>
  <c r="CL342" i="41"/>
  <c r="CM342" i="41"/>
  <c r="AT343" i="41"/>
  <c r="AU343" i="41"/>
  <c r="BD343" i="41"/>
  <c r="BE343" i="41"/>
  <c r="BF343" i="41"/>
  <c r="BO343" i="41"/>
  <c r="BP343" i="41"/>
  <c r="BQ343" i="41"/>
  <c r="BZ343" i="41"/>
  <c r="CA343" i="41"/>
  <c r="CB343" i="41"/>
  <c r="CL343" i="41"/>
  <c r="CM343" i="41"/>
  <c r="AT344" i="41"/>
  <c r="AU344" i="41"/>
  <c r="BD344" i="41"/>
  <c r="BE344" i="41"/>
  <c r="BF344" i="41"/>
  <c r="BO344" i="41"/>
  <c r="BP344" i="41"/>
  <c r="BQ344" i="41"/>
  <c r="BZ344" i="41"/>
  <c r="CA344" i="41"/>
  <c r="CB344" i="41"/>
  <c r="CL344" i="41"/>
  <c r="CM344" i="41"/>
  <c r="D3" i="40"/>
  <c r="P3" i="40"/>
  <c r="AB3" i="40"/>
  <c r="AN3" i="40"/>
  <c r="A4" i="40"/>
  <c r="B4" i="40"/>
  <c r="C4" i="40"/>
  <c r="D4" i="40"/>
  <c r="E4" i="40"/>
  <c r="F4" i="40"/>
  <c r="G4" i="40"/>
  <c r="H4" i="40"/>
  <c r="I4" i="40"/>
  <c r="J4" i="40"/>
  <c r="K4" i="40"/>
  <c r="L4" i="40"/>
  <c r="M4" i="40"/>
  <c r="P4" i="40"/>
  <c r="Q4" i="40"/>
  <c r="R4" i="40"/>
  <c r="S4" i="40"/>
  <c r="T4" i="40"/>
  <c r="U4" i="40"/>
  <c r="V4" i="40"/>
  <c r="W4" i="40"/>
  <c r="X4" i="40"/>
  <c r="Y4" i="40"/>
  <c r="AB4" i="40"/>
  <c r="AC4" i="40"/>
  <c r="AD4" i="40"/>
  <c r="AE4" i="40"/>
  <c r="AF4" i="40"/>
  <c r="AG4" i="40"/>
  <c r="AH4" i="40"/>
  <c r="AI4" i="40"/>
  <c r="AJ4" i="40"/>
  <c r="AK4" i="40"/>
  <c r="AN4" i="40"/>
  <c r="AO4" i="40"/>
  <c r="AP4" i="40"/>
  <c r="AQ4" i="40"/>
  <c r="AR4" i="40"/>
  <c r="AS4" i="40"/>
  <c r="AT4" i="40"/>
  <c r="AU4" i="40"/>
  <c r="AV4" i="40"/>
  <c r="AW4" i="40"/>
  <c r="A5" i="40"/>
  <c r="B5" i="40"/>
  <c r="C5" i="40"/>
  <c r="D5" i="40"/>
  <c r="E5" i="40"/>
  <c r="F5" i="40"/>
  <c r="G5" i="40"/>
  <c r="H5" i="40"/>
  <c r="I5" i="40"/>
  <c r="J5" i="40"/>
  <c r="K5" i="40"/>
  <c r="L5" i="40"/>
  <c r="M5" i="40"/>
  <c r="P5" i="40"/>
  <c r="Q5" i="40"/>
  <c r="R5" i="40"/>
  <c r="S5" i="40"/>
  <c r="T5" i="40"/>
  <c r="U5" i="40"/>
  <c r="V5" i="40"/>
  <c r="W5" i="40"/>
  <c r="X5" i="40"/>
  <c r="Y5" i="40"/>
  <c r="AB5" i="40"/>
  <c r="AC5" i="40"/>
  <c r="AD5" i="40"/>
  <c r="AE5" i="40"/>
  <c r="AF5" i="40"/>
  <c r="AG5" i="40"/>
  <c r="AH5" i="40"/>
  <c r="AI5" i="40"/>
  <c r="AJ5" i="40"/>
  <c r="AK5" i="40"/>
  <c r="AN5" i="40"/>
  <c r="AO5" i="40"/>
  <c r="AP5" i="40"/>
  <c r="AQ5" i="40"/>
  <c r="AR5" i="40"/>
  <c r="AS5" i="40"/>
  <c r="AT5" i="40"/>
  <c r="AU5" i="40"/>
  <c r="AV5" i="40"/>
  <c r="AW5" i="40"/>
  <c r="A6" i="40"/>
  <c r="B6" i="40"/>
  <c r="C6" i="40"/>
  <c r="D6" i="40"/>
  <c r="D11" i="40" s="1"/>
  <c r="E6" i="40"/>
  <c r="F6" i="40"/>
  <c r="F11" i="40" s="1"/>
  <c r="G6" i="40"/>
  <c r="H6" i="40"/>
  <c r="I6" i="40"/>
  <c r="J6" i="40"/>
  <c r="J11" i="40" s="1"/>
  <c r="K6" i="40"/>
  <c r="K11" i="40" s="1"/>
  <c r="L6" i="40"/>
  <c r="M6" i="40"/>
  <c r="P6" i="40"/>
  <c r="P11" i="40" s="1"/>
  <c r="Q6" i="40"/>
  <c r="Q11" i="40" s="1"/>
  <c r="R6" i="40"/>
  <c r="S6" i="40"/>
  <c r="T6" i="40"/>
  <c r="T11" i="40" s="1"/>
  <c r="U6" i="40"/>
  <c r="V6" i="40"/>
  <c r="V11" i="40" s="1"/>
  <c r="W6" i="40"/>
  <c r="X6" i="40"/>
  <c r="X11" i="40" s="1"/>
  <c r="Y6" i="40"/>
  <c r="AB6" i="40"/>
  <c r="AC6" i="40"/>
  <c r="AD6" i="40"/>
  <c r="AD11" i="40" s="1"/>
  <c r="AE6" i="40"/>
  <c r="AE11" i="40" s="1"/>
  <c r="AF6" i="40"/>
  <c r="AG6" i="40"/>
  <c r="AH6" i="40"/>
  <c r="AH11" i="40" s="1"/>
  <c r="AI6" i="40"/>
  <c r="AI11" i="40" s="1"/>
  <c r="AJ6" i="40"/>
  <c r="AK6" i="40"/>
  <c r="AN6" i="40"/>
  <c r="AN11" i="40" s="1"/>
  <c r="AO6" i="40"/>
  <c r="AP6" i="40"/>
  <c r="AP11" i="40" s="1"/>
  <c r="AQ6" i="40"/>
  <c r="AR6" i="40"/>
  <c r="AR11" i="40" s="1"/>
  <c r="AS6" i="40"/>
  <c r="AT6" i="40"/>
  <c r="AU6" i="40"/>
  <c r="AV6" i="40"/>
  <c r="AV11" i="40" s="1"/>
  <c r="AW6" i="40"/>
  <c r="AW11" i="40" s="1"/>
  <c r="A7" i="40"/>
  <c r="B7" i="40"/>
  <c r="C7" i="40"/>
  <c r="D7" i="40"/>
  <c r="D12" i="40" s="1"/>
  <c r="E7" i="40"/>
  <c r="F7" i="40"/>
  <c r="G7" i="40"/>
  <c r="H7" i="40"/>
  <c r="H12" i="40" s="1"/>
  <c r="I7" i="40"/>
  <c r="I8" i="40" s="1"/>
  <c r="J7" i="40"/>
  <c r="K7" i="40"/>
  <c r="L7" i="40"/>
  <c r="L12" i="40" s="1"/>
  <c r="M7" i="40"/>
  <c r="M8" i="40" s="1"/>
  <c r="P7" i="40"/>
  <c r="Q7" i="40"/>
  <c r="R7" i="40"/>
  <c r="R12" i="40" s="1"/>
  <c r="S7" i="40"/>
  <c r="S8" i="40" s="1"/>
  <c r="T7" i="40"/>
  <c r="U7" i="40"/>
  <c r="V7" i="40"/>
  <c r="V12" i="40" s="1"/>
  <c r="W7" i="40"/>
  <c r="W8" i="40" s="1"/>
  <c r="X7" i="40"/>
  <c r="Y7" i="40"/>
  <c r="AB7" i="40"/>
  <c r="AB12" i="40" s="1"/>
  <c r="AC7" i="40"/>
  <c r="AC8" i="40" s="1"/>
  <c r="AD7" i="40"/>
  <c r="AE7" i="40"/>
  <c r="AF7" i="40"/>
  <c r="AF12" i="40" s="1"/>
  <c r="AG7" i="40"/>
  <c r="AG12" i="40" s="1"/>
  <c r="AH7" i="40"/>
  <c r="AI7" i="40"/>
  <c r="AJ7" i="40"/>
  <c r="AJ12" i="40" s="1"/>
  <c r="AK7" i="40"/>
  <c r="AK8" i="40" s="1"/>
  <c r="AN7" i="40"/>
  <c r="AO7" i="40"/>
  <c r="AP7" i="40"/>
  <c r="AP12" i="40" s="1"/>
  <c r="AQ7" i="40"/>
  <c r="AQ8" i="40" s="1"/>
  <c r="AR7" i="40"/>
  <c r="AS7" i="40"/>
  <c r="AT7" i="40"/>
  <c r="AT12" i="40" s="1"/>
  <c r="AU7" i="40"/>
  <c r="AU8" i="40" s="1"/>
  <c r="AV7" i="40"/>
  <c r="AW7" i="40"/>
  <c r="D8" i="40"/>
  <c r="E8" i="40"/>
  <c r="D10" i="40"/>
  <c r="E10" i="40"/>
  <c r="H10" i="40"/>
  <c r="I10" i="40"/>
  <c r="L10" i="40"/>
  <c r="M10" i="40"/>
  <c r="R10" i="40"/>
  <c r="S10" i="40"/>
  <c r="V10" i="40"/>
  <c r="W10" i="40"/>
  <c r="AB10" i="40"/>
  <c r="AC10" i="40"/>
  <c r="AE10" i="40"/>
  <c r="AF10" i="40"/>
  <c r="AG10" i="40"/>
  <c r="AI10" i="40"/>
  <c r="AJ10" i="40"/>
  <c r="AK10" i="40"/>
  <c r="AP10" i="40"/>
  <c r="AQ10" i="40"/>
  <c r="AT10" i="40"/>
  <c r="AU10" i="40"/>
  <c r="AW10" i="40"/>
  <c r="E11" i="40"/>
  <c r="G11" i="40"/>
  <c r="H11" i="40"/>
  <c r="I11" i="40"/>
  <c r="L11" i="40"/>
  <c r="M11" i="40"/>
  <c r="S11" i="40"/>
  <c r="U11" i="40"/>
  <c r="W11" i="40"/>
  <c r="Y11" i="40"/>
  <c r="AB11" i="40"/>
  <c r="AC11" i="40"/>
  <c r="AF11" i="40"/>
  <c r="AG11" i="40"/>
  <c r="AK11" i="40"/>
  <c r="AO11" i="40"/>
  <c r="AQ11" i="40"/>
  <c r="AS11" i="40"/>
  <c r="AT11" i="40"/>
  <c r="AU11" i="40"/>
  <c r="E12" i="40"/>
  <c r="F12" i="40"/>
  <c r="G12" i="40"/>
  <c r="I12" i="40"/>
  <c r="J12" i="40"/>
  <c r="K12" i="40"/>
  <c r="P12" i="40"/>
  <c r="Q12" i="40"/>
  <c r="S12" i="40"/>
  <c r="T12" i="40"/>
  <c r="U12" i="40"/>
  <c r="W12" i="40"/>
  <c r="X12" i="40"/>
  <c r="Y12" i="40"/>
  <c r="AC12" i="40"/>
  <c r="AD12" i="40"/>
  <c r="AE12" i="40"/>
  <c r="AH12" i="40"/>
  <c r="AI12" i="40"/>
  <c r="AK12" i="40"/>
  <c r="AN12" i="40"/>
  <c r="AO12" i="40"/>
  <c r="AQ12" i="40"/>
  <c r="AQ13" i="40" s="1"/>
  <c r="AR12" i="40"/>
  <c r="AS12" i="40"/>
  <c r="AU12" i="40"/>
  <c r="AV12" i="40"/>
  <c r="AW12" i="40"/>
  <c r="B13" i="40"/>
  <c r="A15" i="40"/>
  <c r="B15" i="40"/>
  <c r="C15" i="40"/>
  <c r="D15" i="40"/>
  <c r="E15" i="40"/>
  <c r="F15" i="40"/>
  <c r="G15" i="40"/>
  <c r="G20" i="40" s="1"/>
  <c r="H15" i="40"/>
  <c r="I15" i="40"/>
  <c r="J15" i="40"/>
  <c r="K15" i="40"/>
  <c r="K20" i="40" s="1"/>
  <c r="L15" i="40"/>
  <c r="M15" i="40"/>
  <c r="P15" i="40"/>
  <c r="Q15" i="40"/>
  <c r="R15" i="40"/>
  <c r="S15" i="40"/>
  <c r="T15" i="40"/>
  <c r="U15" i="40"/>
  <c r="V15" i="40"/>
  <c r="W15" i="40"/>
  <c r="X15" i="40"/>
  <c r="Y15" i="40"/>
  <c r="Y20" i="40" s="1"/>
  <c r="AB15" i="40"/>
  <c r="AC15" i="40"/>
  <c r="AD15" i="40"/>
  <c r="AE15" i="40"/>
  <c r="AE20" i="40" s="1"/>
  <c r="AF15" i="40"/>
  <c r="AG15" i="40"/>
  <c r="AH15" i="40"/>
  <c r="AI15" i="40"/>
  <c r="AJ15" i="40"/>
  <c r="AK15" i="40"/>
  <c r="AN15" i="40"/>
  <c r="AO15" i="40"/>
  <c r="AP15" i="40"/>
  <c r="AQ15" i="40"/>
  <c r="AR15" i="40"/>
  <c r="AS15" i="40"/>
  <c r="AS20" i="40" s="1"/>
  <c r="AT15" i="40"/>
  <c r="AU15" i="40"/>
  <c r="AV15" i="40"/>
  <c r="AW15" i="40"/>
  <c r="AW20" i="40" s="1"/>
  <c r="A16" i="40"/>
  <c r="B16" i="40"/>
  <c r="C16" i="40"/>
  <c r="D16" i="40"/>
  <c r="D21" i="40" s="1"/>
  <c r="E16" i="40"/>
  <c r="F16" i="40"/>
  <c r="G16" i="40"/>
  <c r="H16" i="40"/>
  <c r="H21" i="40" s="1"/>
  <c r="I16" i="40"/>
  <c r="J16" i="40"/>
  <c r="K16" i="40"/>
  <c r="L16" i="40"/>
  <c r="L21" i="40" s="1"/>
  <c r="M16" i="40"/>
  <c r="P16" i="40"/>
  <c r="Q16" i="40"/>
  <c r="R16" i="40"/>
  <c r="R21" i="40" s="1"/>
  <c r="S16" i="40"/>
  <c r="T16" i="40"/>
  <c r="U16" i="40"/>
  <c r="V16" i="40"/>
  <c r="V21" i="40" s="1"/>
  <c r="W16" i="40"/>
  <c r="X16" i="40"/>
  <c r="Y16" i="40"/>
  <c r="AB16" i="40"/>
  <c r="AB21" i="40" s="1"/>
  <c r="AC16" i="40"/>
  <c r="AD16" i="40"/>
  <c r="AE16" i="40"/>
  <c r="AF16" i="40"/>
  <c r="AF21" i="40" s="1"/>
  <c r="AG16" i="40"/>
  <c r="AH16" i="40"/>
  <c r="AI16" i="40"/>
  <c r="AJ16" i="40"/>
  <c r="AJ21" i="40" s="1"/>
  <c r="AK16" i="40"/>
  <c r="AN16" i="40"/>
  <c r="AO16" i="40"/>
  <c r="AP16" i="40"/>
  <c r="AP21" i="40" s="1"/>
  <c r="AQ16" i="40"/>
  <c r="AR16" i="40"/>
  <c r="AS16" i="40"/>
  <c r="AT16" i="40"/>
  <c r="AT21" i="40" s="1"/>
  <c r="AU16" i="40"/>
  <c r="AV16" i="40"/>
  <c r="AW16" i="40"/>
  <c r="A17" i="40"/>
  <c r="B17" i="40"/>
  <c r="B23" i="40" s="1"/>
  <c r="C17" i="40"/>
  <c r="D17" i="40"/>
  <c r="E17" i="40"/>
  <c r="E22" i="40" s="1"/>
  <c r="F17" i="40"/>
  <c r="F22" i="40" s="1"/>
  <c r="G17" i="40"/>
  <c r="H17" i="40"/>
  <c r="I17" i="40"/>
  <c r="I22" i="40" s="1"/>
  <c r="J17" i="40"/>
  <c r="K17" i="40"/>
  <c r="L17" i="40"/>
  <c r="M17" i="40"/>
  <c r="M22" i="40" s="1"/>
  <c r="P17" i="40"/>
  <c r="Q17" i="40"/>
  <c r="R17" i="40"/>
  <c r="S17" i="40"/>
  <c r="S22" i="40" s="1"/>
  <c r="T17" i="40"/>
  <c r="U17" i="40"/>
  <c r="U22" i="40" s="1"/>
  <c r="V17" i="40"/>
  <c r="W17" i="40"/>
  <c r="W22" i="40" s="1"/>
  <c r="X17" i="40"/>
  <c r="X22" i="40" s="1"/>
  <c r="Y17" i="40"/>
  <c r="AB17" i="40"/>
  <c r="AC17" i="40"/>
  <c r="AC22" i="40" s="1"/>
  <c r="AD17" i="40"/>
  <c r="AE17" i="40"/>
  <c r="AE22" i="40" s="1"/>
  <c r="AF17" i="40"/>
  <c r="AG17" i="40"/>
  <c r="AG22" i="40" s="1"/>
  <c r="AH17" i="40"/>
  <c r="AI17" i="40"/>
  <c r="AJ17" i="40"/>
  <c r="AK17" i="40"/>
  <c r="AK22" i="40" s="1"/>
  <c r="AN17" i="40"/>
  <c r="AO17" i="40"/>
  <c r="AO22" i="40" s="1"/>
  <c r="AP17" i="40"/>
  <c r="AQ17" i="40"/>
  <c r="AQ22" i="40" s="1"/>
  <c r="AR17" i="40"/>
  <c r="AR22" i="40" s="1"/>
  <c r="AS17" i="40"/>
  <c r="AT17" i="40"/>
  <c r="AU17" i="40"/>
  <c r="AU22" i="40" s="1"/>
  <c r="AV17" i="40"/>
  <c r="AW17" i="40"/>
  <c r="AW22" i="40" s="1"/>
  <c r="G18" i="40"/>
  <c r="AE18" i="40"/>
  <c r="AR18" i="40"/>
  <c r="E20" i="40"/>
  <c r="F20" i="40"/>
  <c r="I20" i="40"/>
  <c r="J20" i="40"/>
  <c r="M20" i="40"/>
  <c r="P20" i="40"/>
  <c r="Q20" i="40"/>
  <c r="S20" i="40"/>
  <c r="T20" i="40"/>
  <c r="U20" i="40"/>
  <c r="W20" i="40"/>
  <c r="X20" i="40"/>
  <c r="AC20" i="40"/>
  <c r="AD20" i="40"/>
  <c r="AG20" i="40"/>
  <c r="AH20" i="40"/>
  <c r="AI20" i="40"/>
  <c r="AK20" i="40"/>
  <c r="AN20" i="40"/>
  <c r="AO20" i="40"/>
  <c r="AQ20" i="40"/>
  <c r="AR20" i="40"/>
  <c r="AU20" i="40"/>
  <c r="AV20" i="40"/>
  <c r="F21" i="40"/>
  <c r="G21" i="40"/>
  <c r="J21" i="40"/>
  <c r="K21" i="40"/>
  <c r="P21" i="40"/>
  <c r="Q21" i="40"/>
  <c r="S21" i="40"/>
  <c r="T21" i="40"/>
  <c r="U21" i="40"/>
  <c r="X21" i="40"/>
  <c r="Y21" i="40"/>
  <c r="AD21" i="40"/>
  <c r="AE21" i="40"/>
  <c r="AH21" i="40"/>
  <c r="AI21" i="40"/>
  <c r="AK21" i="40"/>
  <c r="AN21" i="40"/>
  <c r="AO21" i="40"/>
  <c r="AR21" i="40"/>
  <c r="AS21" i="40"/>
  <c r="AV21" i="40"/>
  <c r="AW21" i="40"/>
  <c r="D22" i="40"/>
  <c r="G22" i="40"/>
  <c r="H22" i="40"/>
  <c r="L22" i="40"/>
  <c r="Q22" i="40"/>
  <c r="R22" i="40"/>
  <c r="V22" i="40"/>
  <c r="Y22" i="40"/>
  <c r="AB22" i="40"/>
  <c r="AF22" i="40"/>
  <c r="AI22" i="40"/>
  <c r="AJ22" i="40"/>
  <c r="AP22" i="40"/>
  <c r="AS22" i="40"/>
  <c r="AT22" i="40"/>
  <c r="A25" i="40"/>
  <c r="B25" i="40"/>
  <c r="C25" i="40"/>
  <c r="D25" i="40"/>
  <c r="D30" i="40" s="1"/>
  <c r="E25" i="40"/>
  <c r="F25" i="40"/>
  <c r="G25" i="40"/>
  <c r="G30" i="40" s="1"/>
  <c r="H25" i="40"/>
  <c r="I25" i="40"/>
  <c r="J25" i="40"/>
  <c r="K25" i="40"/>
  <c r="L25" i="40"/>
  <c r="M25" i="40"/>
  <c r="P25" i="40"/>
  <c r="Q25" i="40"/>
  <c r="R25" i="40"/>
  <c r="S25" i="40"/>
  <c r="T25" i="40"/>
  <c r="T30" i="40" s="1"/>
  <c r="U25" i="40"/>
  <c r="V25" i="40"/>
  <c r="V30" i="40" s="1"/>
  <c r="W25" i="40"/>
  <c r="X25" i="40"/>
  <c r="Y25" i="40"/>
  <c r="Y30" i="40" s="1"/>
  <c r="AB25" i="40"/>
  <c r="AC25" i="40"/>
  <c r="AD25" i="40"/>
  <c r="AE25" i="40"/>
  <c r="AF25" i="40"/>
  <c r="AG25" i="40"/>
  <c r="AH25" i="40"/>
  <c r="AH30" i="40" s="1"/>
  <c r="AI25" i="40"/>
  <c r="AJ25" i="40"/>
  <c r="AK25" i="40"/>
  <c r="AN25" i="40"/>
  <c r="AO25" i="40"/>
  <c r="AP25" i="40"/>
  <c r="AP30" i="40" s="1"/>
  <c r="AQ25" i="40"/>
  <c r="AR25" i="40"/>
  <c r="AS25" i="40"/>
  <c r="AS30" i="40" s="1"/>
  <c r="AT25" i="40"/>
  <c r="AU25" i="40"/>
  <c r="AV25" i="40"/>
  <c r="AW25" i="40"/>
  <c r="A26" i="40"/>
  <c r="B26" i="40"/>
  <c r="C26" i="40"/>
  <c r="D26" i="40"/>
  <c r="E26" i="40"/>
  <c r="F26" i="40"/>
  <c r="G26" i="40"/>
  <c r="G31" i="40" s="1"/>
  <c r="H26" i="40"/>
  <c r="I26" i="40"/>
  <c r="J26" i="40"/>
  <c r="K26" i="40"/>
  <c r="L26" i="40"/>
  <c r="L31" i="40" s="1"/>
  <c r="M26" i="40"/>
  <c r="M31" i="40" s="1"/>
  <c r="P26" i="40"/>
  <c r="Q26" i="40"/>
  <c r="Q31" i="40" s="1"/>
  <c r="R26" i="40"/>
  <c r="S26" i="40"/>
  <c r="T26" i="40"/>
  <c r="U26" i="40"/>
  <c r="V26" i="40"/>
  <c r="W26" i="40"/>
  <c r="X26" i="40"/>
  <c r="Y26" i="40"/>
  <c r="Y31" i="40" s="1"/>
  <c r="AB26" i="40"/>
  <c r="AC26" i="40"/>
  <c r="AD26" i="40"/>
  <c r="AE26" i="40"/>
  <c r="AE31" i="40" s="1"/>
  <c r="AF26" i="40"/>
  <c r="AG26" i="40"/>
  <c r="AG31" i="40" s="1"/>
  <c r="AH26" i="40"/>
  <c r="AI26" i="40"/>
  <c r="AJ26" i="40"/>
  <c r="AK26" i="40"/>
  <c r="AN26" i="40"/>
  <c r="AO26" i="40"/>
  <c r="AP26" i="40"/>
  <c r="AQ26" i="40"/>
  <c r="AR26" i="40"/>
  <c r="AS26" i="40"/>
  <c r="AS31" i="40" s="1"/>
  <c r="AT26" i="40"/>
  <c r="AU26" i="40"/>
  <c r="AV26" i="40"/>
  <c r="AW26" i="40"/>
  <c r="A27" i="40"/>
  <c r="B27" i="40"/>
  <c r="B33" i="40" s="1"/>
  <c r="C27" i="40"/>
  <c r="D27" i="40"/>
  <c r="D32" i="40" s="1"/>
  <c r="E27" i="40"/>
  <c r="F27" i="40"/>
  <c r="G27" i="40"/>
  <c r="H27" i="40"/>
  <c r="I27" i="40"/>
  <c r="J27" i="40"/>
  <c r="J32" i="40" s="1"/>
  <c r="K27" i="40"/>
  <c r="L27" i="40"/>
  <c r="L32" i="40" s="1"/>
  <c r="M27" i="40"/>
  <c r="P27" i="40"/>
  <c r="Q27" i="40"/>
  <c r="R27" i="40"/>
  <c r="R32" i="40" s="1"/>
  <c r="S27" i="40"/>
  <c r="S32" i="40" s="1"/>
  <c r="T27" i="40"/>
  <c r="T32" i="40" s="1"/>
  <c r="U27" i="40"/>
  <c r="V27" i="40"/>
  <c r="V32" i="40" s="1"/>
  <c r="W27" i="40"/>
  <c r="X27" i="40"/>
  <c r="X32" i="40" s="1"/>
  <c r="Y27" i="40"/>
  <c r="AB27" i="40"/>
  <c r="AB32" i="40" s="1"/>
  <c r="AC27" i="40"/>
  <c r="AD27" i="40"/>
  <c r="AE27" i="40"/>
  <c r="AF27" i="40"/>
  <c r="AG27" i="40"/>
  <c r="AH27" i="40"/>
  <c r="AI27" i="40"/>
  <c r="AJ27" i="40"/>
  <c r="AJ32" i="40" s="1"/>
  <c r="AK27" i="40"/>
  <c r="AK32" i="40" s="1"/>
  <c r="AN27" i="40"/>
  <c r="AN32" i="40" s="1"/>
  <c r="AO27" i="40"/>
  <c r="AP27" i="40"/>
  <c r="AQ27" i="40"/>
  <c r="AR27" i="40"/>
  <c r="AS27" i="40"/>
  <c r="AT27" i="40"/>
  <c r="AT32" i="40" s="1"/>
  <c r="AU27" i="40"/>
  <c r="AV27" i="40"/>
  <c r="AW27" i="40"/>
  <c r="E30" i="40"/>
  <c r="F30" i="40"/>
  <c r="H30" i="40"/>
  <c r="I30" i="40"/>
  <c r="J30" i="40"/>
  <c r="L30" i="40"/>
  <c r="M30" i="40"/>
  <c r="P30" i="40"/>
  <c r="R30" i="40"/>
  <c r="S30" i="40"/>
  <c r="W30" i="40"/>
  <c r="X30" i="40"/>
  <c r="AB30" i="40"/>
  <c r="AC30" i="40"/>
  <c r="AD30" i="40"/>
  <c r="AF30" i="40"/>
  <c r="AG30" i="40"/>
  <c r="AJ30" i="40"/>
  <c r="AK30" i="40"/>
  <c r="AN30" i="40"/>
  <c r="AQ30" i="40"/>
  <c r="AR30" i="40"/>
  <c r="AT30" i="40"/>
  <c r="AU30" i="40"/>
  <c r="AV30" i="40"/>
  <c r="E31" i="40"/>
  <c r="F31" i="40"/>
  <c r="I31" i="40"/>
  <c r="J31" i="40"/>
  <c r="K31" i="40"/>
  <c r="P31" i="40"/>
  <c r="S31" i="40"/>
  <c r="T31" i="40"/>
  <c r="U31" i="40"/>
  <c r="W31" i="40"/>
  <c r="X31" i="40"/>
  <c r="AC31" i="40"/>
  <c r="AD31" i="40"/>
  <c r="AH31" i="40"/>
  <c r="AI31" i="40"/>
  <c r="AK31" i="40"/>
  <c r="AN31" i="40"/>
  <c r="AO31" i="40"/>
  <c r="AQ31" i="40"/>
  <c r="AR31" i="40"/>
  <c r="AU31" i="40"/>
  <c r="AV31" i="40"/>
  <c r="AW31" i="40"/>
  <c r="F32" i="40"/>
  <c r="G32" i="40"/>
  <c r="H32" i="40"/>
  <c r="K32" i="40"/>
  <c r="P32" i="40"/>
  <c r="Q32" i="40"/>
  <c r="U32" i="40"/>
  <c r="Y32" i="40"/>
  <c r="AD32" i="40"/>
  <c r="AE32" i="40"/>
  <c r="AF32" i="40"/>
  <c r="AH32" i="40"/>
  <c r="AI32" i="40"/>
  <c r="AO32" i="40"/>
  <c r="AP32" i="40"/>
  <c r="AR32" i="40"/>
  <c r="AS32" i="40"/>
  <c r="AV32" i="40"/>
  <c r="AW32" i="40"/>
  <c r="A35" i="40"/>
  <c r="B35" i="40"/>
  <c r="C35" i="40"/>
  <c r="D35" i="40"/>
  <c r="E35" i="40"/>
  <c r="E40" i="40" s="1"/>
  <c r="F35" i="40"/>
  <c r="F40" i="40" s="1"/>
  <c r="G35" i="40"/>
  <c r="H35" i="40"/>
  <c r="I35" i="40"/>
  <c r="J35" i="40"/>
  <c r="J40" i="40" s="1"/>
  <c r="K35" i="40"/>
  <c r="L35" i="40"/>
  <c r="M35" i="40"/>
  <c r="M40" i="40" s="1"/>
  <c r="P35" i="40"/>
  <c r="P40" i="40" s="1"/>
  <c r="Q35" i="40"/>
  <c r="R35" i="40"/>
  <c r="S35" i="40"/>
  <c r="T35" i="40"/>
  <c r="U35" i="40"/>
  <c r="V35" i="40"/>
  <c r="W35" i="40"/>
  <c r="W40" i="40" s="1"/>
  <c r="X35" i="40"/>
  <c r="X40" i="40" s="1"/>
  <c r="Y35" i="40"/>
  <c r="AB35" i="40"/>
  <c r="AC35" i="40"/>
  <c r="AC40" i="40" s="1"/>
  <c r="AD35" i="40"/>
  <c r="AD40" i="40" s="1"/>
  <c r="AE35" i="40"/>
  <c r="AF35" i="40"/>
  <c r="AG35" i="40"/>
  <c r="AG40" i="40" s="1"/>
  <c r="AH35" i="40"/>
  <c r="AI35" i="40"/>
  <c r="AJ35" i="40"/>
  <c r="AK35" i="40"/>
  <c r="AN35" i="40"/>
  <c r="AO35" i="40"/>
  <c r="AP35" i="40"/>
  <c r="AQ35" i="40"/>
  <c r="AQ40" i="40" s="1"/>
  <c r="AR35" i="40"/>
  <c r="AR40" i="40" s="1"/>
  <c r="AS35" i="40"/>
  <c r="AT35" i="40"/>
  <c r="AU35" i="40"/>
  <c r="AV35" i="40"/>
  <c r="AV40" i="40" s="1"/>
  <c r="AW35" i="40"/>
  <c r="A36" i="40"/>
  <c r="B36" i="40"/>
  <c r="C36" i="40"/>
  <c r="D36" i="40"/>
  <c r="D41" i="40" s="1"/>
  <c r="E36" i="40"/>
  <c r="F36" i="40"/>
  <c r="G36" i="40"/>
  <c r="G41" i="40" s="1"/>
  <c r="H36" i="40"/>
  <c r="H41" i="40" s="1"/>
  <c r="I36" i="40"/>
  <c r="J36" i="40"/>
  <c r="K36" i="40"/>
  <c r="K41" i="40" s="1"/>
  <c r="L36" i="40"/>
  <c r="L41" i="40" s="1"/>
  <c r="M36" i="40"/>
  <c r="P36" i="40"/>
  <c r="Q36" i="40"/>
  <c r="Q41" i="40" s="1"/>
  <c r="R36" i="40"/>
  <c r="R41" i="40" s="1"/>
  <c r="S36" i="40"/>
  <c r="T36" i="40"/>
  <c r="T41" i="40" s="1"/>
  <c r="U36" i="40"/>
  <c r="U41" i="40" s="1"/>
  <c r="V36" i="40"/>
  <c r="V41" i="40" s="1"/>
  <c r="W36" i="40"/>
  <c r="X36" i="40"/>
  <c r="Y36" i="40"/>
  <c r="Y41" i="40" s="1"/>
  <c r="AB36" i="40"/>
  <c r="AB41" i="40" s="1"/>
  <c r="AC36" i="40"/>
  <c r="AD36" i="40"/>
  <c r="AE36" i="40"/>
  <c r="AE41" i="40" s="1"/>
  <c r="AF36" i="40"/>
  <c r="AF41" i="40" s="1"/>
  <c r="AG36" i="40"/>
  <c r="AH36" i="40"/>
  <c r="AI36" i="40"/>
  <c r="AI41" i="40" s="1"/>
  <c r="AJ36" i="40"/>
  <c r="AJ41" i="40" s="1"/>
  <c r="AK36" i="40"/>
  <c r="AN36" i="40"/>
  <c r="AN41" i="40" s="1"/>
  <c r="AO36" i="40"/>
  <c r="AO41" i="40" s="1"/>
  <c r="AP36" i="40"/>
  <c r="AP41" i="40" s="1"/>
  <c r="AQ36" i="40"/>
  <c r="AR36" i="40"/>
  <c r="AS36" i="40"/>
  <c r="AS41" i="40" s="1"/>
  <c r="AT36" i="40"/>
  <c r="AT41" i="40" s="1"/>
  <c r="AU36" i="40"/>
  <c r="AV36" i="40"/>
  <c r="AW36" i="40"/>
  <c r="AW41" i="40" s="1"/>
  <c r="A37" i="40"/>
  <c r="B37" i="40"/>
  <c r="B43" i="40" s="1"/>
  <c r="C37" i="40"/>
  <c r="D37" i="40"/>
  <c r="D42" i="40" s="1"/>
  <c r="E37" i="40"/>
  <c r="F37" i="40"/>
  <c r="G37" i="40"/>
  <c r="G42" i="40" s="1"/>
  <c r="H37" i="40"/>
  <c r="H42" i="40" s="1"/>
  <c r="I37" i="40"/>
  <c r="J37" i="40"/>
  <c r="K37" i="40"/>
  <c r="K42" i="40" s="1"/>
  <c r="L37" i="40"/>
  <c r="L42" i="40" s="1"/>
  <c r="M37" i="40"/>
  <c r="P37" i="40"/>
  <c r="Q37" i="40"/>
  <c r="Q42" i="40" s="1"/>
  <c r="R37" i="40"/>
  <c r="R42" i="40" s="1"/>
  <c r="S37" i="40"/>
  <c r="T37" i="40"/>
  <c r="U37" i="40"/>
  <c r="U42" i="40" s="1"/>
  <c r="V37" i="40"/>
  <c r="V42" i="40" s="1"/>
  <c r="W37" i="40"/>
  <c r="X37" i="40"/>
  <c r="Y37" i="40"/>
  <c r="Y42" i="40" s="1"/>
  <c r="AB37" i="40"/>
  <c r="AB42" i="40" s="1"/>
  <c r="AC37" i="40"/>
  <c r="AD37" i="40"/>
  <c r="AE37" i="40"/>
  <c r="AE42" i="40" s="1"/>
  <c r="AF37" i="40"/>
  <c r="AF42" i="40" s="1"/>
  <c r="AG37" i="40"/>
  <c r="AH37" i="40"/>
  <c r="AI37" i="40"/>
  <c r="AI42" i="40" s="1"/>
  <c r="AJ37" i="40"/>
  <c r="AJ42" i="40" s="1"/>
  <c r="AK37" i="40"/>
  <c r="AN37" i="40"/>
  <c r="AO37" i="40"/>
  <c r="AO42" i="40" s="1"/>
  <c r="AP37" i="40"/>
  <c r="AP42" i="40" s="1"/>
  <c r="AQ37" i="40"/>
  <c r="AR37" i="40"/>
  <c r="AS37" i="40"/>
  <c r="AS42" i="40" s="1"/>
  <c r="AT37" i="40"/>
  <c r="AT42" i="40" s="1"/>
  <c r="AU37" i="40"/>
  <c r="AV37" i="40"/>
  <c r="AW37" i="40"/>
  <c r="AW42" i="40" s="1"/>
  <c r="T38" i="40"/>
  <c r="I40" i="40"/>
  <c r="S40" i="40"/>
  <c r="T40" i="40"/>
  <c r="AH40" i="40"/>
  <c r="AK40" i="40"/>
  <c r="AU40" i="40"/>
  <c r="E41" i="40"/>
  <c r="F41" i="40"/>
  <c r="I41" i="40"/>
  <c r="M41" i="40"/>
  <c r="S41" i="40"/>
  <c r="W41" i="40"/>
  <c r="X41" i="40"/>
  <c r="AC41" i="40"/>
  <c r="AG41" i="40"/>
  <c r="AH41" i="40"/>
  <c r="AK41" i="40"/>
  <c r="AQ41" i="40"/>
  <c r="AU41" i="40"/>
  <c r="F42" i="40"/>
  <c r="J42" i="40"/>
  <c r="P42" i="40"/>
  <c r="T42" i="40"/>
  <c r="X42" i="40"/>
  <c r="AD42" i="40"/>
  <c r="AH42" i="40"/>
  <c r="AN42" i="40"/>
  <c r="AR42" i="40"/>
  <c r="AV42" i="40"/>
  <c r="A45" i="40"/>
  <c r="B45" i="40"/>
  <c r="C45" i="40"/>
  <c r="D45" i="40"/>
  <c r="E45" i="40"/>
  <c r="F45" i="40"/>
  <c r="G45" i="40"/>
  <c r="H45" i="40"/>
  <c r="H50" i="40" s="1"/>
  <c r="I45" i="40"/>
  <c r="J45" i="40"/>
  <c r="K45" i="40"/>
  <c r="L45" i="40"/>
  <c r="M45" i="40"/>
  <c r="P45" i="40"/>
  <c r="Q45" i="40"/>
  <c r="R45" i="40"/>
  <c r="R50" i="40" s="1"/>
  <c r="S45" i="40"/>
  <c r="T45" i="40"/>
  <c r="U45" i="40"/>
  <c r="V45" i="40"/>
  <c r="W45" i="40"/>
  <c r="X45" i="40"/>
  <c r="Y45" i="40"/>
  <c r="AB45" i="40"/>
  <c r="AB50" i="40" s="1"/>
  <c r="AC45" i="40"/>
  <c r="AD45" i="40"/>
  <c r="AE45" i="40"/>
  <c r="AF45" i="40"/>
  <c r="AF50" i="40" s="1"/>
  <c r="AG45" i="40"/>
  <c r="AH45" i="40"/>
  <c r="AI45" i="40"/>
  <c r="AJ45" i="40"/>
  <c r="AJ50" i="40" s="1"/>
  <c r="AK45" i="40"/>
  <c r="AN45" i="40"/>
  <c r="AO45" i="40"/>
  <c r="AO50" i="40" s="1"/>
  <c r="AP45" i="40"/>
  <c r="AQ45" i="40"/>
  <c r="AR45" i="40"/>
  <c r="AS45" i="40"/>
  <c r="AT45" i="40"/>
  <c r="AT50" i="40" s="1"/>
  <c r="AU45" i="40"/>
  <c r="AV45" i="40"/>
  <c r="AW45" i="40"/>
  <c r="AW50" i="40" s="1"/>
  <c r="A46" i="40"/>
  <c r="B46" i="40"/>
  <c r="C46" i="40"/>
  <c r="D46" i="40"/>
  <c r="E46" i="40"/>
  <c r="E51" i="40" s="1"/>
  <c r="F46" i="40"/>
  <c r="F51" i="40" s="1"/>
  <c r="G46" i="40"/>
  <c r="H46" i="40"/>
  <c r="I46" i="40"/>
  <c r="I51" i="40" s="1"/>
  <c r="J46" i="40"/>
  <c r="J51" i="40" s="1"/>
  <c r="K46" i="40"/>
  <c r="L46" i="40"/>
  <c r="L51" i="40" s="1"/>
  <c r="M46" i="40"/>
  <c r="M51" i="40" s="1"/>
  <c r="P46" i="40"/>
  <c r="P51" i="40" s="1"/>
  <c r="Q46" i="40"/>
  <c r="R46" i="40"/>
  <c r="R51" i="40" s="1"/>
  <c r="S46" i="40"/>
  <c r="S51" i="40" s="1"/>
  <c r="T46" i="40"/>
  <c r="T51" i="40" s="1"/>
  <c r="U46" i="40"/>
  <c r="V46" i="40"/>
  <c r="W46" i="40"/>
  <c r="W51" i="40" s="1"/>
  <c r="X46" i="40"/>
  <c r="X51" i="40" s="1"/>
  <c r="Y46" i="40"/>
  <c r="AB46" i="40"/>
  <c r="AC46" i="40"/>
  <c r="AC51" i="40" s="1"/>
  <c r="AD46" i="40"/>
  <c r="AD51" i="40" s="1"/>
  <c r="AE46" i="40"/>
  <c r="AF46" i="40"/>
  <c r="AF51" i="40" s="1"/>
  <c r="AG46" i="40"/>
  <c r="AG51" i="40" s="1"/>
  <c r="AH46" i="40"/>
  <c r="AH51" i="40" s="1"/>
  <c r="AI46" i="40"/>
  <c r="AJ46" i="40"/>
  <c r="AJ51" i="40" s="1"/>
  <c r="AK46" i="40"/>
  <c r="AK51" i="40" s="1"/>
  <c r="AN46" i="40"/>
  <c r="AN51" i="40" s="1"/>
  <c r="AO46" i="40"/>
  <c r="AP46" i="40"/>
  <c r="AQ46" i="40"/>
  <c r="AQ51" i="40" s="1"/>
  <c r="AR46" i="40"/>
  <c r="AR51" i="40" s="1"/>
  <c r="AS46" i="40"/>
  <c r="AT46" i="40"/>
  <c r="AU46" i="40"/>
  <c r="AU51" i="40" s="1"/>
  <c r="AV46" i="40"/>
  <c r="AV51" i="40" s="1"/>
  <c r="AW46" i="40"/>
  <c r="A47" i="40"/>
  <c r="B47" i="40"/>
  <c r="C47" i="40"/>
  <c r="D47" i="40"/>
  <c r="D52" i="40" s="1"/>
  <c r="E47" i="40"/>
  <c r="F47" i="40"/>
  <c r="F52" i="40" s="1"/>
  <c r="G47" i="40"/>
  <c r="G52" i="40" s="1"/>
  <c r="H47" i="40"/>
  <c r="I47" i="40"/>
  <c r="J47" i="40"/>
  <c r="J52" i="40" s="1"/>
  <c r="K47" i="40"/>
  <c r="K52" i="40" s="1"/>
  <c r="L47" i="40"/>
  <c r="M47" i="40"/>
  <c r="M52" i="40" s="1"/>
  <c r="P47" i="40"/>
  <c r="P52" i="40" s="1"/>
  <c r="Q47" i="40"/>
  <c r="R47" i="40"/>
  <c r="R52" i="40" s="1"/>
  <c r="S47" i="40"/>
  <c r="S52" i="40" s="1"/>
  <c r="T47" i="40"/>
  <c r="T52" i="40" s="1"/>
  <c r="U47" i="40"/>
  <c r="U52" i="40" s="1"/>
  <c r="V47" i="40"/>
  <c r="W47" i="40"/>
  <c r="X47" i="40"/>
  <c r="Y47" i="40"/>
  <c r="AB47" i="40"/>
  <c r="AC47" i="40"/>
  <c r="AC52" i="40" s="1"/>
  <c r="AD47" i="40"/>
  <c r="AD52" i="40" s="1"/>
  <c r="AE47" i="40"/>
  <c r="AE52" i="40" s="1"/>
  <c r="AF47" i="40"/>
  <c r="AG47" i="40"/>
  <c r="AG52" i="40" s="1"/>
  <c r="AH47" i="40"/>
  <c r="AH52" i="40" s="1"/>
  <c r="AI47" i="40"/>
  <c r="AI52" i="40" s="1"/>
  <c r="AJ47" i="40"/>
  <c r="AK47" i="40"/>
  <c r="AK52" i="40" s="1"/>
  <c r="AN47" i="40"/>
  <c r="AO47" i="40"/>
  <c r="AP47" i="40"/>
  <c r="AP52" i="40" s="1"/>
  <c r="AQ47" i="40"/>
  <c r="AQ52" i="40" s="1"/>
  <c r="AR47" i="40"/>
  <c r="AR52" i="40" s="1"/>
  <c r="AS47" i="40"/>
  <c r="AS52" i="40" s="1"/>
  <c r="AT47" i="40"/>
  <c r="AU47" i="40"/>
  <c r="AU52" i="40" s="1"/>
  <c r="AV47" i="40"/>
  <c r="AV52" i="40" s="1"/>
  <c r="AW47" i="40"/>
  <c r="AW52" i="40" s="1"/>
  <c r="D50" i="40"/>
  <c r="G50" i="40"/>
  <c r="K50" i="40"/>
  <c r="L50" i="40"/>
  <c r="Q50" i="40"/>
  <c r="U50" i="40"/>
  <c r="V50" i="40"/>
  <c r="Y50" i="40"/>
  <c r="AE50" i="40"/>
  <c r="AI50" i="40"/>
  <c r="AP50" i="40"/>
  <c r="AS50" i="40"/>
  <c r="D51" i="40"/>
  <c r="H51" i="40"/>
  <c r="V51" i="40"/>
  <c r="AB51" i="40"/>
  <c r="AT51" i="40"/>
  <c r="E52" i="40"/>
  <c r="I52" i="40"/>
  <c r="Q52" i="40"/>
  <c r="W52" i="40"/>
  <c r="X52" i="40"/>
  <c r="Y52" i="40"/>
  <c r="AN52" i="40"/>
  <c r="AO52" i="40"/>
  <c r="B53" i="40"/>
  <c r="A55" i="40"/>
  <c r="B55" i="40"/>
  <c r="C55" i="40"/>
  <c r="D55" i="40"/>
  <c r="E55" i="40"/>
  <c r="E60" i="40" s="1"/>
  <c r="F55" i="40"/>
  <c r="G55" i="40"/>
  <c r="H55" i="40"/>
  <c r="I55" i="40"/>
  <c r="I60" i="40" s="1"/>
  <c r="J55" i="40"/>
  <c r="J60" i="40" s="1"/>
  <c r="K55" i="40"/>
  <c r="L55" i="40"/>
  <c r="M55" i="40"/>
  <c r="M60" i="40" s="1"/>
  <c r="P55" i="40"/>
  <c r="Q55" i="40"/>
  <c r="R55" i="40"/>
  <c r="S55" i="40"/>
  <c r="S60" i="40" s="1"/>
  <c r="T55" i="40"/>
  <c r="U55" i="40"/>
  <c r="V55" i="40"/>
  <c r="W55" i="40"/>
  <c r="W60" i="40" s="1"/>
  <c r="X55" i="40"/>
  <c r="Y55" i="40"/>
  <c r="AB55" i="40"/>
  <c r="AC55" i="40"/>
  <c r="AC60" i="40" s="1"/>
  <c r="AD55" i="40"/>
  <c r="AD60" i="40" s="1"/>
  <c r="AE55" i="40"/>
  <c r="AF55" i="40"/>
  <c r="AG55" i="40"/>
  <c r="AG60" i="40" s="1"/>
  <c r="AH55" i="40"/>
  <c r="AI55" i="40"/>
  <c r="AJ55" i="40"/>
  <c r="AK55" i="40"/>
  <c r="AN55" i="40"/>
  <c r="AO55" i="40"/>
  <c r="AP55" i="40"/>
  <c r="AQ55" i="40"/>
  <c r="AQ60" i="40" s="1"/>
  <c r="AR55" i="40"/>
  <c r="AS55" i="40"/>
  <c r="AT55" i="40"/>
  <c r="AU55" i="40"/>
  <c r="AU60" i="40" s="1"/>
  <c r="AV55" i="40"/>
  <c r="AV60" i="40" s="1"/>
  <c r="AW55" i="40"/>
  <c r="A56" i="40"/>
  <c r="B56" i="40"/>
  <c r="C56" i="40"/>
  <c r="D56" i="40"/>
  <c r="D61" i="40" s="1"/>
  <c r="E56" i="40"/>
  <c r="F56" i="40"/>
  <c r="F61" i="40" s="1"/>
  <c r="G56" i="40"/>
  <c r="H56" i="40"/>
  <c r="H61" i="40" s="1"/>
  <c r="I56" i="40"/>
  <c r="J56" i="40"/>
  <c r="J61" i="40" s="1"/>
  <c r="K56" i="40"/>
  <c r="L56" i="40"/>
  <c r="L61" i="40" s="1"/>
  <c r="M56" i="40"/>
  <c r="P56" i="40"/>
  <c r="P61" i="40" s="1"/>
  <c r="Q56" i="40"/>
  <c r="R56" i="40"/>
  <c r="R61" i="40" s="1"/>
  <c r="S56" i="40"/>
  <c r="S61" i="40" s="1"/>
  <c r="T56" i="40"/>
  <c r="T61" i="40" s="1"/>
  <c r="U56" i="40"/>
  <c r="U61" i="40" s="1"/>
  <c r="V56" i="40"/>
  <c r="V61" i="40" s="1"/>
  <c r="W56" i="40"/>
  <c r="X56" i="40"/>
  <c r="X61" i="40" s="1"/>
  <c r="Y56" i="40"/>
  <c r="AB56" i="40"/>
  <c r="AB61" i="40" s="1"/>
  <c r="AC56" i="40"/>
  <c r="AD56" i="40"/>
  <c r="AD61" i="40" s="1"/>
  <c r="AE56" i="40"/>
  <c r="AF56" i="40"/>
  <c r="AF61" i="40" s="1"/>
  <c r="AG56" i="40"/>
  <c r="AG61" i="40" s="1"/>
  <c r="AH56" i="40"/>
  <c r="AH61" i="40" s="1"/>
  <c r="AI56" i="40"/>
  <c r="AJ56" i="40"/>
  <c r="AJ61" i="40" s="1"/>
  <c r="AK56" i="40"/>
  <c r="AK61" i="40" s="1"/>
  <c r="AN56" i="40"/>
  <c r="AN61" i="40" s="1"/>
  <c r="AO56" i="40"/>
  <c r="AO61" i="40" s="1"/>
  <c r="AP56" i="40"/>
  <c r="AP61" i="40" s="1"/>
  <c r="AQ56" i="40"/>
  <c r="AR56" i="40"/>
  <c r="AR61" i="40" s="1"/>
  <c r="AS56" i="40"/>
  <c r="AT56" i="40"/>
  <c r="AT61" i="40" s="1"/>
  <c r="AU56" i="40"/>
  <c r="AV56" i="40"/>
  <c r="AV61" i="40" s="1"/>
  <c r="AW56" i="40"/>
  <c r="AW61" i="40" s="1"/>
  <c r="A57" i="40"/>
  <c r="B57" i="40"/>
  <c r="B63" i="40" s="1"/>
  <c r="C57" i="40"/>
  <c r="D57" i="40"/>
  <c r="E57" i="40"/>
  <c r="E62" i="40" s="1"/>
  <c r="F57" i="40"/>
  <c r="G57" i="40"/>
  <c r="G62" i="40" s="1"/>
  <c r="H57" i="40"/>
  <c r="I57" i="40"/>
  <c r="I62" i="40" s="1"/>
  <c r="J57" i="40"/>
  <c r="K57" i="40"/>
  <c r="K62" i="40" s="1"/>
  <c r="L57" i="40"/>
  <c r="L62" i="40" s="1"/>
  <c r="M57" i="40"/>
  <c r="M62" i="40" s="1"/>
  <c r="P57" i="40"/>
  <c r="Q57" i="40"/>
  <c r="Q62" i="40" s="1"/>
  <c r="R57" i="40"/>
  <c r="S57" i="40"/>
  <c r="T57" i="40"/>
  <c r="U57" i="40"/>
  <c r="U62" i="40" s="1"/>
  <c r="V57" i="40"/>
  <c r="V62" i="40" s="1"/>
  <c r="W57" i="40"/>
  <c r="W62" i="40" s="1"/>
  <c r="X57" i="40"/>
  <c r="Y57" i="40"/>
  <c r="Y62" i="40" s="1"/>
  <c r="AB57" i="40"/>
  <c r="AC57" i="40"/>
  <c r="AC62" i="40" s="1"/>
  <c r="AD57" i="40"/>
  <c r="AE57" i="40"/>
  <c r="AE62" i="40" s="1"/>
  <c r="AF57" i="40"/>
  <c r="AG57" i="40"/>
  <c r="AG62" i="40" s="1"/>
  <c r="AH57" i="40"/>
  <c r="AI57" i="40"/>
  <c r="AI62" i="40" s="1"/>
  <c r="AJ57" i="40"/>
  <c r="AK57" i="40"/>
  <c r="AK62" i="40" s="1"/>
  <c r="AN57" i="40"/>
  <c r="AO57" i="40"/>
  <c r="AO62" i="40" s="1"/>
  <c r="AP57" i="40"/>
  <c r="AQ57" i="40"/>
  <c r="AQ62" i="40" s="1"/>
  <c r="AR57" i="40"/>
  <c r="AS57" i="40"/>
  <c r="AS62" i="40" s="1"/>
  <c r="AT57" i="40"/>
  <c r="AT62" i="40" s="1"/>
  <c r="AU57" i="40"/>
  <c r="AU62" i="40" s="1"/>
  <c r="AV57" i="40"/>
  <c r="AW57" i="40"/>
  <c r="AW62" i="40" s="1"/>
  <c r="F60" i="40"/>
  <c r="P60" i="40"/>
  <c r="T60" i="40"/>
  <c r="X60" i="40"/>
  <c r="AH60" i="40"/>
  <c r="AN60" i="40"/>
  <c r="AR60" i="40"/>
  <c r="G61" i="40"/>
  <c r="K61" i="40"/>
  <c r="Q61" i="40"/>
  <c r="Y61" i="40"/>
  <c r="AE61" i="40"/>
  <c r="AI61" i="40"/>
  <c r="AQ61" i="40"/>
  <c r="AS61" i="40"/>
  <c r="D62" i="40"/>
  <c r="H62" i="40"/>
  <c r="R62" i="40"/>
  <c r="S62" i="40"/>
  <c r="AB62" i="40"/>
  <c r="AF62" i="40"/>
  <c r="AJ62" i="40"/>
  <c r="AP62" i="40"/>
  <c r="A65" i="40"/>
  <c r="B65" i="40"/>
  <c r="C65" i="40"/>
  <c r="D65" i="40"/>
  <c r="E65" i="40"/>
  <c r="F65" i="40"/>
  <c r="G65" i="40"/>
  <c r="G70" i="40" s="1"/>
  <c r="H65" i="40"/>
  <c r="I65" i="40"/>
  <c r="J65" i="40"/>
  <c r="K65" i="40"/>
  <c r="K70" i="40" s="1"/>
  <c r="L65" i="40"/>
  <c r="M65" i="40"/>
  <c r="P65" i="40"/>
  <c r="Q65" i="40"/>
  <c r="Q70" i="40" s="1"/>
  <c r="R65" i="40"/>
  <c r="S65" i="40"/>
  <c r="T65" i="40"/>
  <c r="U65" i="40"/>
  <c r="U70" i="40" s="1"/>
  <c r="V65" i="40"/>
  <c r="W65" i="40"/>
  <c r="X65" i="40"/>
  <c r="Y65" i="40"/>
  <c r="Y70" i="40" s="1"/>
  <c r="AB65" i="40"/>
  <c r="AC65" i="40"/>
  <c r="AD65" i="40"/>
  <c r="AE65" i="40"/>
  <c r="AE70" i="40" s="1"/>
  <c r="AF65" i="40"/>
  <c r="AG65" i="40"/>
  <c r="AH65" i="40"/>
  <c r="AI65" i="40"/>
  <c r="AJ65" i="40"/>
  <c r="AK65" i="40"/>
  <c r="AN65" i="40"/>
  <c r="AO65" i="40"/>
  <c r="AO70" i="40" s="1"/>
  <c r="AP65" i="40"/>
  <c r="AQ65" i="40"/>
  <c r="AR65" i="40"/>
  <c r="AS65" i="40"/>
  <c r="AT65" i="40"/>
  <c r="AU65" i="40"/>
  <c r="AV65" i="40"/>
  <c r="AW65" i="40"/>
  <c r="AW70" i="40" s="1"/>
  <c r="A66" i="40"/>
  <c r="B66" i="40"/>
  <c r="C66" i="40"/>
  <c r="D66" i="40"/>
  <c r="E66" i="40"/>
  <c r="F66" i="40"/>
  <c r="F71" i="40" s="1"/>
  <c r="G66" i="40"/>
  <c r="G71" i="40" s="1"/>
  <c r="H66" i="40"/>
  <c r="H71" i="40" s="1"/>
  <c r="I66" i="40"/>
  <c r="J66" i="40"/>
  <c r="J71" i="40" s="1"/>
  <c r="K66" i="40"/>
  <c r="L66" i="40"/>
  <c r="M66" i="40"/>
  <c r="P66" i="40"/>
  <c r="P71" i="40" s="1"/>
  <c r="Q66" i="40"/>
  <c r="Q71" i="40" s="1"/>
  <c r="R66" i="40"/>
  <c r="S66" i="40"/>
  <c r="T66" i="40"/>
  <c r="T71" i="40" s="1"/>
  <c r="U66" i="40"/>
  <c r="U71" i="40" s="1"/>
  <c r="V66" i="40"/>
  <c r="W66" i="40"/>
  <c r="X66" i="40"/>
  <c r="X71" i="40" s="1"/>
  <c r="Y66" i="40"/>
  <c r="AB66" i="40"/>
  <c r="AB71" i="40" s="1"/>
  <c r="AC66" i="40"/>
  <c r="AD66" i="40"/>
  <c r="AD71" i="40" s="1"/>
  <c r="AE66" i="40"/>
  <c r="AE71" i="40" s="1"/>
  <c r="AF66" i="40"/>
  <c r="AG66" i="40"/>
  <c r="AH66" i="40"/>
  <c r="AH71" i="40" s="1"/>
  <c r="AI66" i="40"/>
  <c r="AI71" i="40" s="1"/>
  <c r="AJ66" i="40"/>
  <c r="AJ71" i="40" s="1"/>
  <c r="AK66" i="40"/>
  <c r="AN66" i="40"/>
  <c r="AN71" i="40" s="1"/>
  <c r="AO66" i="40"/>
  <c r="AO71" i="40" s="1"/>
  <c r="AP66" i="40"/>
  <c r="AP71" i="40" s="1"/>
  <c r="AQ66" i="40"/>
  <c r="AR66" i="40"/>
  <c r="AR71" i="40" s="1"/>
  <c r="AS66" i="40"/>
  <c r="AS71" i="40" s="1"/>
  <c r="AT66" i="40"/>
  <c r="AU66" i="40"/>
  <c r="AV66" i="40"/>
  <c r="AV71" i="40" s="1"/>
  <c r="AW66" i="40"/>
  <c r="AW71" i="40" s="1"/>
  <c r="A67" i="40"/>
  <c r="B67" i="40"/>
  <c r="C67" i="40"/>
  <c r="D67" i="40"/>
  <c r="D72" i="40" s="1"/>
  <c r="E67" i="40"/>
  <c r="E72" i="40" s="1"/>
  <c r="F67" i="40"/>
  <c r="G67" i="40"/>
  <c r="H67" i="40"/>
  <c r="H72" i="40" s="1"/>
  <c r="I67" i="40"/>
  <c r="I72" i="40" s="1"/>
  <c r="J67" i="40"/>
  <c r="K67" i="40"/>
  <c r="K72" i="40" s="1"/>
  <c r="L67" i="40"/>
  <c r="M67" i="40"/>
  <c r="P67" i="40"/>
  <c r="Q67" i="40"/>
  <c r="R67" i="40"/>
  <c r="R72" i="40" s="1"/>
  <c r="S67" i="40"/>
  <c r="S72" i="40" s="1"/>
  <c r="T67" i="40"/>
  <c r="U67" i="40"/>
  <c r="U72" i="40" s="1"/>
  <c r="V67" i="40"/>
  <c r="W67" i="40"/>
  <c r="W72" i="40" s="1"/>
  <c r="X67" i="40"/>
  <c r="Y67" i="40"/>
  <c r="AB67" i="40"/>
  <c r="AB72" i="40" s="1"/>
  <c r="AC67" i="40"/>
  <c r="AC72" i="40" s="1"/>
  <c r="AD67" i="40"/>
  <c r="AE67" i="40"/>
  <c r="AE72" i="40" s="1"/>
  <c r="AF67" i="40"/>
  <c r="AF72" i="40" s="1"/>
  <c r="AG67" i="40"/>
  <c r="AG72" i="40" s="1"/>
  <c r="AH67" i="40"/>
  <c r="AI67" i="40"/>
  <c r="AJ67" i="40"/>
  <c r="AJ72" i="40" s="1"/>
  <c r="AK67" i="40"/>
  <c r="AK72" i="40" s="1"/>
  <c r="AN67" i="40"/>
  <c r="AO67" i="40"/>
  <c r="AO72" i="40" s="1"/>
  <c r="AP67" i="40"/>
  <c r="AP72" i="40" s="1"/>
  <c r="AQ67" i="40"/>
  <c r="AQ72" i="40" s="1"/>
  <c r="AR67" i="40"/>
  <c r="AS67" i="40"/>
  <c r="AT67" i="40"/>
  <c r="AT72" i="40" s="1"/>
  <c r="AU67" i="40"/>
  <c r="AU72" i="40" s="1"/>
  <c r="AV67" i="40"/>
  <c r="AW67" i="40"/>
  <c r="AW72" i="40" s="1"/>
  <c r="AB68" i="40"/>
  <c r="D70" i="40"/>
  <c r="H70" i="40"/>
  <c r="L70" i="40"/>
  <c r="R70" i="40"/>
  <c r="V70" i="40"/>
  <c r="AB70" i="40"/>
  <c r="AF70" i="40"/>
  <c r="AI70" i="40"/>
  <c r="AJ70" i="40"/>
  <c r="AP70" i="40"/>
  <c r="AS70" i="40"/>
  <c r="AT70" i="40"/>
  <c r="E71" i="40"/>
  <c r="I71" i="40"/>
  <c r="K71" i="40"/>
  <c r="M71" i="40"/>
  <c r="S71" i="40"/>
  <c r="W71" i="40"/>
  <c r="Y71" i="40"/>
  <c r="AC71" i="40"/>
  <c r="AG71" i="40"/>
  <c r="AK71" i="40"/>
  <c r="AQ71" i="40"/>
  <c r="AU71" i="40"/>
  <c r="F72" i="40"/>
  <c r="J72" i="40"/>
  <c r="L72" i="40"/>
  <c r="M72" i="40"/>
  <c r="P72" i="40"/>
  <c r="T72" i="40"/>
  <c r="V72" i="40"/>
  <c r="X72" i="40"/>
  <c r="AD72" i="40"/>
  <c r="AH72" i="40"/>
  <c r="AN72" i="40"/>
  <c r="AR72" i="40"/>
  <c r="AV72" i="40"/>
  <c r="B73" i="40"/>
  <c r="A75" i="40"/>
  <c r="B75" i="40"/>
  <c r="C75" i="40"/>
  <c r="D75" i="40"/>
  <c r="E75" i="40"/>
  <c r="E80" i="40" s="1"/>
  <c r="F75" i="40"/>
  <c r="F80" i="40" s="1"/>
  <c r="G75" i="40"/>
  <c r="H75" i="40"/>
  <c r="I75" i="40"/>
  <c r="J75" i="40"/>
  <c r="K75" i="40"/>
  <c r="L75" i="40"/>
  <c r="M75" i="40"/>
  <c r="M80" i="40" s="1"/>
  <c r="P75" i="40"/>
  <c r="Q75" i="40"/>
  <c r="R75" i="40"/>
  <c r="S75" i="40"/>
  <c r="T75" i="40"/>
  <c r="U75" i="40"/>
  <c r="V75" i="40"/>
  <c r="W75" i="40"/>
  <c r="X75" i="40"/>
  <c r="X80" i="40" s="1"/>
  <c r="Y75" i="40"/>
  <c r="AB75" i="40"/>
  <c r="AC75" i="40"/>
  <c r="AC80" i="40" s="1"/>
  <c r="AD75" i="40"/>
  <c r="AE75" i="40"/>
  <c r="AF75" i="40"/>
  <c r="AG75" i="40"/>
  <c r="AH75" i="40"/>
  <c r="AI75" i="40"/>
  <c r="AJ75" i="40"/>
  <c r="AK75" i="40"/>
  <c r="AN75" i="40"/>
  <c r="AO75" i="40"/>
  <c r="AP75" i="40"/>
  <c r="AQ75" i="40"/>
  <c r="AR75" i="40"/>
  <c r="AR80" i="40" s="1"/>
  <c r="AS75" i="40"/>
  <c r="AT75" i="40"/>
  <c r="AU75" i="40"/>
  <c r="AV75" i="40"/>
  <c r="AW75" i="40"/>
  <c r="A76" i="40"/>
  <c r="B76" i="40"/>
  <c r="C76" i="40"/>
  <c r="D76" i="40"/>
  <c r="D81" i="40" s="1"/>
  <c r="E76" i="40"/>
  <c r="F76" i="40"/>
  <c r="G76" i="40"/>
  <c r="H76" i="40"/>
  <c r="H81" i="40" s="1"/>
  <c r="I76" i="40"/>
  <c r="J76" i="40"/>
  <c r="J81" i="40" s="1"/>
  <c r="K76" i="40"/>
  <c r="K81" i="40" s="1"/>
  <c r="L76" i="40"/>
  <c r="L81" i="40" s="1"/>
  <c r="M76" i="40"/>
  <c r="P76" i="40"/>
  <c r="Q76" i="40"/>
  <c r="Q81" i="40" s="1"/>
  <c r="R76" i="40"/>
  <c r="R81" i="40" s="1"/>
  <c r="S76" i="40"/>
  <c r="T76" i="40"/>
  <c r="T81" i="40" s="1"/>
  <c r="U76" i="40"/>
  <c r="U81" i="40" s="1"/>
  <c r="V76" i="40"/>
  <c r="V81" i="40" s="1"/>
  <c r="W76" i="40"/>
  <c r="X76" i="40"/>
  <c r="Y76" i="40"/>
  <c r="Y81" i="40" s="1"/>
  <c r="AB76" i="40"/>
  <c r="AB81" i="40" s="1"/>
  <c r="AC76" i="40"/>
  <c r="AD76" i="40"/>
  <c r="AE76" i="40"/>
  <c r="AE81" i="40" s="1"/>
  <c r="AF76" i="40"/>
  <c r="AF81" i="40" s="1"/>
  <c r="AG76" i="40"/>
  <c r="AH76" i="40"/>
  <c r="AH81" i="40" s="1"/>
  <c r="AI76" i="40"/>
  <c r="AI81" i="40" s="1"/>
  <c r="AJ76" i="40"/>
  <c r="AJ81" i="40" s="1"/>
  <c r="AK76" i="40"/>
  <c r="AN76" i="40"/>
  <c r="AO76" i="40"/>
  <c r="AO81" i="40" s="1"/>
  <c r="AP76" i="40"/>
  <c r="AP81" i="40" s="1"/>
  <c r="AQ76" i="40"/>
  <c r="AR76" i="40"/>
  <c r="AS76" i="40"/>
  <c r="AT76" i="40"/>
  <c r="AT81" i="40" s="1"/>
  <c r="AU76" i="40"/>
  <c r="AV76" i="40"/>
  <c r="AV81" i="40" s="1"/>
  <c r="AW76" i="40"/>
  <c r="AW81" i="40" s="1"/>
  <c r="A77" i="40"/>
  <c r="B77" i="40"/>
  <c r="B83" i="40" s="1"/>
  <c r="C77" i="40"/>
  <c r="D77" i="40"/>
  <c r="D82" i="40" s="1"/>
  <c r="E77" i="40"/>
  <c r="E78" i="40" s="1"/>
  <c r="F77" i="40"/>
  <c r="G77" i="40"/>
  <c r="G82" i="40" s="1"/>
  <c r="H77" i="40"/>
  <c r="H82" i="40" s="1"/>
  <c r="I77" i="40"/>
  <c r="I78" i="40" s="1"/>
  <c r="J77" i="40"/>
  <c r="K77" i="40"/>
  <c r="K82" i="40" s="1"/>
  <c r="L77" i="40"/>
  <c r="L82" i="40" s="1"/>
  <c r="M77" i="40"/>
  <c r="M78" i="40" s="1"/>
  <c r="P77" i="40"/>
  <c r="Q77" i="40"/>
  <c r="Q82" i="40" s="1"/>
  <c r="R77" i="40"/>
  <c r="R82" i="40" s="1"/>
  <c r="S77" i="40"/>
  <c r="S78" i="40" s="1"/>
  <c r="T77" i="40"/>
  <c r="U77" i="40"/>
  <c r="U82" i="40" s="1"/>
  <c r="V77" i="40"/>
  <c r="V82" i="40" s="1"/>
  <c r="W77" i="40"/>
  <c r="W78" i="40" s="1"/>
  <c r="X77" i="40"/>
  <c r="Y77" i="40"/>
  <c r="Y82" i="40" s="1"/>
  <c r="AB77" i="40"/>
  <c r="AB82" i="40" s="1"/>
  <c r="AC77" i="40"/>
  <c r="AC78" i="40" s="1"/>
  <c r="AD77" i="40"/>
  <c r="AE77" i="40"/>
  <c r="AE82" i="40" s="1"/>
  <c r="AF77" i="40"/>
  <c r="AF82" i="40" s="1"/>
  <c r="AG77" i="40"/>
  <c r="AG78" i="40" s="1"/>
  <c r="AH77" i="40"/>
  <c r="AI77" i="40"/>
  <c r="AI82" i="40" s="1"/>
  <c r="AJ77" i="40"/>
  <c r="AJ82" i="40" s="1"/>
  <c r="AK77" i="40"/>
  <c r="AK78" i="40" s="1"/>
  <c r="AN77" i="40"/>
  <c r="AO77" i="40"/>
  <c r="AO82" i="40" s="1"/>
  <c r="AP77" i="40"/>
  <c r="AP82" i="40" s="1"/>
  <c r="AQ77" i="40"/>
  <c r="AQ78" i="40" s="1"/>
  <c r="AR77" i="40"/>
  <c r="AS77" i="40"/>
  <c r="AS82" i="40" s="1"/>
  <c r="AT77" i="40"/>
  <c r="AT82" i="40" s="1"/>
  <c r="AU77" i="40"/>
  <c r="AU78" i="40" s="1"/>
  <c r="AV77" i="40"/>
  <c r="AW77" i="40"/>
  <c r="AW82" i="40" s="1"/>
  <c r="F78" i="40"/>
  <c r="AR78" i="40"/>
  <c r="I80" i="40"/>
  <c r="S80" i="40"/>
  <c r="T80" i="40"/>
  <c r="W80" i="40"/>
  <c r="AG80" i="40"/>
  <c r="AK80" i="40"/>
  <c r="AQ80" i="40"/>
  <c r="AU80" i="40"/>
  <c r="E81" i="40"/>
  <c r="F81" i="40"/>
  <c r="G81" i="40"/>
  <c r="I81" i="40"/>
  <c r="M81" i="40"/>
  <c r="P81" i="40"/>
  <c r="S81" i="40"/>
  <c r="W81" i="40"/>
  <c r="X81" i="40"/>
  <c r="AC81" i="40"/>
  <c r="AD81" i="40"/>
  <c r="AG81" i="40"/>
  <c r="AK81" i="40"/>
  <c r="AN81" i="40"/>
  <c r="AQ81" i="40"/>
  <c r="AR81" i="40"/>
  <c r="AS81" i="40"/>
  <c r="AU81" i="40"/>
  <c r="F82" i="40"/>
  <c r="J82" i="40"/>
  <c r="P82" i="40"/>
  <c r="T82" i="40"/>
  <c r="X82" i="40"/>
  <c r="AD82" i="40"/>
  <c r="AH82" i="40"/>
  <c r="AN82" i="40"/>
  <c r="AR82" i="40"/>
  <c r="AV82" i="40"/>
  <c r="A85" i="40"/>
  <c r="B85" i="40"/>
  <c r="C85" i="40"/>
  <c r="D85" i="40"/>
  <c r="E85" i="40"/>
  <c r="F85" i="40"/>
  <c r="G85" i="40"/>
  <c r="G90" i="40" s="1"/>
  <c r="H85" i="40"/>
  <c r="I85" i="40"/>
  <c r="J85" i="40"/>
  <c r="K85" i="40"/>
  <c r="L85" i="40"/>
  <c r="M85" i="40"/>
  <c r="P85" i="40"/>
  <c r="Q85" i="40"/>
  <c r="Q90" i="40" s="1"/>
  <c r="R85" i="40"/>
  <c r="S85" i="40"/>
  <c r="T85" i="40"/>
  <c r="U85" i="40"/>
  <c r="V85" i="40"/>
  <c r="W85" i="40"/>
  <c r="X85" i="40"/>
  <c r="Y85" i="40"/>
  <c r="Y90" i="40" s="1"/>
  <c r="AB85" i="40"/>
  <c r="AC85" i="40"/>
  <c r="AD85" i="40"/>
  <c r="AE85" i="40"/>
  <c r="AF85" i="40"/>
  <c r="AG85" i="40"/>
  <c r="AH85" i="40"/>
  <c r="AI85" i="40"/>
  <c r="AI90" i="40" s="1"/>
  <c r="AJ85" i="40"/>
  <c r="AK85" i="40"/>
  <c r="AN85" i="40"/>
  <c r="AO85" i="40"/>
  <c r="AP85" i="40"/>
  <c r="AQ85" i="40"/>
  <c r="AR85" i="40"/>
  <c r="AS85" i="40"/>
  <c r="AS90" i="40" s="1"/>
  <c r="AT85" i="40"/>
  <c r="AU85" i="40"/>
  <c r="AV85" i="40"/>
  <c r="AW85" i="40"/>
  <c r="A86" i="40"/>
  <c r="B86" i="40"/>
  <c r="C86" i="40"/>
  <c r="D86" i="40"/>
  <c r="E86" i="40"/>
  <c r="F86" i="40"/>
  <c r="F91" i="40" s="1"/>
  <c r="G86" i="40"/>
  <c r="G88" i="40" s="1"/>
  <c r="H86" i="40"/>
  <c r="I86" i="40"/>
  <c r="J86" i="40"/>
  <c r="J91" i="40" s="1"/>
  <c r="K86" i="40"/>
  <c r="L86" i="40"/>
  <c r="M86" i="40"/>
  <c r="P86" i="40"/>
  <c r="P91" i="40" s="1"/>
  <c r="Q86" i="40"/>
  <c r="Q88" i="40" s="1"/>
  <c r="R86" i="40"/>
  <c r="S86" i="40"/>
  <c r="T86" i="40"/>
  <c r="T91" i="40" s="1"/>
  <c r="U86" i="40"/>
  <c r="V86" i="40"/>
  <c r="W86" i="40"/>
  <c r="X86" i="40"/>
  <c r="X91" i="40" s="1"/>
  <c r="Y86" i="40"/>
  <c r="AB86" i="40"/>
  <c r="AC86" i="40"/>
  <c r="AD86" i="40"/>
  <c r="AD91" i="40" s="1"/>
  <c r="AE86" i="40"/>
  <c r="AF86" i="40"/>
  <c r="AG86" i="40"/>
  <c r="AH86" i="40"/>
  <c r="AH91" i="40" s="1"/>
  <c r="AI86" i="40"/>
  <c r="AJ86" i="40"/>
  <c r="AK86" i="40"/>
  <c r="AN86" i="40"/>
  <c r="AN91" i="40" s="1"/>
  <c r="AO86" i="40"/>
  <c r="AP86" i="40"/>
  <c r="AQ86" i="40"/>
  <c r="AR86" i="40"/>
  <c r="AR91" i="40" s="1"/>
  <c r="AS86" i="40"/>
  <c r="AT86" i="40"/>
  <c r="AU86" i="40"/>
  <c r="AV86" i="40"/>
  <c r="AV91" i="40" s="1"/>
  <c r="AW86" i="40"/>
  <c r="A87" i="40"/>
  <c r="B87" i="40"/>
  <c r="B93" i="40" s="1"/>
  <c r="C87" i="40"/>
  <c r="D87" i="40"/>
  <c r="D92" i="40" s="1"/>
  <c r="E87" i="40"/>
  <c r="F87" i="40"/>
  <c r="F92" i="40" s="1"/>
  <c r="G87" i="40"/>
  <c r="G92" i="40" s="1"/>
  <c r="H87" i="40"/>
  <c r="H92" i="40" s="1"/>
  <c r="I87" i="40"/>
  <c r="J87" i="40"/>
  <c r="K87" i="40"/>
  <c r="K92" i="40" s="1"/>
  <c r="L87" i="40"/>
  <c r="L88" i="40" s="1"/>
  <c r="M87" i="40"/>
  <c r="P87" i="40"/>
  <c r="P92" i="40" s="1"/>
  <c r="Q87" i="40"/>
  <c r="Q92" i="40" s="1"/>
  <c r="R87" i="40"/>
  <c r="R88" i="40" s="1"/>
  <c r="S87" i="40"/>
  <c r="T87" i="40"/>
  <c r="U87" i="40"/>
  <c r="U92" i="40" s="1"/>
  <c r="V87" i="40"/>
  <c r="V92" i="40" s="1"/>
  <c r="W87" i="40"/>
  <c r="X87" i="40"/>
  <c r="X92" i="40" s="1"/>
  <c r="Y87" i="40"/>
  <c r="Y92" i="40" s="1"/>
  <c r="AB87" i="40"/>
  <c r="AB92" i="40" s="1"/>
  <c r="AC87" i="40"/>
  <c r="AD87" i="40"/>
  <c r="AE87" i="40"/>
  <c r="AE92" i="40" s="1"/>
  <c r="AF87" i="40"/>
  <c r="AF88" i="40" s="1"/>
  <c r="AG87" i="40"/>
  <c r="AH87" i="40"/>
  <c r="AH92" i="40" s="1"/>
  <c r="AI87" i="40"/>
  <c r="AI92" i="40" s="1"/>
  <c r="AJ87" i="40"/>
  <c r="AJ88" i="40" s="1"/>
  <c r="AK87" i="40"/>
  <c r="AN87" i="40"/>
  <c r="AO87" i="40"/>
  <c r="AO92" i="40" s="1"/>
  <c r="AP87" i="40"/>
  <c r="AP92" i="40" s="1"/>
  <c r="AQ87" i="40"/>
  <c r="AR87" i="40"/>
  <c r="AR92" i="40" s="1"/>
  <c r="AS87" i="40"/>
  <c r="AS92" i="40" s="1"/>
  <c r="AT87" i="40"/>
  <c r="AT92" i="40" s="1"/>
  <c r="AU87" i="40"/>
  <c r="AV87" i="40"/>
  <c r="AW87" i="40"/>
  <c r="AW92" i="40" s="1"/>
  <c r="D88" i="40"/>
  <c r="D90" i="40"/>
  <c r="H90" i="40"/>
  <c r="K90" i="40"/>
  <c r="L90" i="40"/>
  <c r="R90" i="40"/>
  <c r="U90" i="40"/>
  <c r="V90" i="40"/>
  <c r="AB90" i="40"/>
  <c r="AE90" i="40"/>
  <c r="AF90" i="40"/>
  <c r="AJ90" i="40"/>
  <c r="AO90" i="40"/>
  <c r="AP90" i="40"/>
  <c r="AT90" i="40"/>
  <c r="AW90" i="40"/>
  <c r="D91" i="40"/>
  <c r="E91" i="40"/>
  <c r="H91" i="40"/>
  <c r="I91" i="40"/>
  <c r="L91" i="40"/>
  <c r="M91" i="40"/>
  <c r="R91" i="40"/>
  <c r="S91" i="40"/>
  <c r="V91" i="40"/>
  <c r="W91" i="40"/>
  <c r="AB91" i="40"/>
  <c r="AC91" i="40"/>
  <c r="AF91" i="40"/>
  <c r="AG91" i="40"/>
  <c r="AJ91" i="40"/>
  <c r="AK91" i="40"/>
  <c r="AP91" i="40"/>
  <c r="AQ91" i="40"/>
  <c r="AT91" i="40"/>
  <c r="AU91" i="40"/>
  <c r="E92" i="40"/>
  <c r="I92" i="40"/>
  <c r="J92" i="40"/>
  <c r="M92" i="40"/>
  <c r="S92" i="40"/>
  <c r="T92" i="40"/>
  <c r="W92" i="40"/>
  <c r="AC92" i="40"/>
  <c r="AD92" i="40"/>
  <c r="AG92" i="40"/>
  <c r="AK92" i="40"/>
  <c r="AN92" i="40"/>
  <c r="AQ92" i="40"/>
  <c r="AU92" i="40"/>
  <c r="AV92" i="40"/>
  <c r="A95" i="40"/>
  <c r="B95" i="40"/>
  <c r="C95" i="40"/>
  <c r="D95" i="40"/>
  <c r="E95" i="40"/>
  <c r="E100" i="40" s="1"/>
  <c r="F95" i="40"/>
  <c r="F100" i="40" s="1"/>
  <c r="G95" i="40"/>
  <c r="H95" i="40"/>
  <c r="I95" i="40"/>
  <c r="I100" i="40" s="1"/>
  <c r="J95" i="40"/>
  <c r="K95" i="40"/>
  <c r="L95" i="40"/>
  <c r="M95" i="40"/>
  <c r="M100" i="40" s="1"/>
  <c r="P95" i="40"/>
  <c r="P100" i="40" s="1"/>
  <c r="Q95" i="40"/>
  <c r="R95" i="40"/>
  <c r="S95" i="40"/>
  <c r="S100" i="40" s="1"/>
  <c r="T95" i="40"/>
  <c r="U95" i="40"/>
  <c r="V95" i="40"/>
  <c r="W95" i="40"/>
  <c r="W100" i="40" s="1"/>
  <c r="X95" i="40"/>
  <c r="X100" i="40" s="1"/>
  <c r="Y95" i="40"/>
  <c r="AB95" i="40"/>
  <c r="AC95" i="40"/>
  <c r="AD95" i="40"/>
  <c r="AE95" i="40"/>
  <c r="AF95" i="40"/>
  <c r="AG95" i="40"/>
  <c r="AH95" i="40"/>
  <c r="AH100" i="40" s="1"/>
  <c r="AI95" i="40"/>
  <c r="AJ95" i="40"/>
  <c r="AK95" i="40"/>
  <c r="AK100" i="40" s="1"/>
  <c r="AN95" i="40"/>
  <c r="AO95" i="40"/>
  <c r="AP95" i="40"/>
  <c r="AQ95" i="40"/>
  <c r="AQ100" i="40" s="1"/>
  <c r="AR95" i="40"/>
  <c r="AR100" i="40" s="1"/>
  <c r="AS95" i="40"/>
  <c r="AT95" i="40"/>
  <c r="AU95" i="40"/>
  <c r="AU100" i="40" s="1"/>
  <c r="AV95" i="40"/>
  <c r="AW95" i="40"/>
  <c r="A96" i="40"/>
  <c r="B96" i="40"/>
  <c r="C96" i="40"/>
  <c r="D96" i="40"/>
  <c r="D101" i="40" s="1"/>
  <c r="E96" i="40"/>
  <c r="F96" i="40"/>
  <c r="F101" i="40" s="1"/>
  <c r="G96" i="40"/>
  <c r="G101" i="40" s="1"/>
  <c r="H96" i="40"/>
  <c r="H101" i="40" s="1"/>
  <c r="I96" i="40"/>
  <c r="J96" i="40"/>
  <c r="J101" i="40" s="1"/>
  <c r="K96" i="40"/>
  <c r="L96" i="40"/>
  <c r="L101" i="40" s="1"/>
  <c r="M96" i="40"/>
  <c r="P96" i="40"/>
  <c r="P101" i="40" s="1"/>
  <c r="Q96" i="40"/>
  <c r="Q101" i="40" s="1"/>
  <c r="R96" i="40"/>
  <c r="R101" i="40" s="1"/>
  <c r="S96" i="40"/>
  <c r="S101" i="40" s="1"/>
  <c r="T96" i="40"/>
  <c r="U96" i="40"/>
  <c r="V96" i="40"/>
  <c r="V101" i="40" s="1"/>
  <c r="W96" i="40"/>
  <c r="X96" i="40"/>
  <c r="Y96" i="40"/>
  <c r="Y101" i="40" s="1"/>
  <c r="AB96" i="40"/>
  <c r="AB101" i="40" s="1"/>
  <c r="AC96" i="40"/>
  <c r="AD96" i="40"/>
  <c r="AD101" i="40" s="1"/>
  <c r="AE96" i="40"/>
  <c r="AF96" i="40"/>
  <c r="AF101" i="40" s="1"/>
  <c r="AG96" i="40"/>
  <c r="AG101" i="40" s="1"/>
  <c r="AH96" i="40"/>
  <c r="AH101" i="40" s="1"/>
  <c r="AI96" i="40"/>
  <c r="AI101" i="40" s="1"/>
  <c r="AJ96" i="40"/>
  <c r="AJ101" i="40" s="1"/>
  <c r="AK96" i="40"/>
  <c r="AK101" i="40" s="1"/>
  <c r="AN96" i="40"/>
  <c r="AN101" i="40" s="1"/>
  <c r="AO96" i="40"/>
  <c r="AP96" i="40"/>
  <c r="AP101" i="40" s="1"/>
  <c r="AQ96" i="40"/>
  <c r="AR96" i="40"/>
  <c r="AR101" i="40" s="1"/>
  <c r="AS96" i="40"/>
  <c r="AS101" i="40" s="1"/>
  <c r="AT96" i="40"/>
  <c r="AT101" i="40" s="1"/>
  <c r="AU96" i="40"/>
  <c r="AV96" i="40"/>
  <c r="AV101" i="40" s="1"/>
  <c r="AW96" i="40"/>
  <c r="A97" i="40"/>
  <c r="B97" i="40"/>
  <c r="B103" i="40" s="1"/>
  <c r="C97" i="40"/>
  <c r="D97" i="40"/>
  <c r="E97" i="40"/>
  <c r="E102" i="40" s="1"/>
  <c r="F97" i="40"/>
  <c r="G97" i="40"/>
  <c r="G102" i="40" s="1"/>
  <c r="H97" i="40"/>
  <c r="H102" i="40" s="1"/>
  <c r="I97" i="40"/>
  <c r="I102" i="40" s="1"/>
  <c r="J97" i="40"/>
  <c r="K97" i="40"/>
  <c r="K102" i="40" s="1"/>
  <c r="L97" i="40"/>
  <c r="M97" i="40"/>
  <c r="M102" i="40" s="1"/>
  <c r="P97" i="40"/>
  <c r="Q97" i="40"/>
  <c r="Q102" i="40" s="1"/>
  <c r="R97" i="40"/>
  <c r="R102" i="40" s="1"/>
  <c r="S97" i="40"/>
  <c r="S102" i="40" s="1"/>
  <c r="T97" i="40"/>
  <c r="U97" i="40"/>
  <c r="V97" i="40"/>
  <c r="W97" i="40"/>
  <c r="W102" i="40" s="1"/>
  <c r="X97" i="40"/>
  <c r="Y97" i="40"/>
  <c r="Y102" i="40" s="1"/>
  <c r="AB97" i="40"/>
  <c r="AB102" i="40" s="1"/>
  <c r="AC97" i="40"/>
  <c r="AC102" i="40" s="1"/>
  <c r="AD97" i="40"/>
  <c r="AE97" i="40"/>
  <c r="AE102" i="40" s="1"/>
  <c r="AF97" i="40"/>
  <c r="AG97" i="40"/>
  <c r="AH97" i="40"/>
  <c r="AI97" i="40"/>
  <c r="AI102" i="40" s="1"/>
  <c r="AJ97" i="40"/>
  <c r="AJ102" i="40" s="1"/>
  <c r="AK97" i="40"/>
  <c r="AK102" i="40" s="1"/>
  <c r="AN97" i="40"/>
  <c r="AO97" i="40"/>
  <c r="AP97" i="40"/>
  <c r="AQ97" i="40"/>
  <c r="AQ102" i="40" s="1"/>
  <c r="AR97" i="40"/>
  <c r="AS97" i="40"/>
  <c r="AS102" i="40" s="1"/>
  <c r="AT97" i="40"/>
  <c r="AT102" i="40" s="1"/>
  <c r="AU97" i="40"/>
  <c r="AU102" i="40" s="1"/>
  <c r="AV97" i="40"/>
  <c r="AW97" i="40"/>
  <c r="AW102" i="40" s="1"/>
  <c r="J100" i="40"/>
  <c r="T100" i="40"/>
  <c r="AC100" i="40"/>
  <c r="AD100" i="40"/>
  <c r="AG100" i="40"/>
  <c r="AN100" i="40"/>
  <c r="AV100" i="40"/>
  <c r="K101" i="40"/>
  <c r="T101" i="40"/>
  <c r="U101" i="40"/>
  <c r="X101" i="40"/>
  <c r="AE101" i="40"/>
  <c r="AO101" i="40"/>
  <c r="AW101" i="40"/>
  <c r="D102" i="40"/>
  <c r="L102" i="40"/>
  <c r="U102" i="40"/>
  <c r="V102" i="40"/>
  <c r="AF102" i="40"/>
  <c r="AO102" i="40"/>
  <c r="AP102" i="40"/>
  <c r="A105" i="40"/>
  <c r="B105" i="40"/>
  <c r="C105" i="40"/>
  <c r="D105" i="40"/>
  <c r="E105" i="40"/>
  <c r="F105" i="40"/>
  <c r="G105" i="40"/>
  <c r="G110" i="40" s="1"/>
  <c r="H105" i="40"/>
  <c r="H110" i="40" s="1"/>
  <c r="I105" i="40"/>
  <c r="J105" i="40"/>
  <c r="K105" i="40"/>
  <c r="K110" i="40" s="1"/>
  <c r="L105" i="40"/>
  <c r="M105" i="40"/>
  <c r="P105" i="40"/>
  <c r="Q105" i="40"/>
  <c r="Q110" i="40" s="1"/>
  <c r="R105" i="40"/>
  <c r="S105" i="40"/>
  <c r="T105" i="40"/>
  <c r="U105" i="40"/>
  <c r="V105" i="40"/>
  <c r="V110" i="40" s="1"/>
  <c r="W105" i="40"/>
  <c r="X105" i="40"/>
  <c r="Y105" i="40"/>
  <c r="AB105" i="40"/>
  <c r="AB110" i="40" s="1"/>
  <c r="AC105" i="40"/>
  <c r="AD105" i="40"/>
  <c r="AE105" i="40"/>
  <c r="AE110" i="40" s="1"/>
  <c r="AF105" i="40"/>
  <c r="AG105" i="40"/>
  <c r="AH105" i="40"/>
  <c r="AI105" i="40"/>
  <c r="AI110" i="40" s="1"/>
  <c r="AJ105" i="40"/>
  <c r="AK105" i="40"/>
  <c r="AN105" i="40"/>
  <c r="AO105" i="40"/>
  <c r="AO110" i="40" s="1"/>
  <c r="AP105" i="40"/>
  <c r="AQ105" i="40"/>
  <c r="AR105" i="40"/>
  <c r="AS105" i="40"/>
  <c r="AT105" i="40"/>
  <c r="AT110" i="40" s="1"/>
  <c r="AU105" i="40"/>
  <c r="AV105" i="40"/>
  <c r="AW105" i="40"/>
  <c r="A106" i="40"/>
  <c r="B106" i="40"/>
  <c r="C106" i="40"/>
  <c r="D106" i="40"/>
  <c r="E106" i="40"/>
  <c r="E111" i="40" s="1"/>
  <c r="F106" i="40"/>
  <c r="F111" i="40" s="1"/>
  <c r="G106" i="40"/>
  <c r="G111" i="40" s="1"/>
  <c r="H106" i="40"/>
  <c r="H111" i="40" s="1"/>
  <c r="I106" i="40"/>
  <c r="I111" i="40" s="1"/>
  <c r="J106" i="40"/>
  <c r="J111" i="40" s="1"/>
  <c r="K106" i="40"/>
  <c r="K111" i="40" s="1"/>
  <c r="L106" i="40"/>
  <c r="M106" i="40"/>
  <c r="M111" i="40" s="1"/>
  <c r="P106" i="40"/>
  <c r="P111" i="40" s="1"/>
  <c r="Q106" i="40"/>
  <c r="R106" i="40"/>
  <c r="R111" i="40" s="1"/>
  <c r="S106" i="40"/>
  <c r="S111" i="40" s="1"/>
  <c r="T106" i="40"/>
  <c r="T111" i="40" s="1"/>
  <c r="U106" i="40"/>
  <c r="U111" i="40" s="1"/>
  <c r="V106" i="40"/>
  <c r="V111" i="40" s="1"/>
  <c r="W106" i="40"/>
  <c r="W111" i="40" s="1"/>
  <c r="X106" i="40"/>
  <c r="X111" i="40" s="1"/>
  <c r="Y106" i="40"/>
  <c r="Y111" i="40" s="1"/>
  <c r="AB106" i="40"/>
  <c r="AC106" i="40"/>
  <c r="AD106" i="40"/>
  <c r="AD111" i="40" s="1"/>
  <c r="AE106" i="40"/>
  <c r="AE111" i="40" s="1"/>
  <c r="AF106" i="40"/>
  <c r="AF111" i="40" s="1"/>
  <c r="AG106" i="40"/>
  <c r="AG111" i="40" s="1"/>
  <c r="AH106" i="40"/>
  <c r="AH111" i="40" s="1"/>
  <c r="AI106" i="40"/>
  <c r="AI111" i="40" s="1"/>
  <c r="AJ106" i="40"/>
  <c r="AJ111" i="40" s="1"/>
  <c r="AK106" i="40"/>
  <c r="AK111" i="40" s="1"/>
  <c r="AN106" i="40"/>
  <c r="AN111" i="40" s="1"/>
  <c r="AO106" i="40"/>
  <c r="AP106" i="40"/>
  <c r="AP111" i="40" s="1"/>
  <c r="AQ106" i="40"/>
  <c r="AQ111" i="40" s="1"/>
  <c r="AR106" i="40"/>
  <c r="AR111" i="40" s="1"/>
  <c r="AS106" i="40"/>
  <c r="AS111" i="40" s="1"/>
  <c r="AT106" i="40"/>
  <c r="AU106" i="40"/>
  <c r="AU111" i="40" s="1"/>
  <c r="AV106" i="40"/>
  <c r="AV111" i="40" s="1"/>
  <c r="AW106" i="40"/>
  <c r="AW111" i="40" s="1"/>
  <c r="A107" i="40"/>
  <c r="B107" i="40"/>
  <c r="B113" i="40" s="1"/>
  <c r="C107" i="40"/>
  <c r="D107" i="40"/>
  <c r="D112" i="40" s="1"/>
  <c r="E107" i="40"/>
  <c r="E112" i="40" s="1"/>
  <c r="F107" i="40"/>
  <c r="G107" i="40"/>
  <c r="H107" i="40"/>
  <c r="I107" i="40"/>
  <c r="I112" i="40" s="1"/>
  <c r="J107" i="40"/>
  <c r="J112" i="40" s="1"/>
  <c r="K107" i="40"/>
  <c r="L107" i="40"/>
  <c r="L112" i="40" s="1"/>
  <c r="M107" i="40"/>
  <c r="M112" i="40" s="1"/>
  <c r="P107" i="40"/>
  <c r="Q107" i="40"/>
  <c r="Q112" i="40" s="1"/>
  <c r="R107" i="40"/>
  <c r="S107" i="40"/>
  <c r="S112" i="40" s="1"/>
  <c r="T107" i="40"/>
  <c r="T112" i="40" s="1"/>
  <c r="U107" i="40"/>
  <c r="U112" i="40" s="1"/>
  <c r="V107" i="40"/>
  <c r="V112" i="40" s="1"/>
  <c r="W107" i="40"/>
  <c r="W112" i="40" s="1"/>
  <c r="X107" i="40"/>
  <c r="X112" i="40" s="1"/>
  <c r="Y107" i="40"/>
  <c r="Y112" i="40" s="1"/>
  <c r="AB107" i="40"/>
  <c r="AC107" i="40"/>
  <c r="AC112" i="40" s="1"/>
  <c r="AD107" i="40"/>
  <c r="AD112" i="40" s="1"/>
  <c r="AE107" i="40"/>
  <c r="AF107" i="40"/>
  <c r="AF112" i="40" s="1"/>
  <c r="AG107" i="40"/>
  <c r="AG112" i="40" s="1"/>
  <c r="AH107" i="40"/>
  <c r="AH112" i="40" s="1"/>
  <c r="AI107" i="40"/>
  <c r="AI112" i="40" s="1"/>
  <c r="AJ107" i="40"/>
  <c r="AK107" i="40"/>
  <c r="AK112" i="40" s="1"/>
  <c r="AN107" i="40"/>
  <c r="AO107" i="40"/>
  <c r="AP107" i="40"/>
  <c r="AP112" i="40" s="1"/>
  <c r="AQ107" i="40"/>
  <c r="AQ112" i="40" s="1"/>
  <c r="AR107" i="40"/>
  <c r="AR112" i="40" s="1"/>
  <c r="AS107" i="40"/>
  <c r="AS112" i="40" s="1"/>
  <c r="AT107" i="40"/>
  <c r="AU107" i="40"/>
  <c r="AU112" i="40" s="1"/>
  <c r="AV107" i="40"/>
  <c r="AV112" i="40" s="1"/>
  <c r="AW107" i="40"/>
  <c r="AW112" i="40" s="1"/>
  <c r="V108" i="40"/>
  <c r="AS108" i="40"/>
  <c r="R110" i="40"/>
  <c r="Y110" i="40"/>
  <c r="AJ110" i="40"/>
  <c r="AS110" i="40"/>
  <c r="D111" i="40"/>
  <c r="L111" i="40"/>
  <c r="Q111" i="40"/>
  <c r="AB111" i="40"/>
  <c r="AC111" i="40"/>
  <c r="AO111" i="40"/>
  <c r="AT111" i="40"/>
  <c r="F112" i="40"/>
  <c r="P112" i="40"/>
  <c r="AE112" i="40"/>
  <c r="AN112" i="40"/>
  <c r="A115" i="40"/>
  <c r="B115" i="40"/>
  <c r="C115" i="40"/>
  <c r="D115" i="40"/>
  <c r="E115" i="40"/>
  <c r="F115" i="40"/>
  <c r="F120" i="40" s="1"/>
  <c r="G115" i="40"/>
  <c r="H115" i="40"/>
  <c r="I115" i="40"/>
  <c r="J115" i="40"/>
  <c r="K115" i="40"/>
  <c r="L115" i="40"/>
  <c r="M115" i="40"/>
  <c r="M120" i="40" s="1"/>
  <c r="P115" i="40"/>
  <c r="Q115" i="40"/>
  <c r="R115" i="40"/>
  <c r="S115" i="40"/>
  <c r="T115" i="40"/>
  <c r="T120" i="40" s="1"/>
  <c r="U115" i="40"/>
  <c r="V115" i="40"/>
  <c r="W115" i="40"/>
  <c r="W120" i="40" s="1"/>
  <c r="X115" i="40"/>
  <c r="X120" i="40" s="1"/>
  <c r="Y115" i="40"/>
  <c r="AB115" i="40"/>
  <c r="AC115" i="40"/>
  <c r="AD115" i="40"/>
  <c r="AE115" i="40"/>
  <c r="AF115" i="40"/>
  <c r="AG115" i="40"/>
  <c r="AG120" i="40" s="1"/>
  <c r="AH115" i="40"/>
  <c r="AH120" i="40" s="1"/>
  <c r="AI115" i="40"/>
  <c r="AJ115" i="40"/>
  <c r="AK115" i="40"/>
  <c r="AN115" i="40"/>
  <c r="AO115" i="40"/>
  <c r="AP115" i="40"/>
  <c r="AQ115" i="40"/>
  <c r="AQ120" i="40" s="1"/>
  <c r="AR115" i="40"/>
  <c r="AS115" i="40"/>
  <c r="AT115" i="40"/>
  <c r="AU115" i="40"/>
  <c r="AV115" i="40"/>
  <c r="AW115" i="40"/>
  <c r="A116" i="40"/>
  <c r="B116" i="40"/>
  <c r="C116" i="40"/>
  <c r="D116" i="40"/>
  <c r="D121" i="40" s="1"/>
  <c r="E116" i="40"/>
  <c r="F116" i="40"/>
  <c r="F121" i="40" s="1"/>
  <c r="G116" i="40"/>
  <c r="G121" i="40" s="1"/>
  <c r="H116" i="40"/>
  <c r="H121" i="40" s="1"/>
  <c r="I116" i="40"/>
  <c r="J116" i="40"/>
  <c r="J121" i="40" s="1"/>
  <c r="K116" i="40"/>
  <c r="L116" i="40"/>
  <c r="L121" i="40" s="1"/>
  <c r="M116" i="40"/>
  <c r="P116" i="40"/>
  <c r="Q116" i="40"/>
  <c r="R116" i="40"/>
  <c r="R121" i="40" s="1"/>
  <c r="S116" i="40"/>
  <c r="T116" i="40"/>
  <c r="T121" i="40" s="1"/>
  <c r="U116" i="40"/>
  <c r="U121" i="40" s="1"/>
  <c r="V116" i="40"/>
  <c r="V121" i="40" s="1"/>
  <c r="W116" i="40"/>
  <c r="X116" i="40"/>
  <c r="X121" i="40" s="1"/>
  <c r="Y116" i="40"/>
  <c r="Y121" i="40" s="1"/>
  <c r="AB116" i="40"/>
  <c r="AB121" i="40" s="1"/>
  <c r="AC116" i="40"/>
  <c r="AD116" i="40"/>
  <c r="AD121" i="40" s="1"/>
  <c r="AE116" i="40"/>
  <c r="AF116" i="40"/>
  <c r="AF121" i="40" s="1"/>
  <c r="AG116" i="40"/>
  <c r="AH116" i="40"/>
  <c r="AI116" i="40"/>
  <c r="AI121" i="40" s="1"/>
  <c r="AJ116" i="40"/>
  <c r="AJ121" i="40" s="1"/>
  <c r="AK116" i="40"/>
  <c r="AN116" i="40"/>
  <c r="AN121" i="40" s="1"/>
  <c r="AO116" i="40"/>
  <c r="AP116" i="40"/>
  <c r="AP121" i="40" s="1"/>
  <c r="AQ116" i="40"/>
  <c r="AR116" i="40"/>
  <c r="AS116" i="40"/>
  <c r="AS121" i="40" s="1"/>
  <c r="AT116" i="40"/>
  <c r="AT121" i="40" s="1"/>
  <c r="AU116" i="40"/>
  <c r="AV116" i="40"/>
  <c r="AW116" i="40"/>
  <c r="A117" i="40"/>
  <c r="B117" i="40"/>
  <c r="B123" i="40" s="1"/>
  <c r="C117" i="40"/>
  <c r="D117" i="40"/>
  <c r="D122" i="40" s="1"/>
  <c r="E117" i="40"/>
  <c r="E122" i="40" s="1"/>
  <c r="F117" i="40"/>
  <c r="F122" i="40" s="1"/>
  <c r="G117" i="40"/>
  <c r="G122" i="40" s="1"/>
  <c r="H117" i="40"/>
  <c r="H122" i="40" s="1"/>
  <c r="I117" i="40"/>
  <c r="J117" i="40"/>
  <c r="J122" i="40" s="1"/>
  <c r="K117" i="40"/>
  <c r="K122" i="40" s="1"/>
  <c r="L117" i="40"/>
  <c r="L122" i="40" s="1"/>
  <c r="M117" i="40"/>
  <c r="M122" i="40" s="1"/>
  <c r="P117" i="40"/>
  <c r="P122" i="40" s="1"/>
  <c r="Q117" i="40"/>
  <c r="Q122" i="40" s="1"/>
  <c r="R117" i="40"/>
  <c r="R122" i="40" s="1"/>
  <c r="S117" i="40"/>
  <c r="T117" i="40"/>
  <c r="T122" i="40" s="1"/>
  <c r="U117" i="40"/>
  <c r="V117" i="40"/>
  <c r="V122" i="40" s="1"/>
  <c r="W117" i="40"/>
  <c r="W122" i="40" s="1"/>
  <c r="X117" i="40"/>
  <c r="X122" i="40" s="1"/>
  <c r="Y117" i="40"/>
  <c r="Y122" i="40" s="1"/>
  <c r="AB117" i="40"/>
  <c r="AC117" i="40"/>
  <c r="AC122" i="40" s="1"/>
  <c r="AD117" i="40"/>
  <c r="AD122" i="40" s="1"/>
  <c r="AE117" i="40"/>
  <c r="AE122" i="40" s="1"/>
  <c r="AF117" i="40"/>
  <c r="AF122" i="40" s="1"/>
  <c r="AG117" i="40"/>
  <c r="AG122" i="40" s="1"/>
  <c r="AH117" i="40"/>
  <c r="AH122" i="40" s="1"/>
  <c r="AI117" i="40"/>
  <c r="AJ117" i="40"/>
  <c r="AJ122" i="40" s="1"/>
  <c r="AK117" i="40"/>
  <c r="AN117" i="40"/>
  <c r="AN122" i="40" s="1"/>
  <c r="AO117" i="40"/>
  <c r="AO122" i="40" s="1"/>
  <c r="AP117" i="40"/>
  <c r="AP122" i="40" s="1"/>
  <c r="AQ117" i="40"/>
  <c r="AQ122" i="40" s="1"/>
  <c r="AR117" i="40"/>
  <c r="AR122" i="40" s="1"/>
  <c r="AS117" i="40"/>
  <c r="AS122" i="40" s="1"/>
  <c r="AT117" i="40"/>
  <c r="AT122" i="40" s="1"/>
  <c r="AU117" i="40"/>
  <c r="AV117" i="40"/>
  <c r="AV122" i="40" s="1"/>
  <c r="AW117" i="40"/>
  <c r="AW122" i="40" s="1"/>
  <c r="F118" i="40"/>
  <c r="E120" i="40"/>
  <c r="I120" i="40"/>
  <c r="J120" i="40"/>
  <c r="P120" i="40"/>
  <c r="S120" i="40"/>
  <c r="AC120" i="40"/>
  <c r="AD120" i="40"/>
  <c r="AK120" i="40"/>
  <c r="AN120" i="40"/>
  <c r="AR120" i="40"/>
  <c r="AU120" i="40"/>
  <c r="I121" i="40"/>
  <c r="K121" i="40"/>
  <c r="M121" i="40"/>
  <c r="P121" i="40"/>
  <c r="Q121" i="40"/>
  <c r="S121" i="40"/>
  <c r="AC121" i="40"/>
  <c r="AE121" i="40"/>
  <c r="AG121" i="40"/>
  <c r="AH121" i="40"/>
  <c r="AK121" i="40"/>
  <c r="AO121" i="40"/>
  <c r="AR121" i="40"/>
  <c r="AU121" i="40"/>
  <c r="AV121" i="40"/>
  <c r="AW121" i="40"/>
  <c r="U122" i="40"/>
  <c r="AB122" i="40"/>
  <c r="AI122" i="40"/>
  <c r="A125" i="40"/>
  <c r="B125" i="40"/>
  <c r="C125" i="40"/>
  <c r="D125" i="40"/>
  <c r="E125" i="40"/>
  <c r="F125" i="40"/>
  <c r="G125" i="40"/>
  <c r="H125" i="40"/>
  <c r="H130" i="40" s="1"/>
  <c r="I125" i="40"/>
  <c r="J125" i="40"/>
  <c r="K125" i="40"/>
  <c r="L125" i="40"/>
  <c r="M125" i="40"/>
  <c r="P125" i="40"/>
  <c r="Q125" i="40"/>
  <c r="R125" i="40"/>
  <c r="R130" i="40" s="1"/>
  <c r="S125" i="40"/>
  <c r="T125" i="40"/>
  <c r="U125" i="40"/>
  <c r="V125" i="40"/>
  <c r="W125" i="40"/>
  <c r="X125" i="40"/>
  <c r="Y125" i="40"/>
  <c r="AB125" i="40"/>
  <c r="AB130" i="40" s="1"/>
  <c r="AC125" i="40"/>
  <c r="AD125" i="40"/>
  <c r="AE125" i="40"/>
  <c r="AF125" i="40"/>
  <c r="AG125" i="40"/>
  <c r="AH125" i="40"/>
  <c r="AI125" i="40"/>
  <c r="AJ125" i="40"/>
  <c r="AJ130" i="40" s="1"/>
  <c r="AK125" i="40"/>
  <c r="AN125" i="40"/>
  <c r="AO125" i="40"/>
  <c r="AP125" i="40"/>
  <c r="AP130" i="40" s="1"/>
  <c r="AQ125" i="40"/>
  <c r="AR125" i="40"/>
  <c r="AS125" i="40"/>
  <c r="AT125" i="40"/>
  <c r="AT130" i="40" s="1"/>
  <c r="AU125" i="40"/>
  <c r="AV125" i="40"/>
  <c r="AW125" i="40"/>
  <c r="A126" i="40"/>
  <c r="B126" i="40"/>
  <c r="C126" i="40"/>
  <c r="D126" i="40"/>
  <c r="E126" i="40"/>
  <c r="E131" i="40" s="1"/>
  <c r="F126" i="40"/>
  <c r="F131" i="40" s="1"/>
  <c r="G126" i="40"/>
  <c r="G131" i="40" s="1"/>
  <c r="H126" i="40"/>
  <c r="I126" i="40"/>
  <c r="J126" i="40"/>
  <c r="J131" i="40" s="1"/>
  <c r="K126" i="40"/>
  <c r="L126" i="40"/>
  <c r="M126" i="40"/>
  <c r="M131" i="40" s="1"/>
  <c r="P126" i="40"/>
  <c r="P131" i="40" s="1"/>
  <c r="Q126" i="40"/>
  <c r="Q131" i="40" s="1"/>
  <c r="R126" i="40"/>
  <c r="S126" i="40"/>
  <c r="T126" i="40"/>
  <c r="T131" i="40" s="1"/>
  <c r="U126" i="40"/>
  <c r="V126" i="40"/>
  <c r="W126" i="40"/>
  <c r="W131" i="40" s="1"/>
  <c r="X126" i="40"/>
  <c r="X131" i="40" s="1"/>
  <c r="Y126" i="40"/>
  <c r="Y131" i="40" s="1"/>
  <c r="AB126" i="40"/>
  <c r="AC126" i="40"/>
  <c r="AC131" i="40" s="1"/>
  <c r="AD126" i="40"/>
  <c r="AD131" i="40" s="1"/>
  <c r="AE126" i="40"/>
  <c r="AF126" i="40"/>
  <c r="AG126" i="40"/>
  <c r="AH126" i="40"/>
  <c r="AH131" i="40" s="1"/>
  <c r="AI126" i="40"/>
  <c r="AI131" i="40" s="1"/>
  <c r="AJ126" i="40"/>
  <c r="AK126" i="40"/>
  <c r="AK131" i="40" s="1"/>
  <c r="AN126" i="40"/>
  <c r="AN131" i="40" s="1"/>
  <c r="AO126" i="40"/>
  <c r="AP126" i="40"/>
  <c r="AQ126" i="40"/>
  <c r="AQ131" i="40" s="1"/>
  <c r="AR126" i="40"/>
  <c r="AR131" i="40" s="1"/>
  <c r="AS126" i="40"/>
  <c r="AS131" i="40" s="1"/>
  <c r="AT126" i="40"/>
  <c r="AU126" i="40"/>
  <c r="AV126" i="40"/>
  <c r="AV131" i="40" s="1"/>
  <c r="AW126" i="40"/>
  <c r="A127" i="40"/>
  <c r="B127" i="40"/>
  <c r="B133" i="40" s="1"/>
  <c r="C127" i="40"/>
  <c r="D127" i="40"/>
  <c r="D132" i="40" s="1"/>
  <c r="E127" i="40"/>
  <c r="F127" i="40"/>
  <c r="F132" i="40" s="1"/>
  <c r="G127" i="40"/>
  <c r="G132" i="40" s="1"/>
  <c r="H127" i="40"/>
  <c r="H132" i="40" s="1"/>
  <c r="I127" i="40"/>
  <c r="J127" i="40"/>
  <c r="J132" i="40" s="1"/>
  <c r="K127" i="40"/>
  <c r="K132" i="40" s="1"/>
  <c r="L127" i="40"/>
  <c r="L132" i="40" s="1"/>
  <c r="M127" i="40"/>
  <c r="P127" i="40"/>
  <c r="P132" i="40" s="1"/>
  <c r="Q127" i="40"/>
  <c r="R127" i="40"/>
  <c r="R128" i="40" s="1"/>
  <c r="S127" i="40"/>
  <c r="T127" i="40"/>
  <c r="T132" i="40" s="1"/>
  <c r="U127" i="40"/>
  <c r="U132" i="40" s="1"/>
  <c r="V127" i="40"/>
  <c r="V132" i="40" s="1"/>
  <c r="W127" i="40"/>
  <c r="X127" i="40"/>
  <c r="X132" i="40" s="1"/>
  <c r="Y127" i="40"/>
  <c r="Y132" i="40" s="1"/>
  <c r="AB127" i="40"/>
  <c r="AB132" i="40" s="1"/>
  <c r="AC127" i="40"/>
  <c r="AD127" i="40"/>
  <c r="AD132" i="40" s="1"/>
  <c r="AE127" i="40"/>
  <c r="AE132" i="40" s="1"/>
  <c r="AF127" i="40"/>
  <c r="AG127" i="40"/>
  <c r="AH127" i="40"/>
  <c r="AH132" i="40" s="1"/>
  <c r="AI127" i="40"/>
  <c r="AJ127" i="40"/>
  <c r="AK127" i="40"/>
  <c r="AN127" i="40"/>
  <c r="AN132" i="40" s="1"/>
  <c r="AO127" i="40"/>
  <c r="AO132" i="40" s="1"/>
  <c r="AP127" i="40"/>
  <c r="AQ127" i="40"/>
  <c r="AR127" i="40"/>
  <c r="AR132" i="40" s="1"/>
  <c r="AS127" i="40"/>
  <c r="AS132" i="40" s="1"/>
  <c r="AT127" i="40"/>
  <c r="AT132" i="40" s="1"/>
  <c r="AU127" i="40"/>
  <c r="AV127" i="40"/>
  <c r="AV132" i="40" s="1"/>
  <c r="AW127" i="40"/>
  <c r="AW132" i="40" s="1"/>
  <c r="L128" i="40"/>
  <c r="D130" i="40"/>
  <c r="G130" i="40"/>
  <c r="K130" i="40"/>
  <c r="L130" i="40"/>
  <c r="Q130" i="40"/>
  <c r="U130" i="40"/>
  <c r="V130" i="40"/>
  <c r="Y130" i="40"/>
  <c r="AE130" i="40"/>
  <c r="AF130" i="40"/>
  <c r="AI130" i="40"/>
  <c r="AO130" i="40"/>
  <c r="AS130" i="40"/>
  <c r="AW130" i="40"/>
  <c r="D131" i="40"/>
  <c r="H131" i="40"/>
  <c r="I131" i="40"/>
  <c r="L131" i="40"/>
  <c r="R131" i="40"/>
  <c r="S131" i="40"/>
  <c r="V131" i="40"/>
  <c r="AB131" i="40"/>
  <c r="AF131" i="40"/>
  <c r="AG131" i="40"/>
  <c r="AJ131" i="40"/>
  <c r="AP131" i="40"/>
  <c r="AT131" i="40"/>
  <c r="AU131" i="40"/>
  <c r="E132" i="40"/>
  <c r="I132" i="40"/>
  <c r="M132" i="40"/>
  <c r="Q132" i="40"/>
  <c r="S132" i="40"/>
  <c r="W132" i="40"/>
  <c r="AC132" i="40"/>
  <c r="AG132" i="40"/>
  <c r="AI132" i="40"/>
  <c r="AK132" i="40"/>
  <c r="AP132" i="40"/>
  <c r="AQ132" i="40"/>
  <c r="AU132" i="40"/>
  <c r="A135" i="40"/>
  <c r="B135" i="40"/>
  <c r="C135" i="40"/>
  <c r="D135" i="40"/>
  <c r="E135" i="40"/>
  <c r="E140" i="40" s="1"/>
  <c r="F135" i="40"/>
  <c r="F140" i="40" s="1"/>
  <c r="G135" i="40"/>
  <c r="H135" i="40"/>
  <c r="I135" i="40"/>
  <c r="J135" i="40"/>
  <c r="J140" i="40" s="1"/>
  <c r="K135" i="40"/>
  <c r="L135" i="40"/>
  <c r="M135" i="40"/>
  <c r="P135" i="40"/>
  <c r="P140" i="40" s="1"/>
  <c r="Q135" i="40"/>
  <c r="R135" i="40"/>
  <c r="S135" i="40"/>
  <c r="S140" i="40" s="1"/>
  <c r="T135" i="40"/>
  <c r="T140" i="40" s="1"/>
  <c r="U135" i="40"/>
  <c r="V135" i="40"/>
  <c r="W135" i="40"/>
  <c r="X135" i="40"/>
  <c r="X140" i="40" s="1"/>
  <c r="Y135" i="40"/>
  <c r="AB135" i="40"/>
  <c r="AC135" i="40"/>
  <c r="AD135" i="40"/>
  <c r="AD140" i="40" s="1"/>
  <c r="AE135" i="40"/>
  <c r="AF135" i="40"/>
  <c r="AG135" i="40"/>
  <c r="AG140" i="40" s="1"/>
  <c r="AH135" i="40"/>
  <c r="AH140" i="40" s="1"/>
  <c r="AI135" i="40"/>
  <c r="AJ135" i="40"/>
  <c r="AK135" i="40"/>
  <c r="AK140" i="40" s="1"/>
  <c r="AN135" i="40"/>
  <c r="AN140" i="40" s="1"/>
  <c r="AO135" i="40"/>
  <c r="AP135" i="40"/>
  <c r="AQ135" i="40"/>
  <c r="AQ140" i="40" s="1"/>
  <c r="AR135" i="40"/>
  <c r="AR140" i="40" s="1"/>
  <c r="AS135" i="40"/>
  <c r="AT135" i="40"/>
  <c r="AU135" i="40"/>
  <c r="AU138" i="40" s="1"/>
  <c r="AV135" i="40"/>
  <c r="AV140" i="40" s="1"/>
  <c r="AW135" i="40"/>
  <c r="A136" i="40"/>
  <c r="B136" i="40"/>
  <c r="C136" i="40"/>
  <c r="D136" i="40"/>
  <c r="D141" i="40" s="1"/>
  <c r="E136" i="40"/>
  <c r="E141" i="40" s="1"/>
  <c r="F136" i="40"/>
  <c r="F141" i="40" s="1"/>
  <c r="G136" i="40"/>
  <c r="G141" i="40" s="1"/>
  <c r="H136" i="40"/>
  <c r="H141" i="40" s="1"/>
  <c r="I136" i="40"/>
  <c r="I141" i="40" s="1"/>
  <c r="J136" i="40"/>
  <c r="J141" i="40" s="1"/>
  <c r="K136" i="40"/>
  <c r="K141" i="40" s="1"/>
  <c r="L136" i="40"/>
  <c r="L141" i="40" s="1"/>
  <c r="M136" i="40"/>
  <c r="M141" i="40" s="1"/>
  <c r="P136" i="40"/>
  <c r="P141" i="40" s="1"/>
  <c r="Q136" i="40"/>
  <c r="Q141" i="40" s="1"/>
  <c r="R136" i="40"/>
  <c r="R141" i="40" s="1"/>
  <c r="S136" i="40"/>
  <c r="T136" i="40"/>
  <c r="T141" i="40" s="1"/>
  <c r="U136" i="40"/>
  <c r="U141" i="40" s="1"/>
  <c r="V136" i="40"/>
  <c r="V141" i="40" s="1"/>
  <c r="W136" i="40"/>
  <c r="X136" i="40"/>
  <c r="X141" i="40" s="1"/>
  <c r="Y136" i="40"/>
  <c r="Y141" i="40" s="1"/>
  <c r="AB136" i="40"/>
  <c r="AB141" i="40" s="1"/>
  <c r="AC136" i="40"/>
  <c r="AC141" i="40" s="1"/>
  <c r="AD136" i="40"/>
  <c r="AD141" i="40" s="1"/>
  <c r="AE136" i="40"/>
  <c r="AE141" i="40" s="1"/>
  <c r="AF136" i="40"/>
  <c r="AF141" i="40" s="1"/>
  <c r="AG136" i="40"/>
  <c r="AH136" i="40"/>
  <c r="AH141" i="40" s="1"/>
  <c r="AI136" i="40"/>
  <c r="AI141" i="40" s="1"/>
  <c r="AJ136" i="40"/>
  <c r="AJ141" i="40" s="1"/>
  <c r="AK136" i="40"/>
  <c r="AN136" i="40"/>
  <c r="AN141" i="40" s="1"/>
  <c r="AO136" i="40"/>
  <c r="AO141" i="40" s="1"/>
  <c r="AP136" i="40"/>
  <c r="AP141" i="40" s="1"/>
  <c r="AQ136" i="40"/>
  <c r="AR136" i="40"/>
  <c r="AR141" i="40" s="1"/>
  <c r="AS136" i="40"/>
  <c r="AS141" i="40" s="1"/>
  <c r="AT136" i="40"/>
  <c r="AT141" i="40" s="1"/>
  <c r="AU136" i="40"/>
  <c r="AU141" i="40" s="1"/>
  <c r="AV136" i="40"/>
  <c r="AV141" i="40" s="1"/>
  <c r="AW136" i="40"/>
  <c r="AW141" i="40" s="1"/>
  <c r="A137" i="40"/>
  <c r="B137" i="40"/>
  <c r="B143" i="40" s="1"/>
  <c r="C137" i="40"/>
  <c r="D137" i="40"/>
  <c r="D142" i="40" s="1"/>
  <c r="E137" i="40"/>
  <c r="F137" i="40"/>
  <c r="G137" i="40"/>
  <c r="G142" i="40" s="1"/>
  <c r="H137" i="40"/>
  <c r="H142" i="40" s="1"/>
  <c r="I137" i="40"/>
  <c r="I142" i="40" s="1"/>
  <c r="J137" i="40"/>
  <c r="K137" i="40"/>
  <c r="K142" i="40" s="1"/>
  <c r="L137" i="40"/>
  <c r="L142" i="40" s="1"/>
  <c r="M137" i="40"/>
  <c r="P137" i="40"/>
  <c r="Q137" i="40"/>
  <c r="Q142" i="40" s="1"/>
  <c r="R137" i="40"/>
  <c r="R142" i="40" s="1"/>
  <c r="S137" i="40"/>
  <c r="S142" i="40" s="1"/>
  <c r="T137" i="40"/>
  <c r="U137" i="40"/>
  <c r="U142" i="40" s="1"/>
  <c r="V137" i="40"/>
  <c r="V142" i="40" s="1"/>
  <c r="W137" i="40"/>
  <c r="X137" i="40"/>
  <c r="Y137" i="40"/>
  <c r="Y142" i="40" s="1"/>
  <c r="AB137" i="40"/>
  <c r="AB142" i="40" s="1"/>
  <c r="AC137" i="40"/>
  <c r="AC142" i="40" s="1"/>
  <c r="AD137" i="40"/>
  <c r="AE137" i="40"/>
  <c r="AE142" i="40" s="1"/>
  <c r="AF137" i="40"/>
  <c r="AF142" i="40" s="1"/>
  <c r="AG137" i="40"/>
  <c r="AH137" i="40"/>
  <c r="AI137" i="40"/>
  <c r="AI142" i="40" s="1"/>
  <c r="AJ137" i="40"/>
  <c r="AJ142" i="40" s="1"/>
  <c r="AK137" i="40"/>
  <c r="AK142" i="40" s="1"/>
  <c r="AN137" i="40"/>
  <c r="AO137" i="40"/>
  <c r="AO142" i="40" s="1"/>
  <c r="AP137" i="40"/>
  <c r="AP142" i="40" s="1"/>
  <c r="AQ137" i="40"/>
  <c r="AR137" i="40"/>
  <c r="AS137" i="40"/>
  <c r="AS142" i="40" s="1"/>
  <c r="AT137" i="40"/>
  <c r="AT142" i="40" s="1"/>
  <c r="AU137" i="40"/>
  <c r="AU142" i="40" s="1"/>
  <c r="AV137" i="40"/>
  <c r="AW137" i="40"/>
  <c r="AW142" i="40" s="1"/>
  <c r="W140" i="40"/>
  <c r="AG141" i="40"/>
  <c r="E142" i="40"/>
  <c r="F142" i="40"/>
  <c r="J142" i="40"/>
  <c r="M142" i="40"/>
  <c r="P142" i="40"/>
  <c r="T142" i="40"/>
  <c r="W142" i="40"/>
  <c r="X142" i="40"/>
  <c r="AD142" i="40"/>
  <c r="AG142" i="40"/>
  <c r="AH142" i="40"/>
  <c r="AN142" i="40"/>
  <c r="AQ142" i="40"/>
  <c r="AR142" i="40"/>
  <c r="AV142" i="40"/>
  <c r="A145" i="40"/>
  <c r="B145" i="40"/>
  <c r="C145" i="40"/>
  <c r="D145" i="40"/>
  <c r="E145" i="40"/>
  <c r="F145" i="40"/>
  <c r="G145" i="40"/>
  <c r="G150" i="40" s="1"/>
  <c r="H145" i="40"/>
  <c r="H148" i="40" s="1"/>
  <c r="I145" i="40"/>
  <c r="J145" i="40"/>
  <c r="K145" i="40"/>
  <c r="K150" i="40" s="1"/>
  <c r="L145" i="40"/>
  <c r="M145" i="40"/>
  <c r="P145" i="40"/>
  <c r="P150" i="40" s="1"/>
  <c r="Q145" i="40"/>
  <c r="R145" i="40"/>
  <c r="R150" i="40" s="1"/>
  <c r="S145" i="40"/>
  <c r="T145" i="40"/>
  <c r="T150" i="40" s="1"/>
  <c r="U145" i="40"/>
  <c r="V145" i="40"/>
  <c r="V150" i="40" s="1"/>
  <c r="W145" i="40"/>
  <c r="X145" i="40"/>
  <c r="X150" i="40" s="1"/>
  <c r="Y145" i="40"/>
  <c r="AB145" i="40"/>
  <c r="AC145" i="40"/>
  <c r="AD145" i="40"/>
  <c r="AD150" i="40" s="1"/>
  <c r="AE145" i="40"/>
  <c r="AE150" i="40" s="1"/>
  <c r="AF145" i="40"/>
  <c r="AF150" i="40" s="1"/>
  <c r="AG145" i="40"/>
  <c r="AH145" i="40"/>
  <c r="AI145" i="40"/>
  <c r="AJ145" i="40"/>
  <c r="AJ150" i="40" s="1"/>
  <c r="AK145" i="40"/>
  <c r="AN145" i="40"/>
  <c r="AN150" i="40" s="1"/>
  <c r="AO145" i="40"/>
  <c r="AO150" i="40" s="1"/>
  <c r="AP145" i="40"/>
  <c r="AQ145" i="40"/>
  <c r="AR145" i="40"/>
  <c r="AS145" i="40"/>
  <c r="AS150" i="40" s="1"/>
  <c r="AT145" i="40"/>
  <c r="AT150" i="40" s="1"/>
  <c r="AU145" i="40"/>
  <c r="AV145" i="40"/>
  <c r="AW145" i="40"/>
  <c r="AW150" i="40" s="1"/>
  <c r="A146" i="40"/>
  <c r="B146" i="40"/>
  <c r="C146" i="40"/>
  <c r="D146" i="40"/>
  <c r="E146" i="40"/>
  <c r="E151" i="40" s="1"/>
  <c r="F146" i="40"/>
  <c r="F151" i="40" s="1"/>
  <c r="G146" i="40"/>
  <c r="G151" i="40" s="1"/>
  <c r="H146" i="40"/>
  <c r="H151" i="40" s="1"/>
  <c r="I146" i="40"/>
  <c r="I151" i="40" s="1"/>
  <c r="J146" i="40"/>
  <c r="J151" i="40" s="1"/>
  <c r="K146" i="40"/>
  <c r="L146" i="40"/>
  <c r="L151" i="40" s="1"/>
  <c r="M146" i="40"/>
  <c r="M151" i="40" s="1"/>
  <c r="P146" i="40"/>
  <c r="P151" i="40" s="1"/>
  <c r="Q146" i="40"/>
  <c r="Q151" i="40" s="1"/>
  <c r="R146" i="40"/>
  <c r="S146" i="40"/>
  <c r="S151" i="40" s="1"/>
  <c r="T146" i="40"/>
  <c r="U146" i="40"/>
  <c r="U151" i="40" s="1"/>
  <c r="V146" i="40"/>
  <c r="V151" i="40" s="1"/>
  <c r="W146" i="40"/>
  <c r="W151" i="40" s="1"/>
  <c r="X146" i="40"/>
  <c r="Y146" i="40"/>
  <c r="Y151" i="40" s="1"/>
  <c r="AB146" i="40"/>
  <c r="AB151" i="40" s="1"/>
  <c r="AC146" i="40"/>
  <c r="AD146" i="40"/>
  <c r="AE146" i="40"/>
  <c r="AE151" i="40" s="1"/>
  <c r="AF146" i="40"/>
  <c r="AG146" i="40"/>
  <c r="AG151" i="40" s="1"/>
  <c r="AH146" i="40"/>
  <c r="AI146" i="40"/>
  <c r="AJ146" i="40"/>
  <c r="AJ151" i="40" s="1"/>
  <c r="AK146" i="40"/>
  <c r="AK151" i="40" s="1"/>
  <c r="AN146" i="40"/>
  <c r="AN151" i="40" s="1"/>
  <c r="AO146" i="40"/>
  <c r="AO151" i="40" s="1"/>
  <c r="AP146" i="40"/>
  <c r="AQ146" i="40"/>
  <c r="AR146" i="40"/>
  <c r="AS146" i="40"/>
  <c r="AS151" i="40" s="1"/>
  <c r="AT146" i="40"/>
  <c r="AT151" i="40" s="1"/>
  <c r="AU146" i="40"/>
  <c r="AU151" i="40" s="1"/>
  <c r="AV146" i="40"/>
  <c r="AW146" i="40"/>
  <c r="AW151" i="40" s="1"/>
  <c r="A147" i="40"/>
  <c r="B147" i="40"/>
  <c r="C147" i="40"/>
  <c r="D147" i="40"/>
  <c r="D152" i="40" s="1"/>
  <c r="E147" i="40"/>
  <c r="E152" i="40" s="1"/>
  <c r="F147" i="40"/>
  <c r="F152" i="40" s="1"/>
  <c r="G147" i="40"/>
  <c r="H147" i="40"/>
  <c r="I147" i="40"/>
  <c r="J147" i="40"/>
  <c r="J152" i="40" s="1"/>
  <c r="K147" i="40"/>
  <c r="L147" i="40"/>
  <c r="L152" i="40" s="1"/>
  <c r="M147" i="40"/>
  <c r="M152" i="40" s="1"/>
  <c r="P147" i="40"/>
  <c r="P152" i="40" s="1"/>
  <c r="Q147" i="40"/>
  <c r="R147" i="40"/>
  <c r="S147" i="40"/>
  <c r="S152" i="40" s="1"/>
  <c r="T147" i="40"/>
  <c r="U147" i="40"/>
  <c r="V147" i="40"/>
  <c r="V152" i="40" s="1"/>
  <c r="W147" i="40"/>
  <c r="W152" i="40" s="1"/>
  <c r="X147" i="40"/>
  <c r="Y147" i="40"/>
  <c r="AB147" i="40"/>
  <c r="AB152" i="40" s="1"/>
  <c r="AC147" i="40"/>
  <c r="AC152" i="40" s="1"/>
  <c r="AD147" i="40"/>
  <c r="AD152" i="40" s="1"/>
  <c r="AE147" i="40"/>
  <c r="AF147" i="40"/>
  <c r="AF152" i="40" s="1"/>
  <c r="AG147" i="40"/>
  <c r="AG152" i="40" s="1"/>
  <c r="AH147" i="40"/>
  <c r="AH152" i="40" s="1"/>
  <c r="AI147" i="40"/>
  <c r="AJ147" i="40"/>
  <c r="AJ152" i="40" s="1"/>
  <c r="AK147" i="40"/>
  <c r="AK152" i="40" s="1"/>
  <c r="AN147" i="40"/>
  <c r="AO147" i="40"/>
  <c r="AP147" i="40"/>
  <c r="AP152" i="40" s="1"/>
  <c r="AQ147" i="40"/>
  <c r="AQ152" i="40" s="1"/>
  <c r="AR147" i="40"/>
  <c r="AS147" i="40"/>
  <c r="AT147" i="40"/>
  <c r="AU147" i="40"/>
  <c r="AU152" i="40" s="1"/>
  <c r="AV147" i="40"/>
  <c r="AV152" i="40" s="1"/>
  <c r="AW147" i="40"/>
  <c r="D150" i="40"/>
  <c r="F150" i="40"/>
  <c r="J150" i="40"/>
  <c r="L150" i="40"/>
  <c r="Q150" i="40"/>
  <c r="U150" i="40"/>
  <c r="Y150" i="40"/>
  <c r="AB150" i="40"/>
  <c r="AH150" i="40"/>
  <c r="AI150" i="40"/>
  <c r="AP150" i="40"/>
  <c r="AR150" i="40"/>
  <c r="AV150" i="40"/>
  <c r="D151" i="40"/>
  <c r="K151" i="40"/>
  <c r="R151" i="40"/>
  <c r="AC151" i="40"/>
  <c r="AF151" i="40"/>
  <c r="AI151" i="40"/>
  <c r="AP151" i="40"/>
  <c r="AQ151" i="40"/>
  <c r="H152" i="40"/>
  <c r="I152" i="40"/>
  <c r="R152" i="40"/>
  <c r="T152" i="40"/>
  <c r="X152" i="40"/>
  <c r="AN152" i="40"/>
  <c r="AR152" i="40"/>
  <c r="AT152" i="40"/>
  <c r="B153" i="40"/>
  <c r="A155" i="40"/>
  <c r="B155" i="40"/>
  <c r="C155" i="40"/>
  <c r="D155" i="40"/>
  <c r="E155" i="40"/>
  <c r="E160" i="40" s="1"/>
  <c r="F155" i="40"/>
  <c r="G155" i="40"/>
  <c r="G160" i="40" s="1"/>
  <c r="H155" i="40"/>
  <c r="H160" i="40" s="1"/>
  <c r="I155" i="40"/>
  <c r="I160" i="40" s="1"/>
  <c r="J155" i="40"/>
  <c r="J160" i="40" s="1"/>
  <c r="K155" i="40"/>
  <c r="L155" i="40"/>
  <c r="M155" i="40"/>
  <c r="M160" i="40" s="1"/>
  <c r="P155" i="40"/>
  <c r="Q155" i="40"/>
  <c r="Q160" i="40" s="1"/>
  <c r="R155" i="40"/>
  <c r="R160" i="40" s="1"/>
  <c r="S155" i="40"/>
  <c r="S160" i="40" s="1"/>
  <c r="T155" i="40"/>
  <c r="T160" i="40" s="1"/>
  <c r="U155" i="40"/>
  <c r="U160" i="40" s="1"/>
  <c r="V155" i="40"/>
  <c r="W155" i="40"/>
  <c r="W160" i="40" s="1"/>
  <c r="X155" i="40"/>
  <c r="X160" i="40" s="1"/>
  <c r="Y155" i="40"/>
  <c r="Y160" i="40" s="1"/>
  <c r="AB155" i="40"/>
  <c r="AB160" i="40" s="1"/>
  <c r="AC155" i="40"/>
  <c r="AC160" i="40" s="1"/>
  <c r="AD155" i="40"/>
  <c r="AE155" i="40"/>
  <c r="AF155" i="40"/>
  <c r="AG155" i="40"/>
  <c r="AG160" i="40" s="1"/>
  <c r="AH155" i="40"/>
  <c r="AI155" i="40"/>
  <c r="AI160" i="40" s="1"/>
  <c r="AJ155" i="40"/>
  <c r="AJ160" i="40" s="1"/>
  <c r="AK155" i="40"/>
  <c r="AK160" i="40" s="1"/>
  <c r="AN155" i="40"/>
  <c r="AN160" i="40" s="1"/>
  <c r="AO155" i="40"/>
  <c r="AO160" i="40" s="1"/>
  <c r="AP155" i="40"/>
  <c r="AQ155" i="40"/>
  <c r="AQ160" i="40" s="1"/>
  <c r="AR155" i="40"/>
  <c r="AR160" i="40" s="1"/>
  <c r="AS155" i="40"/>
  <c r="AS160" i="40" s="1"/>
  <c r="AT155" i="40"/>
  <c r="AT160" i="40" s="1"/>
  <c r="AU155" i="40"/>
  <c r="AU160" i="40" s="1"/>
  <c r="AV155" i="40"/>
  <c r="AW155" i="40"/>
  <c r="A156" i="40"/>
  <c r="B156" i="40"/>
  <c r="C156" i="40"/>
  <c r="D156" i="40"/>
  <c r="D161" i="40" s="1"/>
  <c r="E156" i="40"/>
  <c r="F156" i="40"/>
  <c r="F161" i="40" s="1"/>
  <c r="G156" i="40"/>
  <c r="H156" i="40"/>
  <c r="H161" i="40" s="1"/>
  <c r="I156" i="40"/>
  <c r="J156" i="40"/>
  <c r="J161" i="40" s="1"/>
  <c r="K156" i="40"/>
  <c r="L156" i="40"/>
  <c r="L161" i="40" s="1"/>
  <c r="M156" i="40"/>
  <c r="P156" i="40"/>
  <c r="Q156" i="40"/>
  <c r="R156" i="40"/>
  <c r="R161" i="40" s="1"/>
  <c r="S156" i="40"/>
  <c r="T156" i="40"/>
  <c r="T161" i="40" s="1"/>
  <c r="U156" i="40"/>
  <c r="V156" i="40"/>
  <c r="V161" i="40" s="1"/>
  <c r="W156" i="40"/>
  <c r="X156" i="40"/>
  <c r="X161" i="40" s="1"/>
  <c r="Y156" i="40"/>
  <c r="AB156" i="40"/>
  <c r="AB161" i="40" s="1"/>
  <c r="AC156" i="40"/>
  <c r="AD156" i="40"/>
  <c r="AD161" i="40" s="1"/>
  <c r="AE156" i="40"/>
  <c r="AF156" i="40"/>
  <c r="AF161" i="40" s="1"/>
  <c r="AG156" i="40"/>
  <c r="AH156" i="40"/>
  <c r="AI156" i="40"/>
  <c r="AJ156" i="40"/>
  <c r="AK156" i="40"/>
  <c r="AN156" i="40"/>
  <c r="AN161" i="40" s="1"/>
  <c r="AO156" i="40"/>
  <c r="AP156" i="40"/>
  <c r="AP161" i="40" s="1"/>
  <c r="AQ156" i="40"/>
  <c r="AR156" i="40"/>
  <c r="AR161" i="40" s="1"/>
  <c r="AS156" i="40"/>
  <c r="AT156" i="40"/>
  <c r="AT161" i="40" s="1"/>
  <c r="AU156" i="40"/>
  <c r="AV156" i="40"/>
  <c r="AV161" i="40" s="1"/>
  <c r="AW156" i="40"/>
  <c r="A157" i="40"/>
  <c r="B157" i="40"/>
  <c r="B163" i="40" s="1"/>
  <c r="C157" i="40"/>
  <c r="D157" i="40"/>
  <c r="D162" i="40" s="1"/>
  <c r="E157" i="40"/>
  <c r="E162" i="40" s="1"/>
  <c r="F157" i="40"/>
  <c r="F162" i="40" s="1"/>
  <c r="G157" i="40"/>
  <c r="G162" i="40" s="1"/>
  <c r="H157" i="40"/>
  <c r="H162" i="40" s="1"/>
  <c r="I157" i="40"/>
  <c r="I162" i="40" s="1"/>
  <c r="J157" i="40"/>
  <c r="J162" i="40" s="1"/>
  <c r="K157" i="40"/>
  <c r="K162" i="40" s="1"/>
  <c r="L157" i="40"/>
  <c r="L162" i="40" s="1"/>
  <c r="M157" i="40"/>
  <c r="M162" i="40" s="1"/>
  <c r="P157" i="40"/>
  <c r="P162" i="40" s="1"/>
  <c r="Q157" i="40"/>
  <c r="Q162" i="40" s="1"/>
  <c r="R157" i="40"/>
  <c r="R162" i="40" s="1"/>
  <c r="S157" i="40"/>
  <c r="S162" i="40" s="1"/>
  <c r="T157" i="40"/>
  <c r="T162" i="40" s="1"/>
  <c r="U157" i="40"/>
  <c r="U162" i="40" s="1"/>
  <c r="V157" i="40"/>
  <c r="V162" i="40" s="1"/>
  <c r="W157" i="40"/>
  <c r="W162" i="40" s="1"/>
  <c r="X157" i="40"/>
  <c r="Y157" i="40"/>
  <c r="Y162" i="40" s="1"/>
  <c r="AB157" i="40"/>
  <c r="AB162" i="40" s="1"/>
  <c r="AC157" i="40"/>
  <c r="AC162" i="40" s="1"/>
  <c r="AD157" i="40"/>
  <c r="AD162" i="40" s="1"/>
  <c r="AE157" i="40"/>
  <c r="AE162" i="40" s="1"/>
  <c r="AF157" i="40"/>
  <c r="AF162" i="40" s="1"/>
  <c r="AG157" i="40"/>
  <c r="AG162" i="40" s="1"/>
  <c r="AH157" i="40"/>
  <c r="AI157" i="40"/>
  <c r="AI162" i="40" s="1"/>
  <c r="AJ157" i="40"/>
  <c r="AJ162" i="40" s="1"/>
  <c r="AK157" i="40"/>
  <c r="AK162" i="40" s="1"/>
  <c r="AN157" i="40"/>
  <c r="AN162" i="40" s="1"/>
  <c r="AO157" i="40"/>
  <c r="AO162" i="40" s="1"/>
  <c r="AP157" i="40"/>
  <c r="AP162" i="40" s="1"/>
  <c r="AQ157" i="40"/>
  <c r="AQ162" i="40" s="1"/>
  <c r="AR157" i="40"/>
  <c r="AR162" i="40" s="1"/>
  <c r="AS157" i="40"/>
  <c r="AS162" i="40" s="1"/>
  <c r="AT157" i="40"/>
  <c r="AT162" i="40" s="1"/>
  <c r="AU157" i="40"/>
  <c r="AU162" i="40" s="1"/>
  <c r="AV157" i="40"/>
  <c r="AV162" i="40" s="1"/>
  <c r="AW157" i="40"/>
  <c r="AW162" i="40" s="1"/>
  <c r="F160" i="40"/>
  <c r="K160" i="40"/>
  <c r="P160" i="40"/>
  <c r="AD160" i="40"/>
  <c r="AE160" i="40"/>
  <c r="AV160" i="40"/>
  <c r="AW160" i="40"/>
  <c r="AH161" i="40"/>
  <c r="X162" i="40"/>
  <c r="AH162" i="40"/>
  <c r="A165" i="40"/>
  <c r="B165" i="40"/>
  <c r="C165" i="40"/>
  <c r="D165" i="40"/>
  <c r="E165" i="40"/>
  <c r="E170" i="40" s="1"/>
  <c r="F165" i="40"/>
  <c r="F170" i="40" s="1"/>
  <c r="G165" i="40"/>
  <c r="H165" i="40"/>
  <c r="I165" i="40"/>
  <c r="I170" i="40" s="1"/>
  <c r="J165" i="40"/>
  <c r="J170" i="40" s="1"/>
  <c r="K165" i="40"/>
  <c r="L165" i="40"/>
  <c r="M165" i="40"/>
  <c r="M170" i="40" s="1"/>
  <c r="P165" i="40"/>
  <c r="P170" i="40" s="1"/>
  <c r="Q165" i="40"/>
  <c r="Q170" i="40" s="1"/>
  <c r="R165" i="40"/>
  <c r="S165" i="40"/>
  <c r="S170" i="40" s="1"/>
  <c r="T165" i="40"/>
  <c r="T170" i="40" s="1"/>
  <c r="U165" i="40"/>
  <c r="U170" i="40" s="1"/>
  <c r="V165" i="40"/>
  <c r="W165" i="40"/>
  <c r="X165" i="40"/>
  <c r="Y165" i="40"/>
  <c r="AB165" i="40"/>
  <c r="AC165" i="40"/>
  <c r="AC170" i="40" s="1"/>
  <c r="AD165" i="40"/>
  <c r="AD170" i="40" s="1"/>
  <c r="AE165" i="40"/>
  <c r="AE170" i="40" s="1"/>
  <c r="AF165" i="40"/>
  <c r="AG165" i="40"/>
  <c r="AH165" i="40"/>
  <c r="AI165" i="40"/>
  <c r="AJ165" i="40"/>
  <c r="AK165" i="40"/>
  <c r="AK170" i="40" s="1"/>
  <c r="AN165" i="40"/>
  <c r="AO165" i="40"/>
  <c r="AO170" i="40" s="1"/>
  <c r="AP165" i="40"/>
  <c r="AQ165" i="40"/>
  <c r="AQ170" i="40" s="1"/>
  <c r="AR165" i="40"/>
  <c r="AR170" i="40" s="1"/>
  <c r="AS165" i="40"/>
  <c r="AT165" i="40"/>
  <c r="AU165" i="40"/>
  <c r="AU170" i="40" s="1"/>
  <c r="AV165" i="40"/>
  <c r="AV170" i="40" s="1"/>
  <c r="AW165" i="40"/>
  <c r="AW170" i="40" s="1"/>
  <c r="A166" i="40"/>
  <c r="B166" i="40"/>
  <c r="C166" i="40"/>
  <c r="D166" i="40"/>
  <c r="E166" i="40"/>
  <c r="F166" i="40"/>
  <c r="F171" i="40" s="1"/>
  <c r="G166" i="40"/>
  <c r="H166" i="40"/>
  <c r="H171" i="40" s="1"/>
  <c r="I166" i="40"/>
  <c r="J166" i="40"/>
  <c r="K166" i="40"/>
  <c r="L166" i="40"/>
  <c r="M166" i="40"/>
  <c r="P166" i="40"/>
  <c r="P171" i="40" s="1"/>
  <c r="Q166" i="40"/>
  <c r="R166" i="40"/>
  <c r="R171" i="40" s="1"/>
  <c r="S166" i="40"/>
  <c r="T166" i="40"/>
  <c r="T171" i="40" s="1"/>
  <c r="U166" i="40"/>
  <c r="V166" i="40"/>
  <c r="V171" i="40" s="1"/>
  <c r="W166" i="40"/>
  <c r="X166" i="40"/>
  <c r="X171" i="40" s="1"/>
  <c r="Y166" i="40"/>
  <c r="AB166" i="40"/>
  <c r="AC166" i="40"/>
  <c r="AD166" i="40"/>
  <c r="AD171" i="40" s="1"/>
  <c r="AE166" i="40"/>
  <c r="AF166" i="40"/>
  <c r="AG166" i="40"/>
  <c r="AH166" i="40"/>
  <c r="AH171" i="40" s="1"/>
  <c r="AI166" i="40"/>
  <c r="AJ166" i="40"/>
  <c r="AK166" i="40"/>
  <c r="AN166" i="40"/>
  <c r="AN171" i="40" s="1"/>
  <c r="AO166" i="40"/>
  <c r="AP166" i="40"/>
  <c r="AP171" i="40" s="1"/>
  <c r="AQ166" i="40"/>
  <c r="AR166" i="40"/>
  <c r="AR171" i="40" s="1"/>
  <c r="AS166" i="40"/>
  <c r="AT166" i="40"/>
  <c r="AU166" i="40"/>
  <c r="AV166" i="40"/>
  <c r="AV171" i="40" s="1"/>
  <c r="AW166" i="40"/>
  <c r="A167" i="40"/>
  <c r="B167" i="40"/>
  <c r="B173" i="40" s="1"/>
  <c r="C167" i="40"/>
  <c r="D167" i="40"/>
  <c r="D172" i="40" s="1"/>
  <c r="E167" i="40"/>
  <c r="F167" i="40"/>
  <c r="G167" i="40"/>
  <c r="G172" i="40" s="1"/>
  <c r="H167" i="40"/>
  <c r="H172" i="40" s="1"/>
  <c r="I167" i="40"/>
  <c r="I172" i="40" s="1"/>
  <c r="J167" i="40"/>
  <c r="K167" i="40"/>
  <c r="K172" i="40" s="1"/>
  <c r="L167" i="40"/>
  <c r="L172" i="40" s="1"/>
  <c r="M167" i="40"/>
  <c r="P167" i="40"/>
  <c r="Q167" i="40"/>
  <c r="Q172" i="40" s="1"/>
  <c r="R167" i="40"/>
  <c r="R172" i="40" s="1"/>
  <c r="S167" i="40"/>
  <c r="S172" i="40" s="1"/>
  <c r="T167" i="40"/>
  <c r="U167" i="40"/>
  <c r="U172" i="40" s="1"/>
  <c r="V167" i="40"/>
  <c r="V172" i="40" s="1"/>
  <c r="W167" i="40"/>
  <c r="X167" i="40"/>
  <c r="Y167" i="40"/>
  <c r="Y172" i="40" s="1"/>
  <c r="AB167" i="40"/>
  <c r="AB172" i="40" s="1"/>
  <c r="AC167" i="40"/>
  <c r="AC172" i="40" s="1"/>
  <c r="AD167" i="40"/>
  <c r="AE167" i="40"/>
  <c r="AE172" i="40" s="1"/>
  <c r="AF167" i="40"/>
  <c r="AF172" i="40" s="1"/>
  <c r="AG167" i="40"/>
  <c r="AH167" i="40"/>
  <c r="AI167" i="40"/>
  <c r="AI172" i="40" s="1"/>
  <c r="AJ167" i="40"/>
  <c r="AJ172" i="40" s="1"/>
  <c r="AK167" i="40"/>
  <c r="AK172" i="40" s="1"/>
  <c r="AN167" i="40"/>
  <c r="AO167" i="40"/>
  <c r="AO172" i="40" s="1"/>
  <c r="AP167" i="40"/>
  <c r="AP172" i="40" s="1"/>
  <c r="AQ167" i="40"/>
  <c r="AR167" i="40"/>
  <c r="AS167" i="40"/>
  <c r="AS172" i="40" s="1"/>
  <c r="AT167" i="40"/>
  <c r="AT172" i="40" s="1"/>
  <c r="AU167" i="40"/>
  <c r="AU172" i="40" s="1"/>
  <c r="AV167" i="40"/>
  <c r="AW167" i="40"/>
  <c r="AW172" i="40" s="1"/>
  <c r="G170" i="40"/>
  <c r="K170" i="40"/>
  <c r="W170" i="40"/>
  <c r="X170" i="40"/>
  <c r="Y170" i="40"/>
  <c r="AG170" i="40"/>
  <c r="AI170" i="40"/>
  <c r="AN170" i="40"/>
  <c r="AS170" i="40"/>
  <c r="D171" i="40"/>
  <c r="J171" i="40"/>
  <c r="L171" i="40"/>
  <c r="AB171" i="40"/>
  <c r="AF171" i="40"/>
  <c r="AJ171" i="40"/>
  <c r="AT171" i="40"/>
  <c r="E172" i="40"/>
  <c r="F172" i="40"/>
  <c r="J172" i="40"/>
  <c r="M172" i="40"/>
  <c r="P172" i="40"/>
  <c r="T172" i="40"/>
  <c r="W172" i="40"/>
  <c r="X172" i="40"/>
  <c r="AD172" i="40"/>
  <c r="AG172" i="40"/>
  <c r="AH172" i="40"/>
  <c r="AN172" i="40"/>
  <c r="AQ172" i="40"/>
  <c r="AR172" i="40"/>
  <c r="AV172" i="40"/>
  <c r="A175" i="40"/>
  <c r="B175" i="40"/>
  <c r="C175" i="40"/>
  <c r="D175" i="40"/>
  <c r="E175" i="40"/>
  <c r="F175" i="40"/>
  <c r="G175" i="40"/>
  <c r="G180" i="40" s="1"/>
  <c r="H175" i="40"/>
  <c r="H180" i="40" s="1"/>
  <c r="I175" i="40"/>
  <c r="I180" i="40" s="1"/>
  <c r="J175" i="40"/>
  <c r="K175" i="40"/>
  <c r="K180" i="40" s="1"/>
  <c r="L175" i="40"/>
  <c r="M175" i="40"/>
  <c r="P175" i="40"/>
  <c r="P180" i="40" s="1"/>
  <c r="Q175" i="40"/>
  <c r="R175" i="40"/>
  <c r="R180" i="40" s="1"/>
  <c r="S175" i="40"/>
  <c r="S180" i="40" s="1"/>
  <c r="T175" i="40"/>
  <c r="U175" i="40"/>
  <c r="U180" i="40" s="1"/>
  <c r="V175" i="40"/>
  <c r="W175" i="40"/>
  <c r="X175" i="40"/>
  <c r="Y175" i="40"/>
  <c r="Y180" i="40" s="1"/>
  <c r="AB175" i="40"/>
  <c r="AB180" i="40" s="1"/>
  <c r="AC175" i="40"/>
  <c r="AC180" i="40" s="1"/>
  <c r="AD175" i="40"/>
  <c r="AE175" i="40"/>
  <c r="AF175" i="40"/>
  <c r="AG175" i="40"/>
  <c r="AH175" i="40"/>
  <c r="AH180" i="40" s="1"/>
  <c r="AI175" i="40"/>
  <c r="AI180" i="40" s="1"/>
  <c r="AJ175" i="40"/>
  <c r="AJ180" i="40" s="1"/>
  <c r="AK175" i="40"/>
  <c r="AK180" i="40" s="1"/>
  <c r="AN175" i="40"/>
  <c r="AO175" i="40"/>
  <c r="AO180" i="40" s="1"/>
  <c r="AP175" i="40"/>
  <c r="AQ175" i="40"/>
  <c r="AR175" i="40"/>
  <c r="AR180" i="40" s="1"/>
  <c r="AS175" i="40"/>
  <c r="AS180" i="40" s="1"/>
  <c r="AT175" i="40"/>
  <c r="AU175" i="40"/>
  <c r="AV175" i="40"/>
  <c r="AV180" i="40" s="1"/>
  <c r="AW175" i="40"/>
  <c r="AW180" i="40" s="1"/>
  <c r="A176" i="40"/>
  <c r="B176" i="40"/>
  <c r="C176" i="40"/>
  <c r="D176" i="40"/>
  <c r="D181" i="40" s="1"/>
  <c r="E176" i="40"/>
  <c r="F176" i="40"/>
  <c r="G176" i="40"/>
  <c r="H176" i="40"/>
  <c r="H181" i="40" s="1"/>
  <c r="I176" i="40"/>
  <c r="J176" i="40"/>
  <c r="K176" i="40"/>
  <c r="L176" i="40"/>
  <c r="L181" i="40" s="1"/>
  <c r="M176" i="40"/>
  <c r="P176" i="40"/>
  <c r="Q176" i="40"/>
  <c r="R176" i="40"/>
  <c r="R181" i="40" s="1"/>
  <c r="S176" i="40"/>
  <c r="T176" i="40"/>
  <c r="T181" i="40" s="1"/>
  <c r="U176" i="40"/>
  <c r="V176" i="40"/>
  <c r="V181" i="40" s="1"/>
  <c r="W176" i="40"/>
  <c r="X176" i="40"/>
  <c r="Y176" i="40"/>
  <c r="AB176" i="40"/>
  <c r="AC176" i="40"/>
  <c r="AD176" i="40"/>
  <c r="AD181" i="40" s="1"/>
  <c r="AE176" i="40"/>
  <c r="AF176" i="40"/>
  <c r="AF181" i="40" s="1"/>
  <c r="AG176" i="40"/>
  <c r="AH176" i="40"/>
  <c r="AI176" i="40"/>
  <c r="AJ176" i="40"/>
  <c r="AJ181" i="40" s="1"/>
  <c r="AK176" i="40"/>
  <c r="AN176" i="40"/>
  <c r="AN181" i="40" s="1"/>
  <c r="AO176" i="40"/>
  <c r="AP176" i="40"/>
  <c r="AP181" i="40" s="1"/>
  <c r="AQ176" i="40"/>
  <c r="AR176" i="40"/>
  <c r="AS176" i="40"/>
  <c r="AT176" i="40"/>
  <c r="AT181" i="40" s="1"/>
  <c r="AU176" i="40"/>
  <c r="AV176" i="40"/>
  <c r="AV181" i="40" s="1"/>
  <c r="AW176" i="40"/>
  <c r="A177" i="40"/>
  <c r="B177" i="40"/>
  <c r="B183" i="40" s="1"/>
  <c r="C177" i="40"/>
  <c r="D177" i="40"/>
  <c r="E177" i="40"/>
  <c r="E182" i="40" s="1"/>
  <c r="F177" i="40"/>
  <c r="G177" i="40"/>
  <c r="H177" i="40"/>
  <c r="H182" i="40" s="1"/>
  <c r="I177" i="40"/>
  <c r="I182" i="40" s="1"/>
  <c r="J177" i="40"/>
  <c r="K177" i="40"/>
  <c r="K182" i="40" s="1"/>
  <c r="L177" i="40"/>
  <c r="L182" i="40" s="1"/>
  <c r="M177" i="40"/>
  <c r="M182" i="40" s="1"/>
  <c r="P177" i="40"/>
  <c r="P182" i="40" s="1"/>
  <c r="Q177" i="40"/>
  <c r="R177" i="40"/>
  <c r="R182" i="40" s="1"/>
  <c r="S177" i="40"/>
  <c r="S182" i="40" s="1"/>
  <c r="T177" i="40"/>
  <c r="U177" i="40"/>
  <c r="V177" i="40"/>
  <c r="W177" i="40"/>
  <c r="W182" i="40" s="1"/>
  <c r="X177" i="40"/>
  <c r="X182" i="40" s="1"/>
  <c r="Y177" i="40"/>
  <c r="Y182" i="40" s="1"/>
  <c r="AB177" i="40"/>
  <c r="AB182" i="40" s="1"/>
  <c r="AC177" i="40"/>
  <c r="AC182" i="40" s="1"/>
  <c r="AD177" i="40"/>
  <c r="AE177" i="40"/>
  <c r="AF177" i="40"/>
  <c r="AG177" i="40"/>
  <c r="AG182" i="40" s="1"/>
  <c r="AH177" i="40"/>
  <c r="AI177" i="40"/>
  <c r="AI182" i="40" s="1"/>
  <c r="AJ177" i="40"/>
  <c r="AK177" i="40"/>
  <c r="AK182" i="40" s="1"/>
  <c r="AN177" i="40"/>
  <c r="AN182" i="40" s="1"/>
  <c r="AO177" i="40"/>
  <c r="AO182" i="40" s="1"/>
  <c r="AP177" i="40"/>
  <c r="AP182" i="40" s="1"/>
  <c r="AQ177" i="40"/>
  <c r="AQ182" i="40" s="1"/>
  <c r="AR177" i="40"/>
  <c r="AS177" i="40"/>
  <c r="AS182" i="40" s="1"/>
  <c r="AT177" i="40"/>
  <c r="AU177" i="40"/>
  <c r="AU182" i="40" s="1"/>
  <c r="AV177" i="40"/>
  <c r="AW177" i="40"/>
  <c r="E180" i="40"/>
  <c r="F180" i="40"/>
  <c r="J180" i="40"/>
  <c r="M180" i="40"/>
  <c r="Q180" i="40"/>
  <c r="T180" i="40"/>
  <c r="W180" i="40"/>
  <c r="X180" i="40"/>
  <c r="AD180" i="40"/>
  <c r="AE180" i="40"/>
  <c r="AG180" i="40"/>
  <c r="AN180" i="40"/>
  <c r="AQ180" i="40"/>
  <c r="AU180" i="40"/>
  <c r="F181" i="40"/>
  <c r="J181" i="40"/>
  <c r="P181" i="40"/>
  <c r="X181" i="40"/>
  <c r="AB181" i="40"/>
  <c r="AH181" i="40"/>
  <c r="AR181" i="40"/>
  <c r="D182" i="40"/>
  <c r="G182" i="40"/>
  <c r="Q182" i="40"/>
  <c r="U182" i="40"/>
  <c r="V182" i="40"/>
  <c r="AE182" i="40"/>
  <c r="AF182" i="40"/>
  <c r="AJ182" i="40"/>
  <c r="AT182" i="40"/>
  <c r="AW182" i="40"/>
  <c r="A185" i="40"/>
  <c r="B185" i="40"/>
  <c r="C185" i="40"/>
  <c r="D185" i="40"/>
  <c r="E185" i="40"/>
  <c r="F185" i="40"/>
  <c r="F190" i="40" s="1"/>
  <c r="G185" i="40"/>
  <c r="G190" i="40" s="1"/>
  <c r="H185" i="40"/>
  <c r="H190" i="40" s="1"/>
  <c r="I185" i="40"/>
  <c r="I190" i="40" s="1"/>
  <c r="J185" i="40"/>
  <c r="K185" i="40"/>
  <c r="L185" i="40"/>
  <c r="M185" i="40"/>
  <c r="P185" i="40"/>
  <c r="Q185" i="40"/>
  <c r="R185" i="40"/>
  <c r="R190" i="40" s="1"/>
  <c r="S185" i="40"/>
  <c r="T185" i="40"/>
  <c r="T190" i="40" s="1"/>
  <c r="U185" i="40"/>
  <c r="U190" i="40" s="1"/>
  <c r="V185" i="40"/>
  <c r="W185" i="40"/>
  <c r="X185" i="40"/>
  <c r="X190" i="40" s="1"/>
  <c r="Y185" i="40"/>
  <c r="Y190" i="40" s="1"/>
  <c r="AB185" i="40"/>
  <c r="AB190" i="40" s="1"/>
  <c r="AC185" i="40"/>
  <c r="AD185" i="40"/>
  <c r="AE185" i="40"/>
  <c r="AF185" i="40"/>
  <c r="AG185" i="40"/>
  <c r="AG190" i="40" s="1"/>
  <c r="AH185" i="40"/>
  <c r="AI185" i="40"/>
  <c r="AI190" i="40" s="1"/>
  <c r="AJ185" i="40"/>
  <c r="AJ190" i="40" s="1"/>
  <c r="AK185" i="40"/>
  <c r="AN185" i="40"/>
  <c r="AO185" i="40"/>
  <c r="AO190" i="40" s="1"/>
  <c r="AP185" i="40"/>
  <c r="AQ185" i="40"/>
  <c r="AR185" i="40"/>
  <c r="AR190" i="40" s="1"/>
  <c r="AS185" i="40"/>
  <c r="AS190" i="40" s="1"/>
  <c r="AT185" i="40"/>
  <c r="AT190" i="40" s="1"/>
  <c r="AU185" i="40"/>
  <c r="AV185" i="40"/>
  <c r="AV190" i="40" s="1"/>
  <c r="AW185" i="40"/>
  <c r="AW190" i="40" s="1"/>
  <c r="A186" i="40"/>
  <c r="B186" i="40"/>
  <c r="C186" i="40"/>
  <c r="D186" i="40"/>
  <c r="E186" i="40"/>
  <c r="F186" i="40"/>
  <c r="G186" i="40"/>
  <c r="H186" i="40"/>
  <c r="H191" i="40" s="1"/>
  <c r="I186" i="40"/>
  <c r="J186" i="40"/>
  <c r="J191" i="40" s="1"/>
  <c r="K186" i="40"/>
  <c r="L186" i="40"/>
  <c r="L191" i="40" s="1"/>
  <c r="M186" i="40"/>
  <c r="P186" i="40"/>
  <c r="Q186" i="40"/>
  <c r="R186" i="40"/>
  <c r="R191" i="40" s="1"/>
  <c r="S186" i="40"/>
  <c r="T186" i="40"/>
  <c r="U186" i="40"/>
  <c r="V186" i="40"/>
  <c r="V191" i="40" s="1"/>
  <c r="W186" i="40"/>
  <c r="X186" i="40"/>
  <c r="Y186" i="40"/>
  <c r="AB186" i="40"/>
  <c r="AB191" i="40" s="1"/>
  <c r="AC186" i="40"/>
  <c r="AD186" i="40"/>
  <c r="AE186" i="40"/>
  <c r="AF186" i="40"/>
  <c r="AG186" i="40"/>
  <c r="AH186" i="40"/>
  <c r="AH191" i="40" s="1"/>
  <c r="AI186" i="40"/>
  <c r="AJ186" i="40"/>
  <c r="AJ191" i="40" s="1"/>
  <c r="AK186" i="40"/>
  <c r="AN186" i="40"/>
  <c r="AO186" i="40"/>
  <c r="AP186" i="40"/>
  <c r="AQ186" i="40"/>
  <c r="AR186" i="40"/>
  <c r="AS186" i="40"/>
  <c r="AT186" i="40"/>
  <c r="AT191" i="40" s="1"/>
  <c r="AU186" i="40"/>
  <c r="AV186" i="40"/>
  <c r="AV191" i="40" s="1"/>
  <c r="AW186" i="40"/>
  <c r="A187" i="40"/>
  <c r="B187" i="40"/>
  <c r="B193" i="40" s="1"/>
  <c r="C187" i="40"/>
  <c r="D187" i="40"/>
  <c r="E187" i="40"/>
  <c r="F187" i="40"/>
  <c r="F192" i="40" s="1"/>
  <c r="G187" i="40"/>
  <c r="H187" i="40"/>
  <c r="I187" i="40"/>
  <c r="J187" i="40"/>
  <c r="J192" i="40" s="1"/>
  <c r="K187" i="40"/>
  <c r="L187" i="40"/>
  <c r="M187" i="40"/>
  <c r="M192" i="40" s="1"/>
  <c r="P187" i="40"/>
  <c r="P192" i="40" s="1"/>
  <c r="Q187" i="40"/>
  <c r="Q192" i="40" s="1"/>
  <c r="R187" i="40"/>
  <c r="S187" i="40"/>
  <c r="T187" i="40"/>
  <c r="T192" i="40" s="1"/>
  <c r="U187" i="40"/>
  <c r="U192" i="40" s="1"/>
  <c r="V187" i="40"/>
  <c r="W187" i="40"/>
  <c r="X187" i="40"/>
  <c r="X192" i="40" s="1"/>
  <c r="Y187" i="40"/>
  <c r="AB187" i="40"/>
  <c r="AC187" i="40"/>
  <c r="AD187" i="40"/>
  <c r="AD192" i="40" s="1"/>
  <c r="AE187" i="40"/>
  <c r="AF187" i="40"/>
  <c r="AG187" i="40"/>
  <c r="AG192" i="40" s="1"/>
  <c r="AH187" i="40"/>
  <c r="AH192" i="40" s="1"/>
  <c r="AI187" i="40"/>
  <c r="AJ187" i="40"/>
  <c r="AK187" i="40"/>
  <c r="AN187" i="40"/>
  <c r="AN192" i="40" s="1"/>
  <c r="AO187" i="40"/>
  <c r="AO192" i="40" s="1"/>
  <c r="AP187" i="40"/>
  <c r="AQ187" i="40"/>
  <c r="AQ192" i="40" s="1"/>
  <c r="AR187" i="40"/>
  <c r="AR192" i="40" s="1"/>
  <c r="AS187" i="40"/>
  <c r="AT187" i="40"/>
  <c r="AU187" i="40"/>
  <c r="AU192" i="40" s="1"/>
  <c r="AV187" i="40"/>
  <c r="AV192" i="40" s="1"/>
  <c r="AW187" i="40"/>
  <c r="AT188" i="40"/>
  <c r="E190" i="40"/>
  <c r="J190" i="40"/>
  <c r="K190" i="40"/>
  <c r="M190" i="40"/>
  <c r="P190" i="40"/>
  <c r="Q190" i="40"/>
  <c r="S190" i="40"/>
  <c r="W190" i="40"/>
  <c r="AC190" i="40"/>
  <c r="AD190" i="40"/>
  <c r="AE190" i="40"/>
  <c r="AK190" i="40"/>
  <c r="AN190" i="40"/>
  <c r="AQ190" i="40"/>
  <c r="AU190" i="40"/>
  <c r="D191" i="40"/>
  <c r="F191" i="40"/>
  <c r="P191" i="40"/>
  <c r="T191" i="40"/>
  <c r="X191" i="40"/>
  <c r="AD191" i="40"/>
  <c r="AF191" i="40"/>
  <c r="AN191" i="40"/>
  <c r="AP191" i="40"/>
  <c r="AR191" i="40"/>
  <c r="D192" i="40"/>
  <c r="E192" i="40"/>
  <c r="G192" i="40"/>
  <c r="H192" i="40"/>
  <c r="I192" i="40"/>
  <c r="K192" i="40"/>
  <c r="L192" i="40"/>
  <c r="R192" i="40"/>
  <c r="S192" i="40"/>
  <c r="V192" i="40"/>
  <c r="W192" i="40"/>
  <c r="Y192" i="40"/>
  <c r="AB192" i="40"/>
  <c r="AC192" i="40"/>
  <c r="AE192" i="40"/>
  <c r="AF192" i="40"/>
  <c r="AI192" i="40"/>
  <c r="AJ192" i="40"/>
  <c r="AK192" i="40"/>
  <c r="AP192" i="40"/>
  <c r="AS192" i="40"/>
  <c r="AT192" i="40"/>
  <c r="AW192" i="40"/>
  <c r="A195" i="40"/>
  <c r="B195" i="40"/>
  <c r="C195" i="40"/>
  <c r="D195" i="40"/>
  <c r="E195" i="40"/>
  <c r="E200" i="40" s="1"/>
  <c r="F195" i="40"/>
  <c r="G195" i="40"/>
  <c r="H195" i="40"/>
  <c r="H200" i="40" s="1"/>
  <c r="I195" i="40"/>
  <c r="I200" i="40" s="1"/>
  <c r="J195" i="40"/>
  <c r="K195" i="40"/>
  <c r="L195" i="40"/>
  <c r="M195" i="40"/>
  <c r="M200" i="40" s="1"/>
  <c r="P195" i="40"/>
  <c r="Q195" i="40"/>
  <c r="Q200" i="40" s="1"/>
  <c r="R195" i="40"/>
  <c r="R200" i="40" s="1"/>
  <c r="S195" i="40"/>
  <c r="S200" i="40" s="1"/>
  <c r="T195" i="40"/>
  <c r="U195" i="40"/>
  <c r="V195" i="40"/>
  <c r="W195" i="40"/>
  <c r="W200" i="40" s="1"/>
  <c r="X195" i="40"/>
  <c r="Y195" i="40"/>
  <c r="AB195" i="40"/>
  <c r="AB200" i="40" s="1"/>
  <c r="AC195" i="40"/>
  <c r="AD195" i="40"/>
  <c r="AE195" i="40"/>
  <c r="AE200" i="40" s="1"/>
  <c r="AF195" i="40"/>
  <c r="AG195" i="40"/>
  <c r="AH195" i="40"/>
  <c r="AI195" i="40"/>
  <c r="AI200" i="40" s="1"/>
  <c r="AJ195" i="40"/>
  <c r="AJ200" i="40" s="1"/>
  <c r="AK195" i="40"/>
  <c r="AK200" i="40" s="1"/>
  <c r="AN195" i="40"/>
  <c r="AO195" i="40"/>
  <c r="AO200" i="40" s="1"/>
  <c r="AP195" i="40"/>
  <c r="AQ195" i="40"/>
  <c r="AR195" i="40"/>
  <c r="AS195" i="40"/>
  <c r="AT195" i="40"/>
  <c r="AT200" i="40" s="1"/>
  <c r="AU195" i="40"/>
  <c r="AU200" i="40" s="1"/>
  <c r="AV195" i="40"/>
  <c r="AW195" i="40"/>
  <c r="AW200" i="40" s="1"/>
  <c r="A196" i="40"/>
  <c r="B196" i="40"/>
  <c r="C196" i="40"/>
  <c r="D196" i="40"/>
  <c r="E196" i="40"/>
  <c r="F196" i="40"/>
  <c r="G196" i="40"/>
  <c r="H196" i="40"/>
  <c r="H201" i="40" s="1"/>
  <c r="I196" i="40"/>
  <c r="J196" i="40"/>
  <c r="J201" i="40" s="1"/>
  <c r="K196" i="40"/>
  <c r="L196" i="40"/>
  <c r="L201" i="40" s="1"/>
  <c r="M196" i="40"/>
  <c r="P196" i="40"/>
  <c r="Q196" i="40"/>
  <c r="R196" i="40"/>
  <c r="R201" i="40" s="1"/>
  <c r="S196" i="40"/>
  <c r="T196" i="40"/>
  <c r="T201" i="40" s="1"/>
  <c r="U196" i="40"/>
  <c r="V196" i="40"/>
  <c r="W196" i="40"/>
  <c r="X196" i="40"/>
  <c r="X201" i="40" s="1"/>
  <c r="Y196" i="40"/>
  <c r="AB196" i="40"/>
  <c r="AB201" i="40" s="1"/>
  <c r="AC196" i="40"/>
  <c r="AD196" i="40"/>
  <c r="AD201" i="40" s="1"/>
  <c r="AE196" i="40"/>
  <c r="AF196" i="40"/>
  <c r="AG196" i="40"/>
  <c r="AH196" i="40"/>
  <c r="AI196" i="40"/>
  <c r="AJ196" i="40"/>
  <c r="AJ201" i="40" s="1"/>
  <c r="AK196" i="40"/>
  <c r="AN196" i="40"/>
  <c r="AN201" i="40" s="1"/>
  <c r="AO196" i="40"/>
  <c r="AP196" i="40"/>
  <c r="AQ196" i="40"/>
  <c r="AR196" i="40"/>
  <c r="AR201" i="40" s="1"/>
  <c r="AS196" i="40"/>
  <c r="AT196" i="40"/>
  <c r="AT201" i="40" s="1"/>
  <c r="AU196" i="40"/>
  <c r="AV196" i="40"/>
  <c r="AW196" i="40"/>
  <c r="A197" i="40"/>
  <c r="B197" i="40"/>
  <c r="B203" i="40" s="1"/>
  <c r="C197" i="40"/>
  <c r="D197" i="40"/>
  <c r="E197" i="40"/>
  <c r="E202" i="40" s="1"/>
  <c r="F197" i="40"/>
  <c r="G197" i="40"/>
  <c r="G202" i="40" s="1"/>
  <c r="H197" i="40"/>
  <c r="I197" i="40"/>
  <c r="I202" i="40" s="1"/>
  <c r="J197" i="40"/>
  <c r="J198" i="40" s="1"/>
  <c r="K197" i="40"/>
  <c r="K202" i="40" s="1"/>
  <c r="L197" i="40"/>
  <c r="M197" i="40"/>
  <c r="M202" i="40" s="1"/>
  <c r="P197" i="40"/>
  <c r="P202" i="40" s="1"/>
  <c r="Q197" i="40"/>
  <c r="Q202" i="40" s="1"/>
  <c r="R197" i="40"/>
  <c r="S197" i="40"/>
  <c r="S202" i="40" s="1"/>
  <c r="T197" i="40"/>
  <c r="T198" i="40" s="1"/>
  <c r="U197" i="40"/>
  <c r="U202" i="40" s="1"/>
  <c r="V197" i="40"/>
  <c r="W197" i="40"/>
  <c r="W202" i="40" s="1"/>
  <c r="X197" i="40"/>
  <c r="X198" i="40" s="1"/>
  <c r="Y197" i="40"/>
  <c r="Y202" i="40" s="1"/>
  <c r="AB197" i="40"/>
  <c r="AC197" i="40"/>
  <c r="AC202" i="40" s="1"/>
  <c r="AD197" i="40"/>
  <c r="AD198" i="40" s="1"/>
  <c r="AE197" i="40"/>
  <c r="AE202" i="40" s="1"/>
  <c r="AF197" i="40"/>
  <c r="AG197" i="40"/>
  <c r="AG202" i="40" s="1"/>
  <c r="AH197" i="40"/>
  <c r="AH202" i="40" s="1"/>
  <c r="AI197" i="40"/>
  <c r="AI202" i="40" s="1"/>
  <c r="AJ197" i="40"/>
  <c r="AK197" i="40"/>
  <c r="AK202" i="40" s="1"/>
  <c r="AN197" i="40"/>
  <c r="AN198" i="40" s="1"/>
  <c r="AO197" i="40"/>
  <c r="AO202" i="40" s="1"/>
  <c r="AP197" i="40"/>
  <c r="AQ197" i="40"/>
  <c r="AQ202" i="40" s="1"/>
  <c r="AR197" i="40"/>
  <c r="AR198" i="40" s="1"/>
  <c r="AS197" i="40"/>
  <c r="AS202" i="40" s="1"/>
  <c r="AT197" i="40"/>
  <c r="AU197" i="40"/>
  <c r="AU202" i="40" s="1"/>
  <c r="AV197" i="40"/>
  <c r="AV198" i="40" s="1"/>
  <c r="AW197" i="40"/>
  <c r="F200" i="40"/>
  <c r="G200" i="40"/>
  <c r="J200" i="40"/>
  <c r="K200" i="40"/>
  <c r="P200" i="40"/>
  <c r="T200" i="40"/>
  <c r="U200" i="40"/>
  <c r="X200" i="40"/>
  <c r="Y200" i="40"/>
  <c r="AC200" i="40"/>
  <c r="AD200" i="40"/>
  <c r="AG200" i="40"/>
  <c r="AH200" i="40"/>
  <c r="AN200" i="40"/>
  <c r="AQ200" i="40"/>
  <c r="AR200" i="40"/>
  <c r="AS200" i="40"/>
  <c r="AV200" i="40"/>
  <c r="D201" i="40"/>
  <c r="F201" i="40"/>
  <c r="V201" i="40"/>
  <c r="AF201" i="40"/>
  <c r="AP201" i="40"/>
  <c r="AV201" i="40"/>
  <c r="D202" i="40"/>
  <c r="H202" i="40"/>
  <c r="L202" i="40"/>
  <c r="R202" i="40"/>
  <c r="V202" i="40"/>
  <c r="AB202" i="40"/>
  <c r="AF202" i="40"/>
  <c r="AJ202" i="40"/>
  <c r="AP202" i="40"/>
  <c r="AT202" i="40"/>
  <c r="AW202" i="40"/>
  <c r="A205" i="40"/>
  <c r="B205" i="40"/>
  <c r="C205" i="40"/>
  <c r="D205" i="40"/>
  <c r="E205" i="40"/>
  <c r="E210" i="40" s="1"/>
  <c r="F205" i="40"/>
  <c r="F210" i="40" s="1"/>
  <c r="G205" i="40"/>
  <c r="G210" i="40" s="1"/>
  <c r="H205" i="40"/>
  <c r="I205" i="40"/>
  <c r="J205" i="40"/>
  <c r="J210" i="40" s="1"/>
  <c r="K205" i="40"/>
  <c r="K210" i="40" s="1"/>
  <c r="L205" i="40"/>
  <c r="M205" i="40"/>
  <c r="P205" i="40"/>
  <c r="Q205" i="40"/>
  <c r="Q210" i="40" s="1"/>
  <c r="R205" i="40"/>
  <c r="S205" i="40"/>
  <c r="S210" i="40" s="1"/>
  <c r="T205" i="40"/>
  <c r="T210" i="40" s="1"/>
  <c r="U205" i="40"/>
  <c r="U210" i="40" s="1"/>
  <c r="V205" i="40"/>
  <c r="W205" i="40"/>
  <c r="X205" i="40"/>
  <c r="X210" i="40" s="1"/>
  <c r="Y205" i="40"/>
  <c r="Y210" i="40" s="1"/>
  <c r="AB205" i="40"/>
  <c r="AC205" i="40"/>
  <c r="AD205" i="40"/>
  <c r="AD210" i="40" s="1"/>
  <c r="AE205" i="40"/>
  <c r="AE210" i="40" s="1"/>
  <c r="AF205" i="40"/>
  <c r="AG205" i="40"/>
  <c r="AH205" i="40"/>
  <c r="AI205" i="40"/>
  <c r="AI210" i="40" s="1"/>
  <c r="AJ205" i="40"/>
  <c r="AK205" i="40"/>
  <c r="AN205" i="40"/>
  <c r="AO205" i="40"/>
  <c r="AO210" i="40" s="1"/>
  <c r="AP205" i="40"/>
  <c r="AQ205" i="40"/>
  <c r="AR205" i="40"/>
  <c r="AR210" i="40" s="1"/>
  <c r="AS205" i="40"/>
  <c r="AS210" i="40" s="1"/>
  <c r="AT205" i="40"/>
  <c r="AU205" i="40"/>
  <c r="AU210" i="40" s="1"/>
  <c r="AV205" i="40"/>
  <c r="AV210" i="40" s="1"/>
  <c r="AW205" i="40"/>
  <c r="AW210" i="40" s="1"/>
  <c r="A206" i="40"/>
  <c r="B206" i="40"/>
  <c r="C206" i="40"/>
  <c r="D206" i="40"/>
  <c r="D211" i="40" s="1"/>
  <c r="E206" i="40"/>
  <c r="F206" i="40"/>
  <c r="G206" i="40"/>
  <c r="H206" i="40"/>
  <c r="H211" i="40" s="1"/>
  <c r="I206" i="40"/>
  <c r="J206" i="40"/>
  <c r="K206" i="40"/>
  <c r="L206" i="40"/>
  <c r="L211" i="40" s="1"/>
  <c r="M206" i="40"/>
  <c r="P206" i="40"/>
  <c r="Q206" i="40"/>
  <c r="R206" i="40"/>
  <c r="R211" i="40" s="1"/>
  <c r="S206" i="40"/>
  <c r="T206" i="40"/>
  <c r="T211" i="40" s="1"/>
  <c r="U206" i="40"/>
  <c r="V206" i="40"/>
  <c r="V211" i="40" s="1"/>
  <c r="W206" i="40"/>
  <c r="X206" i="40"/>
  <c r="Y206" i="40"/>
  <c r="AB206" i="40"/>
  <c r="AB211" i="40" s="1"/>
  <c r="AC206" i="40"/>
  <c r="AD206" i="40"/>
  <c r="AE206" i="40"/>
  <c r="AF206" i="40"/>
  <c r="AF211" i="40" s="1"/>
  <c r="AG206" i="40"/>
  <c r="AH206" i="40"/>
  <c r="AI206" i="40"/>
  <c r="AJ206" i="40"/>
  <c r="AJ211" i="40" s="1"/>
  <c r="AK206" i="40"/>
  <c r="AN206" i="40"/>
  <c r="AN211" i="40" s="1"/>
  <c r="AO206" i="40"/>
  <c r="AP206" i="40"/>
  <c r="AP211" i="40" s="1"/>
  <c r="AQ206" i="40"/>
  <c r="AR206" i="40"/>
  <c r="AS206" i="40"/>
  <c r="AT206" i="40"/>
  <c r="AT211" i="40" s="1"/>
  <c r="AU206" i="40"/>
  <c r="AV206" i="40"/>
  <c r="AW206" i="40"/>
  <c r="A207" i="40"/>
  <c r="B207" i="40"/>
  <c r="B213" i="40" s="1"/>
  <c r="C207" i="40"/>
  <c r="D207" i="40"/>
  <c r="E207" i="40"/>
  <c r="E212" i="40" s="1"/>
  <c r="F207" i="40"/>
  <c r="F212" i="40" s="1"/>
  <c r="G207" i="40"/>
  <c r="H207" i="40"/>
  <c r="I207" i="40"/>
  <c r="I212" i="40" s="1"/>
  <c r="J207" i="40"/>
  <c r="K207" i="40"/>
  <c r="L207" i="40"/>
  <c r="M207" i="40"/>
  <c r="M212" i="40" s="1"/>
  <c r="P207" i="40"/>
  <c r="P208" i="40" s="1"/>
  <c r="Q207" i="40"/>
  <c r="R207" i="40"/>
  <c r="S207" i="40"/>
  <c r="S212" i="40" s="1"/>
  <c r="T207" i="40"/>
  <c r="T212" i="40" s="1"/>
  <c r="U207" i="40"/>
  <c r="V207" i="40"/>
  <c r="W207" i="40"/>
  <c r="W212" i="40" s="1"/>
  <c r="X207" i="40"/>
  <c r="X212" i="40" s="1"/>
  <c r="Y207" i="40"/>
  <c r="AB207" i="40"/>
  <c r="AC207" i="40"/>
  <c r="AC212" i="40" s="1"/>
  <c r="AD207" i="40"/>
  <c r="AD212" i="40" s="1"/>
  <c r="AE207" i="40"/>
  <c r="AF207" i="40"/>
  <c r="AG207" i="40"/>
  <c r="AG212" i="40" s="1"/>
  <c r="AH207" i="40"/>
  <c r="AH208" i="40" s="1"/>
  <c r="AI207" i="40"/>
  <c r="AJ207" i="40"/>
  <c r="AK207" i="40"/>
  <c r="AN207" i="40"/>
  <c r="AN212" i="40" s="1"/>
  <c r="AO207" i="40"/>
  <c r="AP207" i="40"/>
  <c r="AQ207" i="40"/>
  <c r="AR207" i="40"/>
  <c r="AR212" i="40" s="1"/>
  <c r="AS207" i="40"/>
  <c r="AT207" i="40"/>
  <c r="AU207" i="40"/>
  <c r="AV207" i="40"/>
  <c r="AV212" i="40" s="1"/>
  <c r="AW207" i="40"/>
  <c r="I210" i="40"/>
  <c r="M210" i="40"/>
  <c r="P210" i="40"/>
  <c r="W210" i="40"/>
  <c r="AC210" i="40"/>
  <c r="AG210" i="40"/>
  <c r="AH210" i="40"/>
  <c r="AK210" i="40"/>
  <c r="AN210" i="40"/>
  <c r="AQ210" i="40"/>
  <c r="F211" i="40"/>
  <c r="J211" i="40"/>
  <c r="P211" i="40"/>
  <c r="X211" i="40"/>
  <c r="AD211" i="40"/>
  <c r="AH211" i="40"/>
  <c r="AR211" i="40"/>
  <c r="AV211" i="40"/>
  <c r="D212" i="40"/>
  <c r="G212" i="40"/>
  <c r="H212" i="40"/>
  <c r="J212" i="40"/>
  <c r="K212" i="40"/>
  <c r="L212" i="40"/>
  <c r="Q212" i="40"/>
  <c r="R212" i="40"/>
  <c r="U212" i="40"/>
  <c r="V212" i="40"/>
  <c r="Y212" i="40"/>
  <c r="AB212" i="40"/>
  <c r="AE212" i="40"/>
  <c r="AF212" i="40"/>
  <c r="AI212" i="40"/>
  <c r="AJ212" i="40"/>
  <c r="AK212" i="40"/>
  <c r="AO212" i="40"/>
  <c r="AP212" i="40"/>
  <c r="AQ212" i="40"/>
  <c r="AS212" i="40"/>
  <c r="AT212" i="40"/>
  <c r="AU212" i="40"/>
  <c r="AW212" i="40"/>
  <c r="A215" i="40"/>
  <c r="B215" i="40"/>
  <c r="C215" i="40"/>
  <c r="D215" i="40"/>
  <c r="E215" i="40"/>
  <c r="E220" i="40" s="1"/>
  <c r="F215" i="40"/>
  <c r="F220" i="40" s="1"/>
  <c r="G215" i="40"/>
  <c r="G220" i="40" s="1"/>
  <c r="H215" i="40"/>
  <c r="H220" i="40" s="1"/>
  <c r="I215" i="40"/>
  <c r="J215" i="40"/>
  <c r="J220" i="40" s="1"/>
  <c r="K215" i="40"/>
  <c r="K220" i="40" s="1"/>
  <c r="L215" i="40"/>
  <c r="M215" i="40"/>
  <c r="M220" i="40" s="1"/>
  <c r="P215" i="40"/>
  <c r="P220" i="40" s="1"/>
  <c r="Q215" i="40"/>
  <c r="Q220" i="40" s="1"/>
  <c r="R215" i="40"/>
  <c r="R220" i="40" s="1"/>
  <c r="S215" i="40"/>
  <c r="S220" i="40" s="1"/>
  <c r="T215" i="40"/>
  <c r="U215" i="40"/>
  <c r="U220" i="40" s="1"/>
  <c r="V215" i="40"/>
  <c r="W215" i="40"/>
  <c r="W220" i="40" s="1"/>
  <c r="X215" i="40"/>
  <c r="X220" i="40" s="1"/>
  <c r="Y215" i="40"/>
  <c r="Y220" i="40" s="1"/>
  <c r="AB215" i="40"/>
  <c r="AB220" i="40" s="1"/>
  <c r="AC215" i="40"/>
  <c r="AD215" i="40"/>
  <c r="AD220" i="40" s="1"/>
  <c r="AE215" i="40"/>
  <c r="AE220" i="40" s="1"/>
  <c r="AF215" i="40"/>
  <c r="AG215" i="40"/>
  <c r="AG220" i="40" s="1"/>
  <c r="AH215" i="40"/>
  <c r="AH220" i="40" s="1"/>
  <c r="AI215" i="40"/>
  <c r="AI220" i="40" s="1"/>
  <c r="AJ215" i="40"/>
  <c r="AJ220" i="40" s="1"/>
  <c r="AK215" i="40"/>
  <c r="AK220" i="40" s="1"/>
  <c r="AN215" i="40"/>
  <c r="AN220" i="40" s="1"/>
  <c r="AO215" i="40"/>
  <c r="AO220" i="40" s="1"/>
  <c r="AP215" i="40"/>
  <c r="AQ215" i="40"/>
  <c r="AQ220" i="40" s="1"/>
  <c r="AR215" i="40"/>
  <c r="AR220" i="40" s="1"/>
  <c r="AS215" i="40"/>
  <c r="AS220" i="40" s="1"/>
  <c r="AT215" i="40"/>
  <c r="AT220" i="40" s="1"/>
  <c r="AU215" i="40"/>
  <c r="AU220" i="40" s="1"/>
  <c r="AV215" i="40"/>
  <c r="AV220" i="40" s="1"/>
  <c r="AW215" i="40"/>
  <c r="A216" i="40"/>
  <c r="B216" i="40"/>
  <c r="C216" i="40"/>
  <c r="D216" i="40"/>
  <c r="E216" i="40"/>
  <c r="F216" i="40"/>
  <c r="G216" i="40"/>
  <c r="H216" i="40"/>
  <c r="H221" i="40" s="1"/>
  <c r="I216" i="40"/>
  <c r="J216" i="40"/>
  <c r="J221" i="40" s="1"/>
  <c r="K216" i="40"/>
  <c r="L216" i="40"/>
  <c r="L221" i="40" s="1"/>
  <c r="M216" i="40"/>
  <c r="P216" i="40"/>
  <c r="Q216" i="40"/>
  <c r="R216" i="40"/>
  <c r="R221" i="40" s="1"/>
  <c r="S216" i="40"/>
  <c r="T216" i="40"/>
  <c r="T221" i="40" s="1"/>
  <c r="U216" i="40"/>
  <c r="V216" i="40"/>
  <c r="V221" i="40" s="1"/>
  <c r="W216" i="40"/>
  <c r="X216" i="40"/>
  <c r="Y216" i="40"/>
  <c r="AB216" i="40"/>
  <c r="AB221" i="40" s="1"/>
  <c r="AC216" i="40"/>
  <c r="AD216" i="40"/>
  <c r="AD221" i="40" s="1"/>
  <c r="AE216" i="40"/>
  <c r="AF216" i="40"/>
  <c r="AF221" i="40" s="1"/>
  <c r="AG216" i="40"/>
  <c r="AH216" i="40"/>
  <c r="AI216" i="40"/>
  <c r="AJ216" i="40"/>
  <c r="AJ221" i="40" s="1"/>
  <c r="AK216" i="40"/>
  <c r="AN216" i="40"/>
  <c r="AN221" i="40" s="1"/>
  <c r="AO216" i="40"/>
  <c r="AP216" i="40"/>
  <c r="AP221" i="40" s="1"/>
  <c r="AQ216" i="40"/>
  <c r="AR216" i="40"/>
  <c r="AS216" i="40"/>
  <c r="AT216" i="40"/>
  <c r="AT221" i="40" s="1"/>
  <c r="AU216" i="40"/>
  <c r="AV216" i="40"/>
  <c r="AV221" i="40" s="1"/>
  <c r="AW216" i="40"/>
  <c r="A217" i="40"/>
  <c r="B217" i="40"/>
  <c r="B223" i="40" s="1"/>
  <c r="C217" i="40"/>
  <c r="D217" i="40"/>
  <c r="D222" i="40" s="1"/>
  <c r="E217" i="40"/>
  <c r="E222" i="40" s="1"/>
  <c r="F217" i="40"/>
  <c r="F222" i="40" s="1"/>
  <c r="G217" i="40"/>
  <c r="G222" i="40" s="1"/>
  <c r="H217" i="40"/>
  <c r="H222" i="40" s="1"/>
  <c r="I217" i="40"/>
  <c r="J217" i="40"/>
  <c r="J222" i="40" s="1"/>
  <c r="K217" i="40"/>
  <c r="K222" i="40" s="1"/>
  <c r="L217" i="40"/>
  <c r="L222" i="40" s="1"/>
  <c r="M217" i="40"/>
  <c r="M222" i="40" s="1"/>
  <c r="P217" i="40"/>
  <c r="P222" i="40" s="1"/>
  <c r="Q217" i="40"/>
  <c r="Q222" i="40" s="1"/>
  <c r="R217" i="40"/>
  <c r="R222" i="40" s="1"/>
  <c r="S217" i="40"/>
  <c r="S222" i="40" s="1"/>
  <c r="T217" i="40"/>
  <c r="T222" i="40" s="1"/>
  <c r="U217" i="40"/>
  <c r="U222" i="40" s="1"/>
  <c r="V217" i="40"/>
  <c r="V222" i="40" s="1"/>
  <c r="W217" i="40"/>
  <c r="W222" i="40" s="1"/>
  <c r="X217" i="40"/>
  <c r="X222" i="40" s="1"/>
  <c r="Y217" i="40"/>
  <c r="Y222" i="40" s="1"/>
  <c r="AB217" i="40"/>
  <c r="AB222" i="40" s="1"/>
  <c r="AC217" i="40"/>
  <c r="AC222" i="40" s="1"/>
  <c r="AD217" i="40"/>
  <c r="AD222" i="40" s="1"/>
  <c r="AE217" i="40"/>
  <c r="AE222" i="40" s="1"/>
  <c r="AF217" i="40"/>
  <c r="AG217" i="40"/>
  <c r="AG222" i="40" s="1"/>
  <c r="AH217" i="40"/>
  <c r="AH222" i="40" s="1"/>
  <c r="AI217" i="40"/>
  <c r="AI222" i="40" s="1"/>
  <c r="AJ217" i="40"/>
  <c r="AJ222" i="40" s="1"/>
  <c r="AK217" i="40"/>
  <c r="AK222" i="40" s="1"/>
  <c r="AN217" i="40"/>
  <c r="AN222" i="40" s="1"/>
  <c r="AO217" i="40"/>
  <c r="AO222" i="40" s="1"/>
  <c r="AP217" i="40"/>
  <c r="AP222" i="40" s="1"/>
  <c r="AQ217" i="40"/>
  <c r="AQ222" i="40" s="1"/>
  <c r="AR217" i="40"/>
  <c r="AR222" i="40" s="1"/>
  <c r="AS217" i="40"/>
  <c r="AS222" i="40" s="1"/>
  <c r="AT217" i="40"/>
  <c r="AT222" i="40" s="1"/>
  <c r="AU217" i="40"/>
  <c r="AU222" i="40" s="1"/>
  <c r="AV217" i="40"/>
  <c r="AV222" i="40" s="1"/>
  <c r="AW217" i="40"/>
  <c r="AW222" i="40" s="1"/>
  <c r="AB218" i="40"/>
  <c r="I220" i="40"/>
  <c r="T220" i="40"/>
  <c r="AC220" i="40"/>
  <c r="AW220" i="40"/>
  <c r="D221" i="40"/>
  <c r="P221" i="40"/>
  <c r="AH221" i="40"/>
  <c r="I222" i="40"/>
  <c r="AF222" i="40"/>
  <c r="A225" i="40"/>
  <c r="B225" i="40"/>
  <c r="C225" i="40"/>
  <c r="D225" i="40"/>
  <c r="E225" i="40"/>
  <c r="F225" i="40"/>
  <c r="F230" i="40" s="1"/>
  <c r="G225" i="40"/>
  <c r="G230" i="40" s="1"/>
  <c r="H225" i="40"/>
  <c r="H230" i="40" s="1"/>
  <c r="I225" i="40"/>
  <c r="I230" i="40" s="1"/>
  <c r="J225" i="40"/>
  <c r="K225" i="40"/>
  <c r="K230" i="40" s="1"/>
  <c r="L225" i="40"/>
  <c r="M225" i="40"/>
  <c r="M230" i="40" s="1"/>
  <c r="P225" i="40"/>
  <c r="Q225" i="40"/>
  <c r="Q230" i="40" s="1"/>
  <c r="R225" i="40"/>
  <c r="R230" i="40" s="1"/>
  <c r="S225" i="40"/>
  <c r="S230" i="40" s="1"/>
  <c r="T225" i="40"/>
  <c r="U225" i="40"/>
  <c r="U230" i="40" s="1"/>
  <c r="V225" i="40"/>
  <c r="W225" i="40"/>
  <c r="W230" i="40" s="1"/>
  <c r="X225" i="40"/>
  <c r="X230" i="40" s="1"/>
  <c r="Y225" i="40"/>
  <c r="Y230" i="40" s="1"/>
  <c r="AB225" i="40"/>
  <c r="AB230" i="40" s="1"/>
  <c r="AC225" i="40"/>
  <c r="AC230" i="40" s="1"/>
  <c r="AD225" i="40"/>
  <c r="AE225" i="40"/>
  <c r="AE230" i="40" s="1"/>
  <c r="AF225" i="40"/>
  <c r="AG225" i="40"/>
  <c r="AH225" i="40"/>
  <c r="AI225" i="40"/>
  <c r="AI230" i="40" s="1"/>
  <c r="AJ225" i="40"/>
  <c r="AJ230" i="40" s="1"/>
  <c r="AK225" i="40"/>
  <c r="AK230" i="40" s="1"/>
  <c r="AN225" i="40"/>
  <c r="AO225" i="40"/>
  <c r="AO230" i="40" s="1"/>
  <c r="AP225" i="40"/>
  <c r="AQ225" i="40"/>
  <c r="AR225" i="40"/>
  <c r="AR230" i="40" s="1"/>
  <c r="AS225" i="40"/>
  <c r="AS230" i="40" s="1"/>
  <c r="AT225" i="40"/>
  <c r="AT230" i="40" s="1"/>
  <c r="AU225" i="40"/>
  <c r="AU230" i="40" s="1"/>
  <c r="AV225" i="40"/>
  <c r="AW225" i="40"/>
  <c r="AW230" i="40" s="1"/>
  <c r="A226" i="40"/>
  <c r="B226" i="40"/>
  <c r="C226" i="40"/>
  <c r="D226" i="40"/>
  <c r="D231" i="40" s="1"/>
  <c r="E226" i="40"/>
  <c r="F226" i="40"/>
  <c r="G226" i="40"/>
  <c r="H226" i="40"/>
  <c r="H231" i="40" s="1"/>
  <c r="I226" i="40"/>
  <c r="J226" i="40"/>
  <c r="J231" i="40" s="1"/>
  <c r="K226" i="40"/>
  <c r="L226" i="40"/>
  <c r="L231" i="40" s="1"/>
  <c r="M226" i="40"/>
  <c r="P226" i="40"/>
  <c r="P231" i="40" s="1"/>
  <c r="Q226" i="40"/>
  <c r="R226" i="40"/>
  <c r="R231" i="40" s="1"/>
  <c r="S226" i="40"/>
  <c r="T226" i="40"/>
  <c r="U226" i="40"/>
  <c r="V226" i="40"/>
  <c r="V231" i="40" s="1"/>
  <c r="W226" i="40"/>
  <c r="X226" i="40"/>
  <c r="X231" i="40" s="1"/>
  <c r="Y226" i="40"/>
  <c r="AB226" i="40"/>
  <c r="AB231" i="40" s="1"/>
  <c r="AC226" i="40"/>
  <c r="AD226" i="40"/>
  <c r="AD231" i="40" s="1"/>
  <c r="AE226" i="40"/>
  <c r="AF226" i="40"/>
  <c r="AF231" i="40" s="1"/>
  <c r="AG226" i="40"/>
  <c r="AH226" i="40"/>
  <c r="AH231" i="40" s="1"/>
  <c r="AI226" i="40"/>
  <c r="AJ226" i="40"/>
  <c r="AJ231" i="40" s="1"/>
  <c r="AK226" i="40"/>
  <c r="AN226" i="40"/>
  <c r="AO226" i="40"/>
  <c r="AP226" i="40"/>
  <c r="AP231" i="40" s="1"/>
  <c r="AQ226" i="40"/>
  <c r="AR226" i="40"/>
  <c r="AS226" i="40"/>
  <c r="AT226" i="40"/>
  <c r="AT231" i="40" s="1"/>
  <c r="AU226" i="40"/>
  <c r="AV226" i="40"/>
  <c r="AV231" i="40" s="1"/>
  <c r="AW226" i="40"/>
  <c r="A227" i="40"/>
  <c r="B227" i="40"/>
  <c r="B233" i="40" s="1"/>
  <c r="C227" i="40"/>
  <c r="D227" i="40"/>
  <c r="E227" i="40"/>
  <c r="E232" i="40" s="1"/>
  <c r="F227" i="40"/>
  <c r="G227" i="40"/>
  <c r="G232" i="40" s="1"/>
  <c r="H227" i="40"/>
  <c r="I227" i="40"/>
  <c r="I232" i="40" s="1"/>
  <c r="J227" i="40"/>
  <c r="K227" i="40"/>
  <c r="K232" i="40" s="1"/>
  <c r="L227" i="40"/>
  <c r="M227" i="40"/>
  <c r="M232" i="40" s="1"/>
  <c r="P227" i="40"/>
  <c r="P232" i="40" s="1"/>
  <c r="Q227" i="40"/>
  <c r="Q232" i="40" s="1"/>
  <c r="R227" i="40"/>
  <c r="S227" i="40"/>
  <c r="S232" i="40" s="1"/>
  <c r="T227" i="40"/>
  <c r="T232" i="40" s="1"/>
  <c r="U227" i="40"/>
  <c r="U232" i="40" s="1"/>
  <c r="V227" i="40"/>
  <c r="W227" i="40"/>
  <c r="X227" i="40"/>
  <c r="Y227" i="40"/>
  <c r="Y232" i="40" s="1"/>
  <c r="AB227" i="40"/>
  <c r="AC227" i="40"/>
  <c r="AC232" i="40" s="1"/>
  <c r="AD227" i="40"/>
  <c r="AE227" i="40"/>
  <c r="AE232" i="40" s="1"/>
  <c r="AF227" i="40"/>
  <c r="AG227" i="40"/>
  <c r="AG232" i="40" s="1"/>
  <c r="AH227" i="40"/>
  <c r="AH232" i="40" s="1"/>
  <c r="AI227" i="40"/>
  <c r="AI232" i="40" s="1"/>
  <c r="AJ227" i="40"/>
  <c r="AK227" i="40"/>
  <c r="AK232" i="40" s="1"/>
  <c r="AN227" i="40"/>
  <c r="AN232" i="40" s="1"/>
  <c r="AO227" i="40"/>
  <c r="AO232" i="40" s="1"/>
  <c r="AP227" i="40"/>
  <c r="AQ227" i="40"/>
  <c r="AQ232" i="40" s="1"/>
  <c r="AR227" i="40"/>
  <c r="AS227" i="40"/>
  <c r="AS232" i="40" s="1"/>
  <c r="AT227" i="40"/>
  <c r="AU227" i="40"/>
  <c r="AU232" i="40" s="1"/>
  <c r="AV227" i="40"/>
  <c r="AW227" i="40"/>
  <c r="AW232" i="40" s="1"/>
  <c r="E230" i="40"/>
  <c r="J230" i="40"/>
  <c r="P230" i="40"/>
  <c r="T230" i="40"/>
  <c r="AD230" i="40"/>
  <c r="AG230" i="40"/>
  <c r="AH230" i="40"/>
  <c r="AN230" i="40"/>
  <c r="AQ230" i="40"/>
  <c r="AV230" i="40"/>
  <c r="T231" i="40"/>
  <c r="AN231" i="40"/>
  <c r="AR231" i="40"/>
  <c r="D232" i="40"/>
  <c r="F232" i="40"/>
  <c r="H232" i="40"/>
  <c r="J232" i="40"/>
  <c r="L232" i="40"/>
  <c r="R232" i="40"/>
  <c r="V232" i="40"/>
  <c r="W232" i="40"/>
  <c r="X232" i="40"/>
  <c r="AB232" i="40"/>
  <c r="AD232" i="40"/>
  <c r="AF232" i="40"/>
  <c r="AJ232" i="40"/>
  <c r="AP232" i="40"/>
  <c r="AR232" i="40"/>
  <c r="AT232" i="40"/>
  <c r="AV232" i="40"/>
  <c r="A235" i="40"/>
  <c r="B235" i="40"/>
  <c r="C235" i="40"/>
  <c r="D235" i="40"/>
  <c r="E235" i="40"/>
  <c r="E240" i="40" s="1"/>
  <c r="F235" i="40"/>
  <c r="F240" i="40" s="1"/>
  <c r="G235" i="40"/>
  <c r="G240" i="40" s="1"/>
  <c r="H235" i="40"/>
  <c r="H240" i="40" s="1"/>
  <c r="I235" i="40"/>
  <c r="J235" i="40"/>
  <c r="K235" i="40"/>
  <c r="L235" i="40"/>
  <c r="M235" i="40"/>
  <c r="M240" i="40" s="1"/>
  <c r="P235" i="40"/>
  <c r="P240" i="40" s="1"/>
  <c r="Q235" i="40"/>
  <c r="Q240" i="40" s="1"/>
  <c r="R235" i="40"/>
  <c r="R240" i="40" s="1"/>
  <c r="S235" i="40"/>
  <c r="T235" i="40"/>
  <c r="U235" i="40"/>
  <c r="U240" i="40" s="1"/>
  <c r="V235" i="40"/>
  <c r="W235" i="40"/>
  <c r="W240" i="40" s="1"/>
  <c r="X235" i="40"/>
  <c r="X240" i="40" s="1"/>
  <c r="Y235" i="40"/>
  <c r="Y240" i="40" s="1"/>
  <c r="AB235" i="40"/>
  <c r="AB240" i="40" s="1"/>
  <c r="AC235" i="40"/>
  <c r="AC240" i="40" s="1"/>
  <c r="AD235" i="40"/>
  <c r="AD240" i="40" s="1"/>
  <c r="AE235" i="40"/>
  <c r="AE240" i="40" s="1"/>
  <c r="AF235" i="40"/>
  <c r="AG235" i="40"/>
  <c r="AH235" i="40"/>
  <c r="AI235" i="40"/>
  <c r="AI240" i="40" s="1"/>
  <c r="AJ235" i="40"/>
  <c r="AK235" i="40"/>
  <c r="AK240" i="40" s="1"/>
  <c r="AN235" i="40"/>
  <c r="AN240" i="40" s="1"/>
  <c r="AO235" i="40"/>
  <c r="AO240" i="40" s="1"/>
  <c r="AP235" i="40"/>
  <c r="AQ235" i="40"/>
  <c r="AQ240" i="40" s="1"/>
  <c r="AR235" i="40"/>
  <c r="AR240" i="40" s="1"/>
  <c r="AS235" i="40"/>
  <c r="AT235" i="40"/>
  <c r="AT240" i="40" s="1"/>
  <c r="AU235" i="40"/>
  <c r="AV235" i="40"/>
  <c r="AV240" i="40" s="1"/>
  <c r="AW235" i="40"/>
  <c r="AW240" i="40" s="1"/>
  <c r="A236" i="40"/>
  <c r="B236" i="40"/>
  <c r="C236" i="40"/>
  <c r="D236" i="40"/>
  <c r="E236" i="40"/>
  <c r="F236" i="40"/>
  <c r="F241" i="40" s="1"/>
  <c r="G236" i="40"/>
  <c r="H236" i="40"/>
  <c r="H241" i="40" s="1"/>
  <c r="I236" i="40"/>
  <c r="J236" i="40"/>
  <c r="J241" i="40" s="1"/>
  <c r="K236" i="40"/>
  <c r="L236" i="40"/>
  <c r="L241" i="40" s="1"/>
  <c r="M236" i="40"/>
  <c r="P236" i="40"/>
  <c r="Q236" i="40"/>
  <c r="R236" i="40"/>
  <c r="R241" i="40" s="1"/>
  <c r="S236" i="40"/>
  <c r="T236" i="40"/>
  <c r="U236" i="40"/>
  <c r="V236" i="40"/>
  <c r="V241" i="40" s="1"/>
  <c r="W236" i="40"/>
  <c r="X236" i="40"/>
  <c r="X241" i="40" s="1"/>
  <c r="Y236" i="40"/>
  <c r="AB236" i="40"/>
  <c r="AB241" i="40" s="1"/>
  <c r="AC236" i="40"/>
  <c r="AD236" i="40"/>
  <c r="AD241" i="40" s="1"/>
  <c r="AE236" i="40"/>
  <c r="AF236" i="40"/>
  <c r="AG236" i="40"/>
  <c r="AH236" i="40"/>
  <c r="AI236" i="40"/>
  <c r="AJ236" i="40"/>
  <c r="AJ241" i="40" s="1"/>
  <c r="AK236" i="40"/>
  <c r="AN236" i="40"/>
  <c r="AN241" i="40" s="1"/>
  <c r="AO236" i="40"/>
  <c r="AP236" i="40"/>
  <c r="AQ236" i="40"/>
  <c r="AR236" i="40"/>
  <c r="AS236" i="40"/>
  <c r="AT236" i="40"/>
  <c r="AT241" i="40" s="1"/>
  <c r="AU236" i="40"/>
  <c r="AV236" i="40"/>
  <c r="AW236" i="40"/>
  <c r="A237" i="40"/>
  <c r="B237" i="40"/>
  <c r="B243" i="40" s="1"/>
  <c r="C237" i="40"/>
  <c r="D237" i="40"/>
  <c r="D242" i="40" s="1"/>
  <c r="E237" i="40"/>
  <c r="E242" i="40" s="1"/>
  <c r="F237" i="40"/>
  <c r="G237" i="40"/>
  <c r="G242" i="40" s="1"/>
  <c r="H237" i="40"/>
  <c r="H242" i="40" s="1"/>
  <c r="I237" i="40"/>
  <c r="I242" i="40" s="1"/>
  <c r="J237" i="40"/>
  <c r="J242" i="40" s="1"/>
  <c r="K237" i="40"/>
  <c r="L237" i="40"/>
  <c r="L242" i="40" s="1"/>
  <c r="M237" i="40"/>
  <c r="M242" i="40" s="1"/>
  <c r="P237" i="40"/>
  <c r="P242" i="40" s="1"/>
  <c r="Q237" i="40"/>
  <c r="R237" i="40"/>
  <c r="S237" i="40"/>
  <c r="S242" i="40" s="1"/>
  <c r="T237" i="40"/>
  <c r="T242" i="40" s="1"/>
  <c r="U237" i="40"/>
  <c r="U242" i="40" s="1"/>
  <c r="V237" i="40"/>
  <c r="V242" i="40" s="1"/>
  <c r="W237" i="40"/>
  <c r="W242" i="40" s="1"/>
  <c r="X237" i="40"/>
  <c r="Y237" i="40"/>
  <c r="AB237" i="40"/>
  <c r="AC237" i="40"/>
  <c r="AC242" i="40" s="1"/>
  <c r="AD237" i="40"/>
  <c r="AD242" i="40" s="1"/>
  <c r="AE237" i="40"/>
  <c r="AE242" i="40" s="1"/>
  <c r="AF237" i="40"/>
  <c r="AF242" i="40" s="1"/>
  <c r="AG237" i="40"/>
  <c r="AG242" i="40" s="1"/>
  <c r="AH237" i="40"/>
  <c r="AH242" i="40" s="1"/>
  <c r="AI237" i="40"/>
  <c r="AI242" i="40" s="1"/>
  <c r="AJ237" i="40"/>
  <c r="AK237" i="40"/>
  <c r="AK242" i="40" s="1"/>
  <c r="AN237" i="40"/>
  <c r="AN242" i="40" s="1"/>
  <c r="AO237" i="40"/>
  <c r="AP237" i="40"/>
  <c r="AQ237" i="40"/>
  <c r="AQ242" i="40" s="1"/>
  <c r="AR237" i="40"/>
  <c r="AS237" i="40"/>
  <c r="AS242" i="40" s="1"/>
  <c r="AT237" i="40"/>
  <c r="AT242" i="40" s="1"/>
  <c r="AU237" i="40"/>
  <c r="AU242" i="40" s="1"/>
  <c r="AV237" i="40"/>
  <c r="AV242" i="40" s="1"/>
  <c r="AW237" i="40"/>
  <c r="I240" i="40"/>
  <c r="J240" i="40"/>
  <c r="K240" i="40"/>
  <c r="S240" i="40"/>
  <c r="T240" i="40"/>
  <c r="AG240" i="40"/>
  <c r="AH240" i="40"/>
  <c r="AS240" i="40"/>
  <c r="AU240" i="40"/>
  <c r="D241" i="40"/>
  <c r="P241" i="40"/>
  <c r="T241" i="40"/>
  <c r="AF241" i="40"/>
  <c r="AH241" i="40"/>
  <c r="AP241" i="40"/>
  <c r="AR241" i="40"/>
  <c r="AV241" i="40"/>
  <c r="K242" i="40"/>
  <c r="Q242" i="40"/>
  <c r="R242" i="40"/>
  <c r="Y242" i="40"/>
  <c r="AB242" i="40"/>
  <c r="AJ242" i="40"/>
  <c r="AO242" i="40"/>
  <c r="AP242" i="40"/>
  <c r="AW242" i="40"/>
  <c r="D3" i="39"/>
  <c r="P3" i="39"/>
  <c r="AB3" i="39"/>
  <c r="AN3" i="39"/>
  <c r="A4" i="39"/>
  <c r="B4" i="39"/>
  <c r="C4" i="39"/>
  <c r="D4" i="39"/>
  <c r="E4" i="39"/>
  <c r="F4" i="39"/>
  <c r="G4" i="39"/>
  <c r="H4" i="39"/>
  <c r="I4" i="39"/>
  <c r="J4" i="39"/>
  <c r="K4" i="39"/>
  <c r="L4" i="39"/>
  <c r="M4" i="39"/>
  <c r="P4" i="39"/>
  <c r="Q4" i="39"/>
  <c r="R4" i="39"/>
  <c r="S4" i="39"/>
  <c r="T4" i="39"/>
  <c r="U4" i="39"/>
  <c r="V4" i="39"/>
  <c r="W4" i="39"/>
  <c r="X4" i="39"/>
  <c r="Y4" i="39"/>
  <c r="AB4" i="39"/>
  <c r="AC4" i="39"/>
  <c r="AD4" i="39"/>
  <c r="AE4" i="39"/>
  <c r="AF4" i="39"/>
  <c r="AG4" i="39"/>
  <c r="AH4" i="39"/>
  <c r="AI4" i="39"/>
  <c r="AJ4" i="39"/>
  <c r="AK4" i="39"/>
  <c r="AN4" i="39"/>
  <c r="AO4" i="39"/>
  <c r="AP4" i="39"/>
  <c r="AQ4" i="39"/>
  <c r="AR4" i="39"/>
  <c r="AS4" i="39"/>
  <c r="AT4" i="39"/>
  <c r="AU4" i="39"/>
  <c r="AV4" i="39"/>
  <c r="AW4" i="39"/>
  <c r="A5" i="39"/>
  <c r="B5" i="39"/>
  <c r="C5" i="39"/>
  <c r="D5" i="39"/>
  <c r="E5" i="39"/>
  <c r="F5" i="39"/>
  <c r="G5" i="39"/>
  <c r="H5" i="39"/>
  <c r="I5" i="39"/>
  <c r="J5" i="39"/>
  <c r="K5" i="39"/>
  <c r="L5" i="39"/>
  <c r="M5" i="39"/>
  <c r="P5" i="39"/>
  <c r="Q5" i="39"/>
  <c r="R5" i="39"/>
  <c r="S5" i="39"/>
  <c r="T5" i="39"/>
  <c r="U5" i="39"/>
  <c r="V5" i="39"/>
  <c r="W5" i="39"/>
  <c r="X5" i="39"/>
  <c r="Y5" i="39"/>
  <c r="AB5" i="39"/>
  <c r="AC5" i="39"/>
  <c r="AD5" i="39"/>
  <c r="AE5" i="39"/>
  <c r="AF5" i="39"/>
  <c r="AG5" i="39"/>
  <c r="AH5" i="39"/>
  <c r="AI5" i="39"/>
  <c r="AJ5" i="39"/>
  <c r="AK5" i="39"/>
  <c r="AN5" i="39"/>
  <c r="AO5" i="39"/>
  <c r="AP5" i="39"/>
  <c r="AQ5" i="39"/>
  <c r="AR5" i="39"/>
  <c r="AS5" i="39"/>
  <c r="AT5" i="39"/>
  <c r="AU5" i="39"/>
  <c r="AV5" i="39"/>
  <c r="AW5" i="39"/>
  <c r="A6" i="39"/>
  <c r="B6" i="39"/>
  <c r="C6" i="39"/>
  <c r="D6" i="39"/>
  <c r="E6" i="39"/>
  <c r="F6" i="39"/>
  <c r="G6" i="39"/>
  <c r="H6" i="39"/>
  <c r="I6" i="39"/>
  <c r="J6" i="39"/>
  <c r="K6" i="39"/>
  <c r="L6" i="39"/>
  <c r="M6" i="39"/>
  <c r="P6" i="39"/>
  <c r="Q6" i="39"/>
  <c r="R6" i="39"/>
  <c r="S6" i="39"/>
  <c r="T6" i="39"/>
  <c r="U6" i="39"/>
  <c r="V6" i="39"/>
  <c r="W6" i="39"/>
  <c r="X6" i="39"/>
  <c r="Y6" i="39"/>
  <c r="AB6" i="39"/>
  <c r="AC6" i="39"/>
  <c r="AD6" i="39"/>
  <c r="AE6" i="39"/>
  <c r="AF6" i="39"/>
  <c r="AG6" i="39"/>
  <c r="AH6" i="39"/>
  <c r="AI6" i="39"/>
  <c r="AJ6" i="39"/>
  <c r="AK6" i="39"/>
  <c r="AN6" i="39"/>
  <c r="AO6" i="39"/>
  <c r="AP6" i="39"/>
  <c r="AQ6" i="39"/>
  <c r="AR6" i="39"/>
  <c r="AS6" i="39"/>
  <c r="AT6" i="39"/>
  <c r="AU6" i="39"/>
  <c r="AV6" i="39"/>
  <c r="AW6" i="39"/>
  <c r="A7" i="39"/>
  <c r="B7" i="39"/>
  <c r="C7" i="39"/>
  <c r="D7" i="39"/>
  <c r="E7" i="39"/>
  <c r="E12" i="39" s="1"/>
  <c r="F7" i="39"/>
  <c r="G7" i="39"/>
  <c r="H7" i="39"/>
  <c r="I7" i="39"/>
  <c r="I12" i="39" s="1"/>
  <c r="J7" i="39"/>
  <c r="K7" i="39"/>
  <c r="L7" i="39"/>
  <c r="M7" i="39"/>
  <c r="M12" i="39" s="1"/>
  <c r="P7" i="39"/>
  <c r="Q7" i="39"/>
  <c r="R7" i="39"/>
  <c r="S7" i="39"/>
  <c r="S12" i="39" s="1"/>
  <c r="T7" i="39"/>
  <c r="U7" i="39"/>
  <c r="V7" i="39"/>
  <c r="W7" i="39"/>
  <c r="W12" i="39" s="1"/>
  <c r="X7" i="39"/>
  <c r="Y7" i="39"/>
  <c r="AB7" i="39"/>
  <c r="AC7" i="39"/>
  <c r="AC12" i="39" s="1"/>
  <c r="AD7" i="39"/>
  <c r="AE7" i="39"/>
  <c r="AF7" i="39"/>
  <c r="AG7" i="39"/>
  <c r="AG12" i="39" s="1"/>
  <c r="AH7" i="39"/>
  <c r="AI7" i="39"/>
  <c r="AJ7" i="39"/>
  <c r="AK7" i="39"/>
  <c r="AK12" i="39" s="1"/>
  <c r="AN7" i="39"/>
  <c r="AO7" i="39"/>
  <c r="AP7" i="39"/>
  <c r="AQ7" i="39"/>
  <c r="AQ12" i="39" s="1"/>
  <c r="AR7" i="39"/>
  <c r="AS7" i="39"/>
  <c r="AT7" i="39"/>
  <c r="AU7" i="39"/>
  <c r="AU12" i="39" s="1"/>
  <c r="AV7" i="39"/>
  <c r="AW7" i="39"/>
  <c r="D10" i="39"/>
  <c r="F10" i="39"/>
  <c r="G10" i="39"/>
  <c r="H10" i="39"/>
  <c r="J10" i="39"/>
  <c r="K10" i="39"/>
  <c r="L10" i="39"/>
  <c r="P10" i="39"/>
  <c r="Q10" i="39"/>
  <c r="R10" i="39"/>
  <c r="T10" i="39"/>
  <c r="U10" i="39"/>
  <c r="V10" i="39"/>
  <c r="X10" i="39"/>
  <c r="Y10" i="39"/>
  <c r="AB10" i="39"/>
  <c r="AD10" i="39"/>
  <c r="AE10" i="39"/>
  <c r="AF10" i="39"/>
  <c r="AH10" i="39"/>
  <c r="AI10" i="39"/>
  <c r="AJ10" i="39"/>
  <c r="AN10" i="39"/>
  <c r="AO10" i="39"/>
  <c r="AP10" i="39"/>
  <c r="AR10" i="39"/>
  <c r="AS10" i="39"/>
  <c r="AT10" i="39"/>
  <c r="AV10" i="39"/>
  <c r="AW10" i="39"/>
  <c r="E11" i="39"/>
  <c r="G11" i="39"/>
  <c r="I11" i="39"/>
  <c r="K11" i="39"/>
  <c r="M11" i="39"/>
  <c r="Q11" i="39"/>
  <c r="S11" i="39"/>
  <c r="U11" i="39"/>
  <c r="W11" i="39"/>
  <c r="Y11" i="39"/>
  <c r="AC11" i="39"/>
  <c r="AE11" i="39"/>
  <c r="AG11" i="39"/>
  <c r="AI11" i="39"/>
  <c r="AK11" i="39"/>
  <c r="AO11" i="39"/>
  <c r="AQ11" i="39"/>
  <c r="AS11" i="39"/>
  <c r="AU11" i="39"/>
  <c r="AW11" i="39"/>
  <c r="D12" i="39"/>
  <c r="F12" i="39"/>
  <c r="G12" i="39"/>
  <c r="H12" i="39"/>
  <c r="J12" i="39"/>
  <c r="K12" i="39"/>
  <c r="L12" i="39"/>
  <c r="P12" i="39"/>
  <c r="Q12" i="39"/>
  <c r="R12" i="39"/>
  <c r="T12" i="39"/>
  <c r="U12" i="39"/>
  <c r="V12" i="39"/>
  <c r="X12" i="39"/>
  <c r="Y12" i="39"/>
  <c r="AB12" i="39"/>
  <c r="AD12" i="39"/>
  <c r="AE12" i="39"/>
  <c r="AF12" i="39"/>
  <c r="AH12" i="39"/>
  <c r="AI12" i="39"/>
  <c r="AJ12" i="39"/>
  <c r="AN12" i="39"/>
  <c r="AO12" i="39"/>
  <c r="AP12" i="39"/>
  <c r="AR12" i="39"/>
  <c r="AS12" i="39"/>
  <c r="AT12" i="39"/>
  <c r="AV12" i="39"/>
  <c r="AW12" i="39"/>
  <c r="B13" i="39"/>
  <c r="A15" i="39"/>
  <c r="B15" i="39"/>
  <c r="C15" i="39"/>
  <c r="D15" i="39"/>
  <c r="E15" i="39"/>
  <c r="F15" i="39"/>
  <c r="G15" i="39"/>
  <c r="H15" i="39"/>
  <c r="I15" i="39"/>
  <c r="J15" i="39"/>
  <c r="K15" i="39"/>
  <c r="L15" i="39"/>
  <c r="M15" i="39"/>
  <c r="P15" i="39"/>
  <c r="Q15" i="39"/>
  <c r="R15" i="39"/>
  <c r="S15" i="39"/>
  <c r="T15" i="39"/>
  <c r="U15" i="39"/>
  <c r="V15" i="39"/>
  <c r="W15" i="39"/>
  <c r="X15" i="39"/>
  <c r="Y15" i="39"/>
  <c r="AB15" i="39"/>
  <c r="AC15" i="39"/>
  <c r="AD15" i="39"/>
  <c r="AE15" i="39"/>
  <c r="AF15" i="39"/>
  <c r="AG15" i="39"/>
  <c r="AH15" i="39"/>
  <c r="AI15" i="39"/>
  <c r="AJ15" i="39"/>
  <c r="AK15" i="39"/>
  <c r="AN15" i="39"/>
  <c r="AO15" i="39"/>
  <c r="AP15" i="39"/>
  <c r="AQ15" i="39"/>
  <c r="AR15" i="39"/>
  <c r="AS15" i="39"/>
  <c r="AT15" i="39"/>
  <c r="AU15" i="39"/>
  <c r="AV15" i="39"/>
  <c r="AW15" i="39"/>
  <c r="A16" i="39"/>
  <c r="B16" i="39"/>
  <c r="C16" i="39"/>
  <c r="D16" i="39"/>
  <c r="E16" i="39"/>
  <c r="F16" i="39"/>
  <c r="F21" i="39" s="1"/>
  <c r="G16" i="39"/>
  <c r="G21" i="39" s="1"/>
  <c r="H16" i="39"/>
  <c r="I16" i="39"/>
  <c r="J16" i="39"/>
  <c r="J21" i="39" s="1"/>
  <c r="K16" i="39"/>
  <c r="K21" i="39" s="1"/>
  <c r="L16" i="39"/>
  <c r="M16" i="39"/>
  <c r="P16" i="39"/>
  <c r="P21" i="39" s="1"/>
  <c r="Q16" i="39"/>
  <c r="Q21" i="39" s="1"/>
  <c r="R16" i="39"/>
  <c r="S16" i="39"/>
  <c r="T16" i="39"/>
  <c r="T21" i="39" s="1"/>
  <c r="U16" i="39"/>
  <c r="U21" i="39" s="1"/>
  <c r="V16" i="39"/>
  <c r="W16" i="39"/>
  <c r="X16" i="39"/>
  <c r="X21" i="39" s="1"/>
  <c r="Y16" i="39"/>
  <c r="Y21" i="39" s="1"/>
  <c r="AB16" i="39"/>
  <c r="AC16" i="39"/>
  <c r="AD16" i="39"/>
  <c r="AD21" i="39" s="1"/>
  <c r="AE16" i="39"/>
  <c r="AE21" i="39" s="1"/>
  <c r="AF16" i="39"/>
  <c r="AG16" i="39"/>
  <c r="AH16" i="39"/>
  <c r="AH21" i="39" s="1"/>
  <c r="AI16" i="39"/>
  <c r="AI21" i="39" s="1"/>
  <c r="AJ16" i="39"/>
  <c r="AK16" i="39"/>
  <c r="AN16" i="39"/>
  <c r="AN21" i="39" s="1"/>
  <c r="AO16" i="39"/>
  <c r="AO21" i="39" s="1"/>
  <c r="AP16" i="39"/>
  <c r="AQ16" i="39"/>
  <c r="AR16" i="39"/>
  <c r="AR21" i="39" s="1"/>
  <c r="AS16" i="39"/>
  <c r="AS21" i="39" s="1"/>
  <c r="AT16" i="39"/>
  <c r="AU16" i="39"/>
  <c r="AU21" i="39" s="1"/>
  <c r="AV16" i="39"/>
  <c r="AV21" i="39" s="1"/>
  <c r="AW16" i="39"/>
  <c r="AW21" i="39" s="1"/>
  <c r="A17" i="39"/>
  <c r="B17" i="39"/>
  <c r="C17" i="39"/>
  <c r="D17" i="39"/>
  <c r="E17" i="39"/>
  <c r="E18" i="39" s="1"/>
  <c r="F17" i="39"/>
  <c r="G17" i="39"/>
  <c r="H17" i="39"/>
  <c r="H22" i="39" s="1"/>
  <c r="I17" i="39"/>
  <c r="I18" i="39" s="1"/>
  <c r="J17" i="39"/>
  <c r="K17" i="39"/>
  <c r="L17" i="39"/>
  <c r="M17" i="39"/>
  <c r="M22" i="39" s="1"/>
  <c r="P17" i="39"/>
  <c r="P22" i="39" s="1"/>
  <c r="Q17" i="39"/>
  <c r="R17" i="39"/>
  <c r="S17" i="39"/>
  <c r="S18" i="39" s="1"/>
  <c r="T17" i="39"/>
  <c r="U17" i="39"/>
  <c r="U22" i="39" s="1"/>
  <c r="V17" i="39"/>
  <c r="W17" i="39"/>
  <c r="W22" i="39" s="1"/>
  <c r="X17" i="39"/>
  <c r="X22" i="39" s="1"/>
  <c r="Y17" i="39"/>
  <c r="AB17" i="39"/>
  <c r="AC17" i="39"/>
  <c r="AC18" i="39" s="1"/>
  <c r="AD17" i="39"/>
  <c r="AE17" i="39"/>
  <c r="AF17" i="39"/>
  <c r="AG17" i="39"/>
  <c r="AG22" i="39" s="1"/>
  <c r="AH17" i="39"/>
  <c r="AH22" i="39" s="1"/>
  <c r="AI17" i="39"/>
  <c r="AJ17" i="39"/>
  <c r="AK17" i="39"/>
  <c r="AK18" i="39" s="1"/>
  <c r="AN17" i="39"/>
  <c r="AN22" i="39" s="1"/>
  <c r="AO17" i="39"/>
  <c r="AO22" i="39" s="1"/>
  <c r="AP17" i="39"/>
  <c r="AQ17" i="39"/>
  <c r="AQ18" i="39" s="1"/>
  <c r="AR17" i="39"/>
  <c r="AS17" i="39"/>
  <c r="AT17" i="39"/>
  <c r="AT22" i="39" s="1"/>
  <c r="AU17" i="39"/>
  <c r="AU18" i="39" s="1"/>
  <c r="AV17" i="39"/>
  <c r="AW17" i="39"/>
  <c r="W18" i="39"/>
  <c r="AG18" i="39"/>
  <c r="D20" i="39"/>
  <c r="E20" i="39"/>
  <c r="H20" i="39"/>
  <c r="I20" i="39"/>
  <c r="L20" i="39"/>
  <c r="M20" i="39"/>
  <c r="R20" i="39"/>
  <c r="S20" i="39"/>
  <c r="V20" i="39"/>
  <c r="W20" i="39"/>
  <c r="AB20" i="39"/>
  <c r="AC20" i="39"/>
  <c r="AF20" i="39"/>
  <c r="AG20" i="39"/>
  <c r="AJ20" i="39"/>
  <c r="AK20" i="39"/>
  <c r="AP20" i="39"/>
  <c r="AQ20" i="39"/>
  <c r="AT20" i="39"/>
  <c r="AU20" i="39"/>
  <c r="E21" i="39"/>
  <c r="I21" i="39"/>
  <c r="M21" i="39"/>
  <c r="S21" i="39"/>
  <c r="W21" i="39"/>
  <c r="AC21" i="39"/>
  <c r="AG21" i="39"/>
  <c r="AK21" i="39"/>
  <c r="AQ21" i="39"/>
  <c r="D22" i="39"/>
  <c r="F22" i="39"/>
  <c r="G22" i="39"/>
  <c r="J22" i="39"/>
  <c r="K22" i="39"/>
  <c r="L22" i="39"/>
  <c r="Q22" i="39"/>
  <c r="R22" i="39"/>
  <c r="T22" i="39"/>
  <c r="V22" i="39"/>
  <c r="Y22" i="39"/>
  <c r="AB22" i="39"/>
  <c r="AD22" i="39"/>
  <c r="AE22" i="39"/>
  <c r="AF22" i="39"/>
  <c r="AI22" i="39"/>
  <c r="AJ22" i="39"/>
  <c r="AP22" i="39"/>
  <c r="AR22" i="39"/>
  <c r="AS22" i="39"/>
  <c r="AV22" i="39"/>
  <c r="AW22" i="39"/>
  <c r="B23" i="39"/>
  <c r="A25" i="39"/>
  <c r="B25" i="39"/>
  <c r="C25" i="39"/>
  <c r="D25" i="39"/>
  <c r="E25" i="39"/>
  <c r="F25" i="39"/>
  <c r="G25" i="39"/>
  <c r="H25" i="39"/>
  <c r="I25" i="39"/>
  <c r="J25" i="39"/>
  <c r="K25" i="39"/>
  <c r="L25" i="39"/>
  <c r="M25" i="39"/>
  <c r="P25" i="39"/>
  <c r="Q25" i="39"/>
  <c r="Q28" i="39" s="1"/>
  <c r="R25" i="39"/>
  <c r="S25" i="39"/>
  <c r="T25" i="39"/>
  <c r="U25" i="39"/>
  <c r="V25" i="39"/>
  <c r="W25" i="39"/>
  <c r="X25" i="39"/>
  <c r="X30" i="39" s="1"/>
  <c r="Y25" i="39"/>
  <c r="AB25" i="39"/>
  <c r="AC25" i="39"/>
  <c r="AD25" i="39"/>
  <c r="AE25" i="39"/>
  <c r="AF25" i="39"/>
  <c r="AG25" i="39"/>
  <c r="AH25" i="39"/>
  <c r="AH28" i="39" s="1"/>
  <c r="AI25" i="39"/>
  <c r="AJ25" i="39"/>
  <c r="AK25" i="39"/>
  <c r="AN25" i="39"/>
  <c r="AN30" i="39" s="1"/>
  <c r="AO25" i="39"/>
  <c r="AP25" i="39"/>
  <c r="AQ25" i="39"/>
  <c r="AR25" i="39"/>
  <c r="AS25" i="39"/>
  <c r="AT25" i="39"/>
  <c r="AU25" i="39"/>
  <c r="AV25" i="39"/>
  <c r="AV28" i="39" s="1"/>
  <c r="AW25" i="39"/>
  <c r="A26" i="39"/>
  <c r="B26" i="39"/>
  <c r="C26" i="39"/>
  <c r="D26" i="39"/>
  <c r="D31" i="39" s="1"/>
  <c r="E26" i="39"/>
  <c r="E31" i="39" s="1"/>
  <c r="F26" i="39"/>
  <c r="G26" i="39"/>
  <c r="H26" i="39"/>
  <c r="H31" i="39" s="1"/>
  <c r="I26" i="39"/>
  <c r="I31" i="39" s="1"/>
  <c r="J26" i="39"/>
  <c r="K26" i="39"/>
  <c r="K31" i="39" s="1"/>
  <c r="L26" i="39"/>
  <c r="L31" i="39" s="1"/>
  <c r="M26" i="39"/>
  <c r="M31" i="39" s="1"/>
  <c r="P26" i="39"/>
  <c r="Q26" i="39"/>
  <c r="Q31" i="39" s="1"/>
  <c r="R26" i="39"/>
  <c r="R31" i="39" s="1"/>
  <c r="S26" i="39"/>
  <c r="S31" i="39" s="1"/>
  <c r="T26" i="39"/>
  <c r="U26" i="39"/>
  <c r="U31" i="39" s="1"/>
  <c r="V26" i="39"/>
  <c r="V31" i="39" s="1"/>
  <c r="W26" i="39"/>
  <c r="W31" i="39" s="1"/>
  <c r="X26" i="39"/>
  <c r="Y26" i="39"/>
  <c r="AB26" i="39"/>
  <c r="AB31" i="39" s="1"/>
  <c r="AC26" i="39"/>
  <c r="AC31" i="39" s="1"/>
  <c r="AD26" i="39"/>
  <c r="AE26" i="39"/>
  <c r="AE31" i="39" s="1"/>
  <c r="AF26" i="39"/>
  <c r="AF31" i="39" s="1"/>
  <c r="AG26" i="39"/>
  <c r="AG31" i="39" s="1"/>
  <c r="AH26" i="39"/>
  <c r="AI26" i="39"/>
  <c r="AJ26" i="39"/>
  <c r="AJ31" i="39" s="1"/>
  <c r="AK26" i="39"/>
  <c r="AK31" i="39" s="1"/>
  <c r="AN26" i="39"/>
  <c r="AO26" i="39"/>
  <c r="AO31" i="39" s="1"/>
  <c r="AP26" i="39"/>
  <c r="AP31" i="39" s="1"/>
  <c r="AQ26" i="39"/>
  <c r="AQ31" i="39" s="1"/>
  <c r="AR26" i="39"/>
  <c r="AS26" i="39"/>
  <c r="AT26" i="39"/>
  <c r="AT31" i="39" s="1"/>
  <c r="AU26" i="39"/>
  <c r="AU31" i="39" s="1"/>
  <c r="AV26" i="39"/>
  <c r="AW26" i="39"/>
  <c r="AW31" i="39" s="1"/>
  <c r="A27" i="39"/>
  <c r="B27" i="39"/>
  <c r="B33" i="39" s="1"/>
  <c r="C27" i="39"/>
  <c r="D27" i="39"/>
  <c r="E27" i="39"/>
  <c r="E32" i="39" s="1"/>
  <c r="F27" i="39"/>
  <c r="F32" i="39" s="1"/>
  <c r="F33" i="39" s="1"/>
  <c r="G27" i="39"/>
  <c r="H27" i="39"/>
  <c r="I27" i="39"/>
  <c r="I32" i="39" s="1"/>
  <c r="J27" i="39"/>
  <c r="K27" i="39"/>
  <c r="L27" i="39"/>
  <c r="M27" i="39"/>
  <c r="M32" i="39" s="1"/>
  <c r="P27" i="39"/>
  <c r="P28" i="39" s="1"/>
  <c r="Q27" i="39"/>
  <c r="R27" i="39"/>
  <c r="R32" i="39" s="1"/>
  <c r="S27" i="39"/>
  <c r="S32" i="39" s="1"/>
  <c r="T27" i="39"/>
  <c r="U27" i="39"/>
  <c r="V27" i="39"/>
  <c r="W27" i="39"/>
  <c r="W32" i="39" s="1"/>
  <c r="X27" i="39"/>
  <c r="X32" i="39" s="1"/>
  <c r="Y27" i="39"/>
  <c r="AB27" i="39"/>
  <c r="AC27" i="39"/>
  <c r="AC32" i="39" s="1"/>
  <c r="AD27" i="39"/>
  <c r="AE27" i="39"/>
  <c r="AF27" i="39"/>
  <c r="AG27" i="39"/>
  <c r="AG32" i="39" s="1"/>
  <c r="AH27" i="39"/>
  <c r="AI27" i="39"/>
  <c r="AJ27" i="39"/>
  <c r="AJ32" i="39" s="1"/>
  <c r="AK27" i="39"/>
  <c r="AK32" i="39" s="1"/>
  <c r="AN27" i="39"/>
  <c r="AN28" i="39" s="1"/>
  <c r="AO27" i="39"/>
  <c r="AP27" i="39"/>
  <c r="AQ27" i="39"/>
  <c r="AQ32" i="39" s="1"/>
  <c r="AR27" i="39"/>
  <c r="AR32" i="39" s="1"/>
  <c r="AS27" i="39"/>
  <c r="AT27" i="39"/>
  <c r="AU27" i="39"/>
  <c r="AU32" i="39" s="1"/>
  <c r="AV27" i="39"/>
  <c r="AW27" i="39"/>
  <c r="F28" i="39"/>
  <c r="G28" i="39"/>
  <c r="J28" i="39"/>
  <c r="T28" i="39"/>
  <c r="X28" i="39"/>
  <c r="AD28" i="39"/>
  <c r="AI28" i="39"/>
  <c r="AR28" i="39"/>
  <c r="AS28" i="39"/>
  <c r="F30" i="39"/>
  <c r="G30" i="39"/>
  <c r="J30" i="39"/>
  <c r="P30" i="39"/>
  <c r="Q30" i="39"/>
  <c r="T30" i="39"/>
  <c r="AD30" i="39"/>
  <c r="AH30" i="39"/>
  <c r="AI30" i="39"/>
  <c r="AR30" i="39"/>
  <c r="AS30" i="39"/>
  <c r="AV30" i="39"/>
  <c r="F31" i="39"/>
  <c r="G31" i="39"/>
  <c r="J31" i="39"/>
  <c r="P31" i="39"/>
  <c r="T31" i="39"/>
  <c r="X31" i="39"/>
  <c r="Y31" i="39"/>
  <c r="AD31" i="39"/>
  <c r="AH31" i="39"/>
  <c r="AI31" i="39"/>
  <c r="AN31" i="39"/>
  <c r="AR31" i="39"/>
  <c r="AS31" i="39"/>
  <c r="AV31" i="39"/>
  <c r="D32" i="39"/>
  <c r="G32" i="39"/>
  <c r="H32" i="39"/>
  <c r="J32" i="39"/>
  <c r="K32" i="39"/>
  <c r="L32" i="39"/>
  <c r="P32" i="39"/>
  <c r="Q32" i="39"/>
  <c r="T32" i="39"/>
  <c r="U32" i="39"/>
  <c r="V32" i="39"/>
  <c r="Y32" i="39"/>
  <c r="AB32" i="39"/>
  <c r="AD32" i="39"/>
  <c r="AE32" i="39"/>
  <c r="AF32" i="39"/>
  <c r="AH32" i="39"/>
  <c r="AI32" i="39"/>
  <c r="AN32" i="39"/>
  <c r="AO32" i="39"/>
  <c r="AP32" i="39"/>
  <c r="AS32" i="39"/>
  <c r="AT32" i="39"/>
  <c r="AV32" i="39"/>
  <c r="AW32" i="39"/>
  <c r="A35" i="39"/>
  <c r="B35" i="39"/>
  <c r="C35" i="39"/>
  <c r="D35" i="39"/>
  <c r="E35" i="39"/>
  <c r="E40" i="39" s="1"/>
  <c r="F35" i="39"/>
  <c r="G35" i="39"/>
  <c r="H35" i="39"/>
  <c r="I35" i="39"/>
  <c r="J35" i="39"/>
  <c r="K35" i="39"/>
  <c r="L35" i="39"/>
  <c r="L40" i="39" s="1"/>
  <c r="M35" i="39"/>
  <c r="P35" i="39"/>
  <c r="Q35" i="39"/>
  <c r="R35" i="39"/>
  <c r="S35" i="39"/>
  <c r="T35" i="39"/>
  <c r="U35" i="39"/>
  <c r="V35" i="39"/>
  <c r="W35" i="39"/>
  <c r="X35" i="39"/>
  <c r="Y35" i="39"/>
  <c r="AB35" i="39"/>
  <c r="AB40" i="39" s="1"/>
  <c r="AC35" i="39"/>
  <c r="AD35" i="39"/>
  <c r="AE35" i="39"/>
  <c r="AF35" i="39"/>
  <c r="AG35" i="39"/>
  <c r="AH35" i="39"/>
  <c r="AI35" i="39"/>
  <c r="AJ35" i="39"/>
  <c r="AK35" i="39"/>
  <c r="AK40" i="39" s="1"/>
  <c r="AN35" i="39"/>
  <c r="AO35" i="39"/>
  <c r="AP35" i="39"/>
  <c r="AQ35" i="39"/>
  <c r="AR35" i="39"/>
  <c r="AS35" i="39"/>
  <c r="AT35" i="39"/>
  <c r="AU35" i="39"/>
  <c r="AV35" i="39"/>
  <c r="AW35" i="39"/>
  <c r="A36" i="39"/>
  <c r="B36" i="39"/>
  <c r="C36" i="39"/>
  <c r="D36" i="39"/>
  <c r="E36" i="39"/>
  <c r="E41" i="39" s="1"/>
  <c r="F36" i="39"/>
  <c r="F41" i="39" s="1"/>
  <c r="G36" i="39"/>
  <c r="G41" i="39" s="1"/>
  <c r="H36" i="39"/>
  <c r="H41" i="39" s="1"/>
  <c r="I36" i="39"/>
  <c r="I41" i="39" s="1"/>
  <c r="J36" i="39"/>
  <c r="J41" i="39" s="1"/>
  <c r="K36" i="39"/>
  <c r="K41" i="39" s="1"/>
  <c r="L36" i="39"/>
  <c r="M36" i="39"/>
  <c r="P36" i="39"/>
  <c r="P41" i="39" s="1"/>
  <c r="Q36" i="39"/>
  <c r="Q41" i="39" s="1"/>
  <c r="R36" i="39"/>
  <c r="R41" i="39" s="1"/>
  <c r="S36" i="39"/>
  <c r="T36" i="39"/>
  <c r="T41" i="39" s="1"/>
  <c r="U36" i="39"/>
  <c r="U41" i="39" s="1"/>
  <c r="V36" i="39"/>
  <c r="W36" i="39"/>
  <c r="W41" i="39" s="1"/>
  <c r="X36" i="39"/>
  <c r="X41" i="39" s="1"/>
  <c r="Y36" i="39"/>
  <c r="Y41" i="39" s="1"/>
  <c r="AB36" i="39"/>
  <c r="AC36" i="39"/>
  <c r="AC41" i="39" s="1"/>
  <c r="AD36" i="39"/>
  <c r="AD41" i="39" s="1"/>
  <c r="AE36" i="39"/>
  <c r="AE41" i="39" s="1"/>
  <c r="AF36" i="39"/>
  <c r="AG36" i="39"/>
  <c r="AH36" i="39"/>
  <c r="AH41" i="39" s="1"/>
  <c r="AI36" i="39"/>
  <c r="AI41" i="39" s="1"/>
  <c r="AJ36" i="39"/>
  <c r="AJ41" i="39" s="1"/>
  <c r="AK36" i="39"/>
  <c r="AK41" i="39" s="1"/>
  <c r="AN36" i="39"/>
  <c r="AN41" i="39" s="1"/>
  <c r="AO36" i="39"/>
  <c r="AO41" i="39" s="1"/>
  <c r="AP36" i="39"/>
  <c r="AQ36" i="39"/>
  <c r="AR36" i="39"/>
  <c r="AR41" i="39" s="1"/>
  <c r="AS36" i="39"/>
  <c r="AS41" i="39" s="1"/>
  <c r="AT36" i="39"/>
  <c r="AU36" i="39"/>
  <c r="AU41" i="39" s="1"/>
  <c r="AV36" i="39"/>
  <c r="AV41" i="39" s="1"/>
  <c r="AW36" i="39"/>
  <c r="AW41" i="39" s="1"/>
  <c r="A37" i="39"/>
  <c r="B37" i="39"/>
  <c r="C37" i="39"/>
  <c r="D37" i="39"/>
  <c r="D42" i="39" s="1"/>
  <c r="E37" i="39"/>
  <c r="E42" i="39" s="1"/>
  <c r="F37" i="39"/>
  <c r="G37" i="39"/>
  <c r="H37" i="39"/>
  <c r="H42" i="39" s="1"/>
  <c r="I37" i="39"/>
  <c r="J37" i="39"/>
  <c r="K37" i="39"/>
  <c r="K42" i="39" s="1"/>
  <c r="L37" i="39"/>
  <c r="L42" i="39" s="1"/>
  <c r="M37" i="39"/>
  <c r="M42" i="39" s="1"/>
  <c r="P37" i="39"/>
  <c r="Q37" i="39"/>
  <c r="R37" i="39"/>
  <c r="R38" i="39" s="1"/>
  <c r="S37" i="39"/>
  <c r="T37" i="39"/>
  <c r="T42" i="39" s="1"/>
  <c r="U37" i="39"/>
  <c r="U42" i="39" s="1"/>
  <c r="V37" i="39"/>
  <c r="V42" i="39" s="1"/>
  <c r="W37" i="39"/>
  <c r="W42" i="39" s="1"/>
  <c r="X37" i="39"/>
  <c r="Y37" i="39"/>
  <c r="AB37" i="39"/>
  <c r="AB42" i="39" s="1"/>
  <c r="AC37" i="39"/>
  <c r="AD37" i="39"/>
  <c r="AE37" i="39"/>
  <c r="AE42" i="39" s="1"/>
  <c r="AF37" i="39"/>
  <c r="AF42" i="39" s="1"/>
  <c r="AG37" i="39"/>
  <c r="AG42" i="39" s="1"/>
  <c r="AH37" i="39"/>
  <c r="AI37" i="39"/>
  <c r="AJ37" i="39"/>
  <c r="AJ38" i="39" s="1"/>
  <c r="AK37" i="39"/>
  <c r="AN37" i="39"/>
  <c r="AN42" i="39" s="1"/>
  <c r="AO37" i="39"/>
  <c r="AO42" i="39" s="1"/>
  <c r="AP37" i="39"/>
  <c r="AP42" i="39" s="1"/>
  <c r="AQ37" i="39"/>
  <c r="AQ42" i="39" s="1"/>
  <c r="AR37" i="39"/>
  <c r="AS37" i="39"/>
  <c r="AT37" i="39"/>
  <c r="AT38" i="39" s="1"/>
  <c r="AU37" i="39"/>
  <c r="AV37" i="39"/>
  <c r="AW37" i="39"/>
  <c r="AW42" i="39" s="1"/>
  <c r="E38" i="39"/>
  <c r="D40" i="39"/>
  <c r="H40" i="39"/>
  <c r="I40" i="39"/>
  <c r="R40" i="39"/>
  <c r="S40" i="39"/>
  <c r="V40" i="39"/>
  <c r="AC40" i="39"/>
  <c r="AF40" i="39"/>
  <c r="AJ40" i="39"/>
  <c r="AP40" i="39"/>
  <c r="AT40" i="39"/>
  <c r="AU40" i="39"/>
  <c r="M41" i="39"/>
  <c r="S41" i="39"/>
  <c r="AB41" i="39"/>
  <c r="AG41" i="39"/>
  <c r="AQ41" i="39"/>
  <c r="AT41" i="39"/>
  <c r="F42" i="39"/>
  <c r="G42" i="39"/>
  <c r="J42" i="39"/>
  <c r="P42" i="39"/>
  <c r="Q42" i="39"/>
  <c r="R42" i="39"/>
  <c r="X42" i="39"/>
  <c r="Y42" i="39"/>
  <c r="AD42" i="39"/>
  <c r="AH42" i="39"/>
  <c r="AI42" i="39"/>
  <c r="AJ42" i="39"/>
  <c r="AR42" i="39"/>
  <c r="AS42" i="39"/>
  <c r="AV42" i="39"/>
  <c r="B43" i="39"/>
  <c r="A45" i="39"/>
  <c r="B45" i="39"/>
  <c r="C45" i="39"/>
  <c r="D45" i="39"/>
  <c r="E45" i="39"/>
  <c r="F45" i="39"/>
  <c r="G45" i="39"/>
  <c r="G50" i="39" s="1"/>
  <c r="H45" i="39"/>
  <c r="I45" i="39"/>
  <c r="J45" i="39"/>
  <c r="K45" i="39"/>
  <c r="L45" i="39"/>
  <c r="M45" i="39"/>
  <c r="P45" i="39"/>
  <c r="P50" i="39" s="1"/>
  <c r="Q45" i="39"/>
  <c r="R45" i="39"/>
  <c r="S45" i="39"/>
  <c r="T45" i="39"/>
  <c r="U45" i="39"/>
  <c r="V45" i="39"/>
  <c r="W45" i="39"/>
  <c r="X45" i="39"/>
  <c r="Y45" i="39"/>
  <c r="Y50" i="39" s="1"/>
  <c r="AB45" i="39"/>
  <c r="AC45" i="39"/>
  <c r="AD45" i="39"/>
  <c r="AE45" i="39"/>
  <c r="AE50" i="39" s="1"/>
  <c r="AF45" i="39"/>
  <c r="AG45" i="39"/>
  <c r="AH45" i="39"/>
  <c r="AI45" i="39"/>
  <c r="AI50" i="39" s="1"/>
  <c r="AJ45" i="39"/>
  <c r="AK45" i="39"/>
  <c r="AN45" i="39"/>
  <c r="AO45" i="39"/>
  <c r="AP45" i="39"/>
  <c r="AQ45" i="39"/>
  <c r="AR45" i="39"/>
  <c r="AS45" i="39"/>
  <c r="AS50" i="39" s="1"/>
  <c r="AT45" i="39"/>
  <c r="AU45" i="39"/>
  <c r="AV45" i="39"/>
  <c r="AW45" i="39"/>
  <c r="A46" i="39"/>
  <c r="B46" i="39"/>
  <c r="C46" i="39"/>
  <c r="D46" i="39"/>
  <c r="D51" i="39" s="1"/>
  <c r="E46" i="39"/>
  <c r="E51" i="39" s="1"/>
  <c r="F46" i="39"/>
  <c r="G46" i="39"/>
  <c r="G51" i="39" s="1"/>
  <c r="H46" i="39"/>
  <c r="H51" i="39" s="1"/>
  <c r="I46" i="39"/>
  <c r="I51" i="39" s="1"/>
  <c r="J46" i="39"/>
  <c r="J51" i="39" s="1"/>
  <c r="K46" i="39"/>
  <c r="L46" i="39"/>
  <c r="L51" i="39" s="1"/>
  <c r="M46" i="39"/>
  <c r="M51" i="39" s="1"/>
  <c r="P46" i="39"/>
  <c r="Q46" i="39"/>
  <c r="R46" i="39"/>
  <c r="R51" i="39" s="1"/>
  <c r="S46" i="39"/>
  <c r="S51" i="39" s="1"/>
  <c r="T46" i="39"/>
  <c r="U46" i="39"/>
  <c r="U51" i="39" s="1"/>
  <c r="V46" i="39"/>
  <c r="V51" i="39" s="1"/>
  <c r="W46" i="39"/>
  <c r="W51" i="39" s="1"/>
  <c r="X46" i="39"/>
  <c r="Y46" i="39"/>
  <c r="Y51" i="39" s="1"/>
  <c r="AB46" i="39"/>
  <c r="AB51" i="39" s="1"/>
  <c r="AC46" i="39"/>
  <c r="AC51" i="39" s="1"/>
  <c r="AD46" i="39"/>
  <c r="AE46" i="39"/>
  <c r="AF46" i="39"/>
  <c r="AF51" i="39" s="1"/>
  <c r="AG46" i="39"/>
  <c r="AG51" i="39" s="1"/>
  <c r="AH46" i="39"/>
  <c r="AI46" i="39"/>
  <c r="AI51" i="39" s="1"/>
  <c r="AJ46" i="39"/>
  <c r="AJ51" i="39" s="1"/>
  <c r="AK46" i="39"/>
  <c r="AK51" i="39" s="1"/>
  <c r="AN46" i="39"/>
  <c r="AO46" i="39"/>
  <c r="AO51" i="39" s="1"/>
  <c r="AP46" i="39"/>
  <c r="AP51" i="39" s="1"/>
  <c r="AQ46" i="39"/>
  <c r="AQ51" i="39" s="1"/>
  <c r="AR46" i="39"/>
  <c r="AS46" i="39"/>
  <c r="AT46" i="39"/>
  <c r="AT51" i="39" s="1"/>
  <c r="AU46" i="39"/>
  <c r="AU51" i="39" s="1"/>
  <c r="AV46" i="39"/>
  <c r="AV51" i="39" s="1"/>
  <c r="AW46" i="39"/>
  <c r="A47" i="39"/>
  <c r="B47" i="39"/>
  <c r="B53" i="39" s="1"/>
  <c r="C47" i="39"/>
  <c r="D47" i="39"/>
  <c r="E47" i="39"/>
  <c r="E52" i="39" s="1"/>
  <c r="F47" i="39"/>
  <c r="G47" i="39"/>
  <c r="H47" i="39"/>
  <c r="I47" i="39"/>
  <c r="I52" i="39" s="1"/>
  <c r="J47" i="39"/>
  <c r="K47" i="39"/>
  <c r="L47" i="39"/>
  <c r="M47" i="39"/>
  <c r="M52" i="39" s="1"/>
  <c r="P47" i="39"/>
  <c r="Q47" i="39"/>
  <c r="R47" i="39"/>
  <c r="S47" i="39"/>
  <c r="S52" i="39" s="1"/>
  <c r="T47" i="39"/>
  <c r="U47" i="39"/>
  <c r="V47" i="39"/>
  <c r="W47" i="39"/>
  <c r="W52" i="39" s="1"/>
  <c r="X47" i="39"/>
  <c r="Y47" i="39"/>
  <c r="AB47" i="39"/>
  <c r="AC47" i="39"/>
  <c r="AC52" i="39" s="1"/>
  <c r="AD47" i="39"/>
  <c r="AE47" i="39"/>
  <c r="AF47" i="39"/>
  <c r="AG47" i="39"/>
  <c r="AG52" i="39" s="1"/>
  <c r="AH47" i="39"/>
  <c r="AI47" i="39"/>
  <c r="AJ47" i="39"/>
  <c r="AK47" i="39"/>
  <c r="AK52" i="39" s="1"/>
  <c r="AN47" i="39"/>
  <c r="AO47" i="39"/>
  <c r="AP47" i="39"/>
  <c r="AQ47" i="39"/>
  <c r="AQ52" i="39" s="1"/>
  <c r="AR47" i="39"/>
  <c r="AS47" i="39"/>
  <c r="AT47" i="39"/>
  <c r="AU47" i="39"/>
  <c r="AU52" i="39" s="1"/>
  <c r="AV47" i="39"/>
  <c r="AW47" i="39"/>
  <c r="K48" i="39"/>
  <c r="T48" i="39"/>
  <c r="AI48" i="39"/>
  <c r="AN48" i="39"/>
  <c r="F50" i="39"/>
  <c r="J50" i="39"/>
  <c r="K50" i="39"/>
  <c r="T50" i="39"/>
  <c r="U50" i="39"/>
  <c r="X50" i="39"/>
  <c r="AH50" i="39"/>
  <c r="AN50" i="39"/>
  <c r="AR50" i="39"/>
  <c r="AV50" i="39"/>
  <c r="K51" i="39"/>
  <c r="Q51" i="39"/>
  <c r="T51" i="39"/>
  <c r="AD51" i="39"/>
  <c r="AE51" i="39"/>
  <c r="AN51" i="39"/>
  <c r="AS51" i="39"/>
  <c r="AW51" i="39"/>
  <c r="D52" i="39"/>
  <c r="F52" i="39"/>
  <c r="G52" i="39"/>
  <c r="H52" i="39"/>
  <c r="J52" i="39"/>
  <c r="K52" i="39"/>
  <c r="L52" i="39"/>
  <c r="P52" i="39"/>
  <c r="Q52" i="39"/>
  <c r="R52" i="39"/>
  <c r="T52" i="39"/>
  <c r="U52" i="39"/>
  <c r="V52" i="39"/>
  <c r="X52" i="39"/>
  <c r="Y52" i="39"/>
  <c r="AB52" i="39"/>
  <c r="AD52" i="39"/>
  <c r="AE52" i="39"/>
  <c r="AF52" i="39"/>
  <c r="AH52" i="39"/>
  <c r="AI52" i="39"/>
  <c r="AJ52" i="39"/>
  <c r="AN52" i="39"/>
  <c r="AO52" i="39"/>
  <c r="AP52" i="39"/>
  <c r="AR52" i="39"/>
  <c r="AS52" i="39"/>
  <c r="AT52" i="39"/>
  <c r="AV52" i="39"/>
  <c r="AW52" i="39"/>
  <c r="A55" i="39"/>
  <c r="B55" i="39"/>
  <c r="C55" i="39"/>
  <c r="D55" i="39"/>
  <c r="E55" i="39"/>
  <c r="F55" i="39"/>
  <c r="G55" i="39"/>
  <c r="H55" i="39"/>
  <c r="I55" i="39"/>
  <c r="I60" i="39" s="1"/>
  <c r="J55" i="39"/>
  <c r="K55" i="39"/>
  <c r="L55" i="39"/>
  <c r="M55" i="39"/>
  <c r="P55" i="39"/>
  <c r="Q55" i="39"/>
  <c r="R55" i="39"/>
  <c r="S55" i="39"/>
  <c r="T55" i="39"/>
  <c r="U55" i="39"/>
  <c r="V55" i="39"/>
  <c r="W55" i="39"/>
  <c r="W60" i="39" s="1"/>
  <c r="X55" i="39"/>
  <c r="Y55" i="39"/>
  <c r="AB55" i="39"/>
  <c r="AC55" i="39"/>
  <c r="AD55" i="39"/>
  <c r="AE55" i="39"/>
  <c r="AF55" i="39"/>
  <c r="AG55" i="39"/>
  <c r="AH55" i="39"/>
  <c r="AI55" i="39"/>
  <c r="AJ55" i="39"/>
  <c r="AJ60" i="39" s="1"/>
  <c r="AK55" i="39"/>
  <c r="AN55" i="39"/>
  <c r="AO55" i="39"/>
  <c r="AP55" i="39"/>
  <c r="AQ55" i="39"/>
  <c r="AR55" i="39"/>
  <c r="AS55" i="39"/>
  <c r="AT55" i="39"/>
  <c r="AU55" i="39"/>
  <c r="AU60" i="39" s="1"/>
  <c r="AV55" i="39"/>
  <c r="AW55" i="39"/>
  <c r="A56" i="39"/>
  <c r="B56" i="39"/>
  <c r="C56" i="39"/>
  <c r="D56" i="39"/>
  <c r="D61" i="39" s="1"/>
  <c r="E56" i="39"/>
  <c r="F56" i="39"/>
  <c r="F61" i="39" s="1"/>
  <c r="G56" i="39"/>
  <c r="G61" i="39" s="1"/>
  <c r="H56" i="39"/>
  <c r="I56" i="39"/>
  <c r="J56" i="39"/>
  <c r="J61" i="39" s="1"/>
  <c r="K56" i="39"/>
  <c r="K61" i="39" s="1"/>
  <c r="L56" i="39"/>
  <c r="L61" i="39" s="1"/>
  <c r="M56" i="39"/>
  <c r="P56" i="39"/>
  <c r="P61" i="39" s="1"/>
  <c r="Q56" i="39"/>
  <c r="Q61" i="39" s="1"/>
  <c r="R56" i="39"/>
  <c r="S56" i="39"/>
  <c r="T56" i="39"/>
  <c r="T61" i="39" s="1"/>
  <c r="U56" i="39"/>
  <c r="U61" i="39" s="1"/>
  <c r="V56" i="39"/>
  <c r="V61" i="39" s="1"/>
  <c r="W56" i="39"/>
  <c r="X56" i="39"/>
  <c r="X61" i="39" s="1"/>
  <c r="Y56" i="39"/>
  <c r="Y61" i="39" s="1"/>
  <c r="AB56" i="39"/>
  <c r="AC56" i="39"/>
  <c r="AD56" i="39"/>
  <c r="AD61" i="39" s="1"/>
  <c r="AE56" i="39"/>
  <c r="AE61" i="39" s="1"/>
  <c r="AF56" i="39"/>
  <c r="AF61" i="39" s="1"/>
  <c r="AG56" i="39"/>
  <c r="AG58" i="39" s="1"/>
  <c r="AH56" i="39"/>
  <c r="AH61" i="39" s="1"/>
  <c r="AI56" i="39"/>
  <c r="AI61" i="39" s="1"/>
  <c r="AJ56" i="39"/>
  <c r="AK56" i="39"/>
  <c r="AK61" i="39" s="1"/>
  <c r="AN56" i="39"/>
  <c r="AN61" i="39" s="1"/>
  <c r="AO56" i="39"/>
  <c r="AO61" i="39" s="1"/>
  <c r="AP56" i="39"/>
  <c r="AP61" i="39" s="1"/>
  <c r="AQ56" i="39"/>
  <c r="AQ58" i="39" s="1"/>
  <c r="AR56" i="39"/>
  <c r="AR61" i="39" s="1"/>
  <c r="AS56" i="39"/>
  <c r="AS61" i="39" s="1"/>
  <c r="AT56" i="39"/>
  <c r="AU56" i="39"/>
  <c r="AV56" i="39"/>
  <c r="AV61" i="39" s="1"/>
  <c r="AW56" i="39"/>
  <c r="AW61" i="39" s="1"/>
  <c r="A57" i="39"/>
  <c r="B57" i="39"/>
  <c r="B63" i="39" s="1"/>
  <c r="C57" i="39"/>
  <c r="D57" i="39"/>
  <c r="E57" i="39"/>
  <c r="F57" i="39"/>
  <c r="F62" i="39" s="1"/>
  <c r="G57" i="39"/>
  <c r="G62" i="39" s="1"/>
  <c r="H57" i="39"/>
  <c r="I57" i="39"/>
  <c r="J57" i="39"/>
  <c r="K57" i="39"/>
  <c r="K62" i="39" s="1"/>
  <c r="L57" i="39"/>
  <c r="M57" i="39"/>
  <c r="P57" i="39"/>
  <c r="P62" i="39" s="1"/>
  <c r="Q57" i="39"/>
  <c r="Q62" i="39" s="1"/>
  <c r="R57" i="39"/>
  <c r="S57" i="39"/>
  <c r="T57" i="39"/>
  <c r="T62" i="39" s="1"/>
  <c r="U57" i="39"/>
  <c r="U62" i="39" s="1"/>
  <c r="V57" i="39"/>
  <c r="W57" i="39"/>
  <c r="X57" i="39"/>
  <c r="X62" i="39" s="1"/>
  <c r="Y57" i="39"/>
  <c r="Y62" i="39" s="1"/>
  <c r="AB57" i="39"/>
  <c r="AC57" i="39"/>
  <c r="AD57" i="39"/>
  <c r="AD62" i="39" s="1"/>
  <c r="AE57" i="39"/>
  <c r="AE62" i="39" s="1"/>
  <c r="AF57" i="39"/>
  <c r="AG57" i="39"/>
  <c r="AH57" i="39"/>
  <c r="AH62" i="39" s="1"/>
  <c r="AI57" i="39"/>
  <c r="AI62" i="39" s="1"/>
  <c r="AJ57" i="39"/>
  <c r="AK57" i="39"/>
  <c r="AN57" i="39"/>
  <c r="AN62" i="39" s="1"/>
  <c r="AO57" i="39"/>
  <c r="AO62" i="39" s="1"/>
  <c r="AP57" i="39"/>
  <c r="AQ57" i="39"/>
  <c r="AR57" i="39"/>
  <c r="AR62" i="39" s="1"/>
  <c r="AS57" i="39"/>
  <c r="AS62" i="39" s="1"/>
  <c r="AT57" i="39"/>
  <c r="AU57" i="39"/>
  <c r="AV57" i="39"/>
  <c r="AV62" i="39" s="1"/>
  <c r="AW57" i="39"/>
  <c r="AW62" i="39" s="1"/>
  <c r="AK58" i="39"/>
  <c r="E60" i="39"/>
  <c r="M60" i="39"/>
  <c r="R60" i="39"/>
  <c r="S60" i="39"/>
  <c r="AC60" i="39"/>
  <c r="AG60" i="39"/>
  <c r="AK60" i="39"/>
  <c r="AQ60" i="39"/>
  <c r="H61" i="39"/>
  <c r="I61" i="39"/>
  <c r="R61" i="39"/>
  <c r="AB61" i="39"/>
  <c r="AJ61" i="39"/>
  <c r="AT61" i="39"/>
  <c r="D62" i="39"/>
  <c r="E62" i="39"/>
  <c r="H62" i="39"/>
  <c r="I62" i="39"/>
  <c r="J62" i="39"/>
  <c r="L62" i="39"/>
  <c r="M62" i="39"/>
  <c r="R62" i="39"/>
  <c r="S62" i="39"/>
  <c r="V62" i="39"/>
  <c r="W62" i="39"/>
  <c r="AB62" i="39"/>
  <c r="AC62" i="39"/>
  <c r="AF62" i="39"/>
  <c r="AG62" i="39"/>
  <c r="AJ62" i="39"/>
  <c r="AK62" i="39"/>
  <c r="AP62" i="39"/>
  <c r="AQ62" i="39"/>
  <c r="AT62" i="39"/>
  <c r="AU62" i="39"/>
  <c r="A65" i="39"/>
  <c r="B65" i="39"/>
  <c r="C65" i="39"/>
  <c r="D65" i="39"/>
  <c r="E65" i="39"/>
  <c r="F65" i="39"/>
  <c r="G65" i="39"/>
  <c r="G70" i="39" s="1"/>
  <c r="H65" i="39"/>
  <c r="I65" i="39"/>
  <c r="J65" i="39"/>
  <c r="K65" i="39"/>
  <c r="L65" i="39"/>
  <c r="M65" i="39"/>
  <c r="P65" i="39"/>
  <c r="Q65" i="39"/>
  <c r="Q70" i="39" s="1"/>
  <c r="R65" i="39"/>
  <c r="S65" i="39"/>
  <c r="T65" i="39"/>
  <c r="U65" i="39"/>
  <c r="V65" i="39"/>
  <c r="W65" i="39"/>
  <c r="X65" i="39"/>
  <c r="Y65" i="39"/>
  <c r="Y70" i="39" s="1"/>
  <c r="AB65" i="39"/>
  <c r="AC65" i="39"/>
  <c r="AD65" i="39"/>
  <c r="AE65" i="39"/>
  <c r="AF65" i="39"/>
  <c r="AG65" i="39"/>
  <c r="AH65" i="39"/>
  <c r="AI65" i="39"/>
  <c r="AI70" i="39" s="1"/>
  <c r="AJ65" i="39"/>
  <c r="AK65" i="39"/>
  <c r="AN65" i="39"/>
  <c r="AO65" i="39"/>
  <c r="AO70" i="39" s="1"/>
  <c r="AP65" i="39"/>
  <c r="AQ65" i="39"/>
  <c r="AR65" i="39"/>
  <c r="AS65" i="39"/>
  <c r="AS70" i="39" s="1"/>
  <c r="AT65" i="39"/>
  <c r="AU65" i="39"/>
  <c r="AV65" i="39"/>
  <c r="AW65" i="39"/>
  <c r="A66" i="39"/>
  <c r="B66" i="39"/>
  <c r="C66" i="39"/>
  <c r="D66" i="39"/>
  <c r="D71" i="39" s="1"/>
  <c r="E66" i="39"/>
  <c r="E71" i="39" s="1"/>
  <c r="F66" i="39"/>
  <c r="G66" i="39"/>
  <c r="H66" i="39"/>
  <c r="H71" i="39" s="1"/>
  <c r="I66" i="39"/>
  <c r="I71" i="39" s="1"/>
  <c r="J66" i="39"/>
  <c r="K66" i="39"/>
  <c r="K71" i="39" s="1"/>
  <c r="L66" i="39"/>
  <c r="L71" i="39" s="1"/>
  <c r="M66" i="39"/>
  <c r="M71" i="39" s="1"/>
  <c r="P66" i="39"/>
  <c r="Q66" i="39"/>
  <c r="R66" i="39"/>
  <c r="R71" i="39" s="1"/>
  <c r="S66" i="39"/>
  <c r="S71" i="39" s="1"/>
  <c r="T66" i="39"/>
  <c r="U66" i="39"/>
  <c r="V66" i="39"/>
  <c r="V71" i="39" s="1"/>
  <c r="W66" i="39"/>
  <c r="W71" i="39" s="1"/>
  <c r="X66" i="39"/>
  <c r="Y66" i="39"/>
  <c r="AB66" i="39"/>
  <c r="AB71" i="39" s="1"/>
  <c r="AC66" i="39"/>
  <c r="AC71" i="39" s="1"/>
  <c r="AD66" i="39"/>
  <c r="AE66" i="39"/>
  <c r="AE71" i="39" s="1"/>
  <c r="AF66" i="39"/>
  <c r="AF71" i="39" s="1"/>
  <c r="AG66" i="39"/>
  <c r="AG71" i="39" s="1"/>
  <c r="AH66" i="39"/>
  <c r="AI66" i="39"/>
  <c r="AJ66" i="39"/>
  <c r="AJ71" i="39" s="1"/>
  <c r="AK66" i="39"/>
  <c r="AK71" i="39" s="1"/>
  <c r="AN66" i="39"/>
  <c r="AO66" i="39"/>
  <c r="AP66" i="39"/>
  <c r="AP71" i="39" s="1"/>
  <c r="AQ66" i="39"/>
  <c r="AQ71" i="39" s="1"/>
  <c r="AR66" i="39"/>
  <c r="AS66" i="39"/>
  <c r="AT66" i="39"/>
  <c r="AT71" i="39" s="1"/>
  <c r="AU66" i="39"/>
  <c r="AU71" i="39" s="1"/>
  <c r="AV66" i="39"/>
  <c r="AW66" i="39"/>
  <c r="AW71" i="39" s="1"/>
  <c r="A67" i="39"/>
  <c r="B67" i="39"/>
  <c r="B73" i="39" s="1"/>
  <c r="C67" i="39"/>
  <c r="D67" i="39"/>
  <c r="E67" i="39"/>
  <c r="E72" i="39" s="1"/>
  <c r="F67" i="39"/>
  <c r="F72" i="39" s="1"/>
  <c r="G67" i="39"/>
  <c r="G68" i="39" s="1"/>
  <c r="H67" i="39"/>
  <c r="H72" i="39" s="1"/>
  <c r="I67" i="39"/>
  <c r="I72" i="39" s="1"/>
  <c r="J67" i="39"/>
  <c r="J72" i="39" s="1"/>
  <c r="K67" i="39"/>
  <c r="K72" i="39" s="1"/>
  <c r="L67" i="39"/>
  <c r="M67" i="39"/>
  <c r="P67" i="39"/>
  <c r="Q67" i="39"/>
  <c r="Q68" i="39" s="1"/>
  <c r="R67" i="39"/>
  <c r="R72" i="39" s="1"/>
  <c r="S67" i="39"/>
  <c r="S72" i="39" s="1"/>
  <c r="T67" i="39"/>
  <c r="U67" i="39"/>
  <c r="U72" i="39" s="1"/>
  <c r="V67" i="39"/>
  <c r="W67" i="39"/>
  <c r="X67" i="39"/>
  <c r="X72" i="39" s="1"/>
  <c r="Y67" i="39"/>
  <c r="Y68" i="39" s="1"/>
  <c r="AB67" i="39"/>
  <c r="AB72" i="39" s="1"/>
  <c r="AC67" i="39"/>
  <c r="AC72" i="39" s="1"/>
  <c r="AD67" i="39"/>
  <c r="AE67" i="39"/>
  <c r="AE68" i="39" s="1"/>
  <c r="AF67" i="39"/>
  <c r="AF72" i="39" s="1"/>
  <c r="AG67" i="39"/>
  <c r="AG72" i="39" s="1"/>
  <c r="AH67" i="39"/>
  <c r="AI67" i="39"/>
  <c r="AI68" i="39" s="1"/>
  <c r="AJ67" i="39"/>
  <c r="AK67" i="39"/>
  <c r="AK72" i="39" s="1"/>
  <c r="AN67" i="39"/>
  <c r="AO67" i="39"/>
  <c r="AO72" i="39" s="1"/>
  <c r="AP67" i="39"/>
  <c r="AP72" i="39" s="1"/>
  <c r="AQ67" i="39"/>
  <c r="AR67" i="39"/>
  <c r="AR72" i="39" s="1"/>
  <c r="AS67" i="39"/>
  <c r="AS68" i="39" s="1"/>
  <c r="AT67" i="39"/>
  <c r="AU67" i="39"/>
  <c r="AU72" i="39" s="1"/>
  <c r="AV67" i="39"/>
  <c r="AV72" i="39" s="1"/>
  <c r="AW67" i="39"/>
  <c r="AW72" i="39" s="1"/>
  <c r="F70" i="39"/>
  <c r="J70" i="39"/>
  <c r="K70" i="39"/>
  <c r="P70" i="39"/>
  <c r="T70" i="39"/>
  <c r="U70" i="39"/>
  <c r="X70" i="39"/>
  <c r="AD70" i="39"/>
  <c r="AE70" i="39"/>
  <c r="AH70" i="39"/>
  <c r="AN70" i="39"/>
  <c r="AR70" i="39"/>
  <c r="AV70" i="39"/>
  <c r="AW70" i="39"/>
  <c r="G71" i="39"/>
  <c r="Q71" i="39"/>
  <c r="U71" i="39"/>
  <c r="Y71" i="39"/>
  <c r="AI71" i="39"/>
  <c r="AO71" i="39"/>
  <c r="AS71" i="39"/>
  <c r="D72" i="39"/>
  <c r="L72" i="39"/>
  <c r="M72" i="39"/>
  <c r="P72" i="39"/>
  <c r="T72" i="39"/>
  <c r="V72" i="39"/>
  <c r="W72" i="39"/>
  <c r="AD72" i="39"/>
  <c r="AH72" i="39"/>
  <c r="AJ72" i="39"/>
  <c r="AN72" i="39"/>
  <c r="AQ72" i="39"/>
  <c r="AT72" i="39"/>
  <c r="A75" i="39"/>
  <c r="B75" i="39"/>
  <c r="C75" i="39"/>
  <c r="D75" i="39"/>
  <c r="E75" i="39"/>
  <c r="F75" i="39"/>
  <c r="G75" i="39"/>
  <c r="H75" i="39"/>
  <c r="I75" i="39"/>
  <c r="J75" i="39"/>
  <c r="K75" i="39"/>
  <c r="L75" i="39"/>
  <c r="M75" i="39"/>
  <c r="P75" i="39"/>
  <c r="Q75" i="39"/>
  <c r="R75" i="39"/>
  <c r="S75" i="39"/>
  <c r="T75" i="39"/>
  <c r="U75" i="39"/>
  <c r="V75" i="39"/>
  <c r="W75" i="39"/>
  <c r="X75" i="39"/>
  <c r="Y75" i="39"/>
  <c r="AB75" i="39"/>
  <c r="AC75" i="39"/>
  <c r="AD75" i="39"/>
  <c r="AE75" i="39"/>
  <c r="AF75" i="39"/>
  <c r="AG75" i="39"/>
  <c r="AH75" i="39"/>
  <c r="AI75" i="39"/>
  <c r="AJ75" i="39"/>
  <c r="AK75" i="39"/>
  <c r="AN75" i="39"/>
  <c r="AO75" i="39"/>
  <c r="AP75" i="39"/>
  <c r="AQ75" i="39"/>
  <c r="AR75" i="39"/>
  <c r="AS75" i="39"/>
  <c r="AT75" i="39"/>
  <c r="AU75" i="39"/>
  <c r="AV75" i="39"/>
  <c r="AW75" i="39"/>
  <c r="A76" i="39"/>
  <c r="B76" i="39"/>
  <c r="C76" i="39"/>
  <c r="D76" i="39"/>
  <c r="D81" i="39" s="1"/>
  <c r="E76" i="39"/>
  <c r="E81" i="39" s="1"/>
  <c r="F76" i="39"/>
  <c r="F81" i="39" s="1"/>
  <c r="G76" i="39"/>
  <c r="G81" i="39" s="1"/>
  <c r="H76" i="39"/>
  <c r="I76" i="39"/>
  <c r="J76" i="39"/>
  <c r="J81" i="39" s="1"/>
  <c r="K76" i="39"/>
  <c r="K81" i="39" s="1"/>
  <c r="L76" i="39"/>
  <c r="L81" i="39" s="1"/>
  <c r="M76" i="39"/>
  <c r="P76" i="39"/>
  <c r="P81" i="39" s="1"/>
  <c r="Q76" i="39"/>
  <c r="Q81" i="39" s="1"/>
  <c r="R76" i="39"/>
  <c r="S76" i="39"/>
  <c r="T76" i="39"/>
  <c r="T81" i="39" s="1"/>
  <c r="U76" i="39"/>
  <c r="U81" i="39" s="1"/>
  <c r="V76" i="39"/>
  <c r="V81" i="39" s="1"/>
  <c r="W76" i="39"/>
  <c r="W81" i="39" s="1"/>
  <c r="X76" i="39"/>
  <c r="X81" i="39" s="1"/>
  <c r="Y76" i="39"/>
  <c r="Y81" i="39" s="1"/>
  <c r="AB76" i="39"/>
  <c r="AC76" i="39"/>
  <c r="AC81" i="39" s="1"/>
  <c r="AD76" i="39"/>
  <c r="AD81" i="39" s="1"/>
  <c r="AE76" i="39"/>
  <c r="AE81" i="39" s="1"/>
  <c r="AF76" i="39"/>
  <c r="AF81" i="39" s="1"/>
  <c r="AG76" i="39"/>
  <c r="AH76" i="39"/>
  <c r="AH81" i="39" s="1"/>
  <c r="AI76" i="39"/>
  <c r="AI81" i="39" s="1"/>
  <c r="AJ76" i="39"/>
  <c r="AK76" i="39"/>
  <c r="AK81" i="39" s="1"/>
  <c r="AN76" i="39"/>
  <c r="AN81" i="39" s="1"/>
  <c r="AO76" i="39"/>
  <c r="AO81" i="39" s="1"/>
  <c r="AP76" i="39"/>
  <c r="AP81" i="39" s="1"/>
  <c r="AQ76" i="39"/>
  <c r="AR76" i="39"/>
  <c r="AR81" i="39" s="1"/>
  <c r="AS76" i="39"/>
  <c r="AS81" i="39" s="1"/>
  <c r="AT76" i="39"/>
  <c r="AU76" i="39"/>
  <c r="AV76" i="39"/>
  <c r="AV81" i="39" s="1"/>
  <c r="AW76" i="39"/>
  <c r="AW81" i="39" s="1"/>
  <c r="A77" i="39"/>
  <c r="B77" i="39"/>
  <c r="C77" i="39"/>
  <c r="D77" i="39"/>
  <c r="D82" i="39" s="1"/>
  <c r="E77" i="39"/>
  <c r="E82" i="39" s="1"/>
  <c r="F77" i="39"/>
  <c r="F82" i="39" s="1"/>
  <c r="G77" i="39"/>
  <c r="H77" i="39"/>
  <c r="H82" i="39" s="1"/>
  <c r="I77" i="39"/>
  <c r="I78" i="39" s="1"/>
  <c r="J77" i="39"/>
  <c r="J82" i="39" s="1"/>
  <c r="K77" i="39"/>
  <c r="L77" i="39"/>
  <c r="M77" i="39"/>
  <c r="M82" i="39" s="1"/>
  <c r="P77" i="39"/>
  <c r="P82" i="39" s="1"/>
  <c r="Q77" i="39"/>
  <c r="R77" i="39"/>
  <c r="R82" i="39" s="1"/>
  <c r="S77" i="39"/>
  <c r="S78" i="39" s="1"/>
  <c r="T77" i="39"/>
  <c r="U77" i="39"/>
  <c r="V77" i="39"/>
  <c r="W77" i="39"/>
  <c r="W82" i="39" s="1"/>
  <c r="X77" i="39"/>
  <c r="X82" i="39" s="1"/>
  <c r="Y77" i="39"/>
  <c r="AB77" i="39"/>
  <c r="AB82" i="39" s="1"/>
  <c r="AC77" i="39"/>
  <c r="AD77" i="39"/>
  <c r="AD82" i="39" s="1"/>
  <c r="AE77" i="39"/>
  <c r="AF77" i="39"/>
  <c r="AG77" i="39"/>
  <c r="AG82" i="39" s="1"/>
  <c r="AH77" i="39"/>
  <c r="AH82" i="39" s="1"/>
  <c r="AI77" i="39"/>
  <c r="AJ77" i="39"/>
  <c r="AJ82" i="39" s="1"/>
  <c r="AK77" i="39"/>
  <c r="AK78" i="39" s="1"/>
  <c r="AN77" i="39"/>
  <c r="AO77" i="39"/>
  <c r="AP77" i="39"/>
  <c r="AP82" i="39" s="1"/>
  <c r="AQ77" i="39"/>
  <c r="AQ82" i="39" s="1"/>
  <c r="AR77" i="39"/>
  <c r="AS77" i="39"/>
  <c r="AT77" i="39"/>
  <c r="AT82" i="39" s="1"/>
  <c r="AU77" i="39"/>
  <c r="AU82" i="39" s="1"/>
  <c r="AV77" i="39"/>
  <c r="AV82" i="39" s="1"/>
  <c r="AW77" i="39"/>
  <c r="E78" i="39"/>
  <c r="AC78" i="39"/>
  <c r="D80" i="39"/>
  <c r="E80" i="39"/>
  <c r="H80" i="39"/>
  <c r="I80" i="39"/>
  <c r="L80" i="39"/>
  <c r="M80" i="39"/>
  <c r="R80" i="39"/>
  <c r="S80" i="39"/>
  <c r="V80" i="39"/>
  <c r="W80" i="39"/>
  <c r="AB80" i="39"/>
  <c r="AC80" i="39"/>
  <c r="AF80" i="39"/>
  <c r="AG80" i="39"/>
  <c r="AJ80" i="39"/>
  <c r="AK80" i="39"/>
  <c r="AP80" i="39"/>
  <c r="AQ80" i="39"/>
  <c r="AT80" i="39"/>
  <c r="AU80" i="39"/>
  <c r="I81" i="39"/>
  <c r="M81" i="39"/>
  <c r="S81" i="39"/>
  <c r="AG81" i="39"/>
  <c r="AQ81" i="39"/>
  <c r="AU81" i="39"/>
  <c r="G82" i="39"/>
  <c r="K82" i="39"/>
  <c r="Q82" i="39"/>
  <c r="T82" i="39"/>
  <c r="U82" i="39"/>
  <c r="Y82" i="39"/>
  <c r="AC82" i="39"/>
  <c r="AE82" i="39"/>
  <c r="AI82" i="39"/>
  <c r="AN82" i="39"/>
  <c r="AO82" i="39"/>
  <c r="AR82" i="39"/>
  <c r="AS82" i="39"/>
  <c r="AW82" i="39"/>
  <c r="B83" i="39"/>
  <c r="A85" i="39"/>
  <c r="B85" i="39"/>
  <c r="C85" i="39"/>
  <c r="D85" i="39"/>
  <c r="E85" i="39"/>
  <c r="E90" i="39" s="1"/>
  <c r="F85" i="39"/>
  <c r="G85" i="39"/>
  <c r="H85" i="39"/>
  <c r="I85" i="39"/>
  <c r="J85" i="39"/>
  <c r="K85" i="39"/>
  <c r="K90" i="39" s="1"/>
  <c r="L85" i="39"/>
  <c r="M85" i="39"/>
  <c r="M90" i="39" s="1"/>
  <c r="P85" i="39"/>
  <c r="Q85" i="39"/>
  <c r="Q90" i="39" s="1"/>
  <c r="R85" i="39"/>
  <c r="S85" i="39"/>
  <c r="T85" i="39"/>
  <c r="U85" i="39"/>
  <c r="V85" i="39"/>
  <c r="W85" i="39"/>
  <c r="W90" i="39" s="1"/>
  <c r="X85" i="39"/>
  <c r="Y85" i="39"/>
  <c r="AB85" i="39"/>
  <c r="AC85" i="39"/>
  <c r="AD85" i="39"/>
  <c r="AD90" i="39" s="1"/>
  <c r="AE85" i="39"/>
  <c r="AE90" i="39" s="1"/>
  <c r="AF85" i="39"/>
  <c r="AG85" i="39"/>
  <c r="AH85" i="39"/>
  <c r="AI85" i="39"/>
  <c r="AI90" i="39" s="1"/>
  <c r="AJ85" i="39"/>
  <c r="AK85" i="39"/>
  <c r="AK90" i="39" s="1"/>
  <c r="AN85" i="39"/>
  <c r="AO85" i="39"/>
  <c r="AO90" i="39" s="1"/>
  <c r="AP85" i="39"/>
  <c r="AQ85" i="39"/>
  <c r="AQ90" i="39" s="1"/>
  <c r="AR85" i="39"/>
  <c r="AS85" i="39"/>
  <c r="AT85" i="39"/>
  <c r="AU85" i="39"/>
  <c r="AU90" i="39" s="1"/>
  <c r="AV85" i="39"/>
  <c r="AW85" i="39"/>
  <c r="A86" i="39"/>
  <c r="B86" i="39"/>
  <c r="C86" i="39"/>
  <c r="D86" i="39"/>
  <c r="D91" i="39" s="1"/>
  <c r="E86" i="39"/>
  <c r="F86" i="39"/>
  <c r="F91" i="39" s="1"/>
  <c r="G86" i="39"/>
  <c r="H86" i="39"/>
  <c r="H91" i="39" s="1"/>
  <c r="I86" i="39"/>
  <c r="J86" i="39"/>
  <c r="K86" i="39"/>
  <c r="L86" i="39"/>
  <c r="L91" i="39" s="1"/>
  <c r="M86" i="39"/>
  <c r="M91" i="39" s="1"/>
  <c r="P86" i="39"/>
  <c r="Q86" i="39"/>
  <c r="Q91" i="39" s="1"/>
  <c r="R86" i="39"/>
  <c r="R91" i="39" s="1"/>
  <c r="S86" i="39"/>
  <c r="T86" i="39"/>
  <c r="U86" i="39"/>
  <c r="V86" i="39"/>
  <c r="V91" i="39" s="1"/>
  <c r="W86" i="39"/>
  <c r="W91" i="39" s="1"/>
  <c r="X86" i="39"/>
  <c r="Y86" i="39"/>
  <c r="AB86" i="39"/>
  <c r="AB91" i="39" s="1"/>
  <c r="AC86" i="39"/>
  <c r="AC91" i="39" s="1"/>
  <c r="AD86" i="39"/>
  <c r="AD91" i="39" s="1"/>
  <c r="AE86" i="39"/>
  <c r="AE91" i="39" s="1"/>
  <c r="AF86" i="39"/>
  <c r="AF91" i="39" s="1"/>
  <c r="AG86" i="39"/>
  <c r="AH86" i="39"/>
  <c r="AI86" i="39"/>
  <c r="AJ86" i="39"/>
  <c r="AJ91" i="39" s="1"/>
  <c r="AK86" i="39"/>
  <c r="AK91" i="39" s="1"/>
  <c r="AN86" i="39"/>
  <c r="AO86" i="39"/>
  <c r="AO91" i="39" s="1"/>
  <c r="AP86" i="39"/>
  <c r="AP91" i="39" s="1"/>
  <c r="AQ86" i="39"/>
  <c r="AR86" i="39"/>
  <c r="AS86" i="39"/>
  <c r="AS91" i="39" s="1"/>
  <c r="AT86" i="39"/>
  <c r="AT91" i="39" s="1"/>
  <c r="AU86" i="39"/>
  <c r="AU91" i="39" s="1"/>
  <c r="AV86" i="39"/>
  <c r="AV91" i="39" s="1"/>
  <c r="AW86" i="39"/>
  <c r="A87" i="39"/>
  <c r="B87" i="39"/>
  <c r="B93" i="39" s="1"/>
  <c r="C87" i="39"/>
  <c r="D87" i="39"/>
  <c r="D92" i="39" s="1"/>
  <c r="E87" i="39"/>
  <c r="E92" i="39" s="1"/>
  <c r="F87" i="39"/>
  <c r="G87" i="39"/>
  <c r="G92" i="39" s="1"/>
  <c r="H87" i="39"/>
  <c r="H92" i="39" s="1"/>
  <c r="I87" i="39"/>
  <c r="I92" i="39" s="1"/>
  <c r="J87" i="39"/>
  <c r="J92" i="39" s="1"/>
  <c r="K87" i="39"/>
  <c r="L87" i="39"/>
  <c r="L92" i="39" s="1"/>
  <c r="M87" i="39"/>
  <c r="M92" i="39" s="1"/>
  <c r="P87" i="39"/>
  <c r="Q87" i="39"/>
  <c r="Q92" i="39" s="1"/>
  <c r="R87" i="39"/>
  <c r="R92" i="39" s="1"/>
  <c r="S87" i="39"/>
  <c r="S92" i="39" s="1"/>
  <c r="T87" i="39"/>
  <c r="T92" i="39" s="1"/>
  <c r="U87" i="39"/>
  <c r="V87" i="39"/>
  <c r="V92" i="39" s="1"/>
  <c r="W87" i="39"/>
  <c r="X87" i="39"/>
  <c r="Y87" i="39"/>
  <c r="Y92" i="39" s="1"/>
  <c r="AB87" i="39"/>
  <c r="AB92" i="39" s="1"/>
  <c r="AC87" i="39"/>
  <c r="AC92" i="39" s="1"/>
  <c r="AD87" i="39"/>
  <c r="AD92" i="39" s="1"/>
  <c r="AE87" i="39"/>
  <c r="AF87" i="39"/>
  <c r="AF92" i="39" s="1"/>
  <c r="AG87" i="39"/>
  <c r="AG92" i="39" s="1"/>
  <c r="AH87" i="39"/>
  <c r="AI87" i="39"/>
  <c r="AI92" i="39" s="1"/>
  <c r="AJ87" i="39"/>
  <c r="AJ92" i="39" s="1"/>
  <c r="AK87" i="39"/>
  <c r="AK92" i="39" s="1"/>
  <c r="AN87" i="39"/>
  <c r="AN92" i="39" s="1"/>
  <c r="AO87" i="39"/>
  <c r="AP87" i="39"/>
  <c r="AP92" i="39" s="1"/>
  <c r="AQ87" i="39"/>
  <c r="AR87" i="39"/>
  <c r="AS87" i="39"/>
  <c r="AS92" i="39" s="1"/>
  <c r="AT87" i="39"/>
  <c r="AT92" i="39" s="1"/>
  <c r="AU87" i="39"/>
  <c r="AV87" i="39"/>
  <c r="AV92" i="39" s="1"/>
  <c r="AW87" i="39"/>
  <c r="AD88" i="39"/>
  <c r="AO88" i="39"/>
  <c r="F90" i="39"/>
  <c r="I90" i="39"/>
  <c r="J90" i="39"/>
  <c r="P90" i="39"/>
  <c r="S90" i="39"/>
  <c r="T90" i="39"/>
  <c r="X90" i="39"/>
  <c r="AC90" i="39"/>
  <c r="AG90" i="39"/>
  <c r="AH90" i="39"/>
  <c r="AN90" i="39"/>
  <c r="AR90" i="39"/>
  <c r="AV90" i="39"/>
  <c r="AW90" i="39"/>
  <c r="E91" i="39"/>
  <c r="G91" i="39"/>
  <c r="I91" i="39"/>
  <c r="J91" i="39"/>
  <c r="K91" i="39"/>
  <c r="P91" i="39"/>
  <c r="S91" i="39"/>
  <c r="U91" i="39"/>
  <c r="X91" i="39"/>
  <c r="Y91" i="39"/>
  <c r="AG91" i="39"/>
  <c r="AH91" i="39"/>
  <c r="AI91" i="39"/>
  <c r="AQ91" i="39"/>
  <c r="AR91" i="39"/>
  <c r="AW91" i="39"/>
  <c r="F92" i="39"/>
  <c r="K92" i="39"/>
  <c r="P92" i="39"/>
  <c r="U92" i="39"/>
  <c r="X92" i="39"/>
  <c r="AE92" i="39"/>
  <c r="AH92" i="39"/>
  <c r="AO92" i="39"/>
  <c r="AR92" i="39"/>
  <c r="AW92" i="39"/>
  <c r="A95" i="39"/>
  <c r="B95" i="39"/>
  <c r="C95" i="39"/>
  <c r="D95" i="39"/>
  <c r="E95" i="39"/>
  <c r="F95" i="39"/>
  <c r="G95" i="39"/>
  <c r="G100" i="39" s="1"/>
  <c r="H95" i="39"/>
  <c r="H100" i="39" s="1"/>
  <c r="I95" i="39"/>
  <c r="I100" i="39" s="1"/>
  <c r="J95" i="39"/>
  <c r="K95" i="39"/>
  <c r="L95" i="39"/>
  <c r="M95" i="39"/>
  <c r="M100" i="39" s="1"/>
  <c r="P95" i="39"/>
  <c r="Q95" i="39"/>
  <c r="Q100" i="39" s="1"/>
  <c r="R95" i="39"/>
  <c r="R100" i="39" s="1"/>
  <c r="S95" i="39"/>
  <c r="T95" i="39"/>
  <c r="U95" i="39"/>
  <c r="V95" i="39"/>
  <c r="V100" i="39" s="1"/>
  <c r="W95" i="39"/>
  <c r="X95" i="39"/>
  <c r="Y95" i="39"/>
  <c r="AB95" i="39"/>
  <c r="AC95" i="39"/>
  <c r="AC100" i="39" s="1"/>
  <c r="AD95" i="39"/>
  <c r="AE95" i="39"/>
  <c r="AE100" i="39" s="1"/>
  <c r="AF95" i="39"/>
  <c r="AF100" i="39" s="1"/>
  <c r="AG95" i="39"/>
  <c r="AH95" i="39"/>
  <c r="AI95" i="39"/>
  <c r="AI100" i="39" s="1"/>
  <c r="AJ95" i="39"/>
  <c r="AK95" i="39"/>
  <c r="AN95" i="39"/>
  <c r="AO95" i="39"/>
  <c r="AP95" i="39"/>
  <c r="AQ95" i="39"/>
  <c r="AQ100" i="39" s="1"/>
  <c r="AR95" i="39"/>
  <c r="AS95" i="39"/>
  <c r="AT95" i="39"/>
  <c r="AT100" i="39" s="1"/>
  <c r="AU95" i="39"/>
  <c r="AU100" i="39" s="1"/>
  <c r="AV95" i="39"/>
  <c r="AW95" i="39"/>
  <c r="A96" i="39"/>
  <c r="B96" i="39"/>
  <c r="C96" i="39"/>
  <c r="D96" i="39"/>
  <c r="E96" i="39"/>
  <c r="F96" i="39"/>
  <c r="F101" i="39" s="1"/>
  <c r="G96" i="39"/>
  <c r="G101" i="39" s="1"/>
  <c r="H96" i="39"/>
  <c r="H101" i="39" s="1"/>
  <c r="I96" i="39"/>
  <c r="I101" i="39" s="1"/>
  <c r="J96" i="39"/>
  <c r="J101" i="39" s="1"/>
  <c r="K96" i="39"/>
  <c r="L96" i="39"/>
  <c r="M96" i="39"/>
  <c r="P96" i="39"/>
  <c r="P101" i="39" s="1"/>
  <c r="Q96" i="39"/>
  <c r="Q101" i="39" s="1"/>
  <c r="R96" i="39"/>
  <c r="S96" i="39"/>
  <c r="S101" i="39" s="1"/>
  <c r="T96" i="39"/>
  <c r="T101" i="39" s="1"/>
  <c r="U96" i="39"/>
  <c r="V96" i="39"/>
  <c r="W96" i="39"/>
  <c r="X96" i="39"/>
  <c r="X101" i="39" s="1"/>
  <c r="Y96" i="39"/>
  <c r="Y101" i="39" s="1"/>
  <c r="AB96" i="39"/>
  <c r="AC96" i="39"/>
  <c r="AC101" i="39" s="1"/>
  <c r="AD96" i="39"/>
  <c r="AD101" i="39" s="1"/>
  <c r="AE96" i="39"/>
  <c r="AF96" i="39"/>
  <c r="AG96" i="39"/>
  <c r="AG101" i="39" s="1"/>
  <c r="AH96" i="39"/>
  <c r="AH101" i="39" s="1"/>
  <c r="AI96" i="39"/>
  <c r="AI101" i="39" s="1"/>
  <c r="AJ96" i="39"/>
  <c r="AK96" i="39"/>
  <c r="AN96" i="39"/>
  <c r="AN101" i="39" s="1"/>
  <c r="AO96" i="39"/>
  <c r="AP96" i="39"/>
  <c r="AP101" i="39" s="1"/>
  <c r="AQ96" i="39"/>
  <c r="AQ101" i="39" s="1"/>
  <c r="AR96" i="39"/>
  <c r="AR101" i="39" s="1"/>
  <c r="AS96" i="39"/>
  <c r="AS101" i="39" s="1"/>
  <c r="AT96" i="39"/>
  <c r="AU96" i="39"/>
  <c r="AV96" i="39"/>
  <c r="AV101" i="39" s="1"/>
  <c r="AW96" i="39"/>
  <c r="A97" i="39"/>
  <c r="B97" i="39"/>
  <c r="B103" i="39" s="1"/>
  <c r="C97" i="39"/>
  <c r="D97" i="39"/>
  <c r="D102" i="39" s="1"/>
  <c r="E97" i="39"/>
  <c r="E102" i="39" s="1"/>
  <c r="F97" i="39"/>
  <c r="F102" i="39" s="1"/>
  <c r="G97" i="39"/>
  <c r="G102" i="39" s="1"/>
  <c r="H97" i="39"/>
  <c r="I97" i="39"/>
  <c r="J97" i="39"/>
  <c r="K97" i="39"/>
  <c r="K102" i="39" s="1"/>
  <c r="L97" i="39"/>
  <c r="L102" i="39" s="1"/>
  <c r="M97" i="39"/>
  <c r="P97" i="39"/>
  <c r="Q97" i="39"/>
  <c r="R97" i="39"/>
  <c r="S97" i="39"/>
  <c r="S102" i="39" s="1"/>
  <c r="T97" i="39"/>
  <c r="T102" i="39" s="1"/>
  <c r="U97" i="39"/>
  <c r="U102" i="39" s="1"/>
  <c r="V97" i="39"/>
  <c r="V102" i="39" s="1"/>
  <c r="W97" i="39"/>
  <c r="X97" i="39"/>
  <c r="X102" i="39" s="1"/>
  <c r="Y97" i="39"/>
  <c r="Y102" i="39" s="1"/>
  <c r="AB97" i="39"/>
  <c r="AC97" i="39"/>
  <c r="AC102" i="39" s="1"/>
  <c r="AD97" i="39"/>
  <c r="AD102" i="39" s="1"/>
  <c r="AE97" i="39"/>
  <c r="AE102" i="39" s="1"/>
  <c r="AF97" i="39"/>
  <c r="AF102" i="39" s="1"/>
  <c r="AG97" i="39"/>
  <c r="AH97" i="39"/>
  <c r="AH102" i="39" s="1"/>
  <c r="AI97" i="39"/>
  <c r="AI102" i="39" s="1"/>
  <c r="AJ97" i="39"/>
  <c r="AK97" i="39"/>
  <c r="AN97" i="39"/>
  <c r="AO97" i="39"/>
  <c r="AO102" i="39" s="1"/>
  <c r="AP97" i="39"/>
  <c r="AP102" i="39" s="1"/>
  <c r="AQ97" i="39"/>
  <c r="AQ102" i="39" s="1"/>
  <c r="AR97" i="39"/>
  <c r="AR102" i="39" s="1"/>
  <c r="AS97" i="39"/>
  <c r="AS102" i="39" s="1"/>
  <c r="AT97" i="39"/>
  <c r="AU97" i="39"/>
  <c r="AV97" i="39"/>
  <c r="AV102" i="39" s="1"/>
  <c r="AW97" i="39"/>
  <c r="AW102" i="39" s="1"/>
  <c r="M98" i="39"/>
  <c r="Q98" i="39"/>
  <c r="D100" i="39"/>
  <c r="K100" i="39"/>
  <c r="L100" i="39"/>
  <c r="S100" i="39"/>
  <c r="U100" i="39"/>
  <c r="Y100" i="39"/>
  <c r="AB100" i="39"/>
  <c r="AG100" i="39"/>
  <c r="AJ100" i="39"/>
  <c r="AO100" i="39"/>
  <c r="AP100" i="39"/>
  <c r="AS100" i="39"/>
  <c r="AW100" i="39"/>
  <c r="D101" i="39"/>
  <c r="E101" i="39"/>
  <c r="M101" i="39"/>
  <c r="R101" i="39"/>
  <c r="V101" i="39"/>
  <c r="W101" i="39"/>
  <c r="AB101" i="39"/>
  <c r="AJ101" i="39"/>
  <c r="AK101" i="39"/>
  <c r="AT101" i="39"/>
  <c r="AU101" i="39"/>
  <c r="I102" i="39"/>
  <c r="J102" i="39"/>
  <c r="M102" i="39"/>
  <c r="P102" i="39"/>
  <c r="Q102" i="39"/>
  <c r="W102" i="39"/>
  <c r="AG102" i="39"/>
  <c r="AK102" i="39"/>
  <c r="AN102" i="39"/>
  <c r="AU102" i="39"/>
  <c r="A105" i="39"/>
  <c r="B105" i="39"/>
  <c r="C105" i="39"/>
  <c r="D105" i="39"/>
  <c r="E105" i="39"/>
  <c r="F105" i="39"/>
  <c r="F110" i="39" s="1"/>
  <c r="G105" i="39"/>
  <c r="H105" i="39"/>
  <c r="I105" i="39"/>
  <c r="J105" i="39"/>
  <c r="K105" i="39"/>
  <c r="L105" i="39"/>
  <c r="M105" i="39"/>
  <c r="P105" i="39"/>
  <c r="P110" i="39" s="1"/>
  <c r="Q105" i="39"/>
  <c r="R105" i="39"/>
  <c r="S105" i="39"/>
  <c r="T105" i="39"/>
  <c r="T110" i="39" s="1"/>
  <c r="U105" i="39"/>
  <c r="V105" i="39"/>
  <c r="W105" i="39"/>
  <c r="X105" i="39"/>
  <c r="X110" i="39" s="1"/>
  <c r="Y105" i="39"/>
  <c r="AB105" i="39"/>
  <c r="AC105" i="39"/>
  <c r="AD105" i="39"/>
  <c r="AD110" i="39" s="1"/>
  <c r="AE105" i="39"/>
  <c r="AF105" i="39"/>
  <c r="AG105" i="39"/>
  <c r="AH105" i="39"/>
  <c r="AH110" i="39" s="1"/>
  <c r="AI105" i="39"/>
  <c r="AJ105" i="39"/>
  <c r="AK105" i="39"/>
  <c r="AN105" i="39"/>
  <c r="AN110" i="39" s="1"/>
  <c r="AO105" i="39"/>
  <c r="AP105" i="39"/>
  <c r="AQ105" i="39"/>
  <c r="AR105" i="39"/>
  <c r="AR110" i="39" s="1"/>
  <c r="AS105" i="39"/>
  <c r="AT105" i="39"/>
  <c r="AU105" i="39"/>
  <c r="AV105" i="39"/>
  <c r="AW105" i="39"/>
  <c r="A106" i="39"/>
  <c r="B106" i="39"/>
  <c r="C106" i="39"/>
  <c r="D106" i="39"/>
  <c r="E106" i="39"/>
  <c r="E111" i="39" s="1"/>
  <c r="F106" i="39"/>
  <c r="G106" i="39"/>
  <c r="G111" i="39" s="1"/>
  <c r="H106" i="39"/>
  <c r="I106" i="39"/>
  <c r="I111" i="39" s="1"/>
  <c r="J106" i="39"/>
  <c r="K106" i="39"/>
  <c r="L106" i="39"/>
  <c r="M106" i="39"/>
  <c r="M111" i="39" s="1"/>
  <c r="P106" i="39"/>
  <c r="Q106" i="39"/>
  <c r="R106" i="39"/>
  <c r="S106" i="39"/>
  <c r="S111" i="39" s="1"/>
  <c r="T106" i="39"/>
  <c r="U106" i="39"/>
  <c r="U111" i="39" s="1"/>
  <c r="V106" i="39"/>
  <c r="W106" i="39"/>
  <c r="W111" i="39" s="1"/>
  <c r="X106" i="39"/>
  <c r="Y106" i="39"/>
  <c r="AB106" i="39"/>
  <c r="AC106" i="39"/>
  <c r="AC111" i="39" s="1"/>
  <c r="AD106" i="39"/>
  <c r="AE106" i="39"/>
  <c r="AF106" i="39"/>
  <c r="AG106" i="39"/>
  <c r="AG111" i="39" s="1"/>
  <c r="AH106" i="39"/>
  <c r="AI106" i="39"/>
  <c r="AJ106" i="39"/>
  <c r="AK106" i="39"/>
  <c r="AK111" i="39" s="1"/>
  <c r="AN106" i="39"/>
  <c r="AO106" i="39"/>
  <c r="AP106" i="39"/>
  <c r="AQ106" i="39"/>
  <c r="AQ111" i="39" s="1"/>
  <c r="AR106" i="39"/>
  <c r="AS106" i="39"/>
  <c r="AT106" i="39"/>
  <c r="AU106" i="39"/>
  <c r="AU111" i="39" s="1"/>
  <c r="AV106" i="39"/>
  <c r="AW106" i="39"/>
  <c r="A107" i="39"/>
  <c r="B107" i="39"/>
  <c r="C107" i="39"/>
  <c r="D107" i="39"/>
  <c r="D112" i="39" s="1"/>
  <c r="E107" i="39"/>
  <c r="F107" i="39"/>
  <c r="F112" i="39" s="1"/>
  <c r="G107" i="39"/>
  <c r="G112" i="39" s="1"/>
  <c r="H107" i="39"/>
  <c r="H112" i="39" s="1"/>
  <c r="I107" i="39"/>
  <c r="J107" i="39"/>
  <c r="J112" i="39" s="1"/>
  <c r="K107" i="39"/>
  <c r="K112" i="39" s="1"/>
  <c r="L107" i="39"/>
  <c r="L112" i="39" s="1"/>
  <c r="M107" i="39"/>
  <c r="P107" i="39"/>
  <c r="P112" i="39" s="1"/>
  <c r="Q107" i="39"/>
  <c r="Q112" i="39" s="1"/>
  <c r="R107" i="39"/>
  <c r="R112" i="39" s="1"/>
  <c r="S107" i="39"/>
  <c r="T107" i="39"/>
  <c r="U107" i="39"/>
  <c r="U112" i="39" s="1"/>
  <c r="V107" i="39"/>
  <c r="V112" i="39" s="1"/>
  <c r="W107" i="39"/>
  <c r="X107" i="39"/>
  <c r="X112" i="39" s="1"/>
  <c r="Y107" i="39"/>
  <c r="Y112" i="39" s="1"/>
  <c r="AB107" i="39"/>
  <c r="AB112" i="39" s="1"/>
  <c r="AC107" i="39"/>
  <c r="AD107" i="39"/>
  <c r="AE107" i="39"/>
  <c r="AE112" i="39" s="1"/>
  <c r="AF107" i="39"/>
  <c r="AF112" i="39" s="1"/>
  <c r="AG107" i="39"/>
  <c r="AH107" i="39"/>
  <c r="AH112" i="39" s="1"/>
  <c r="AI107" i="39"/>
  <c r="AI112" i="39" s="1"/>
  <c r="AJ107" i="39"/>
  <c r="AJ112" i="39" s="1"/>
  <c r="AK107" i="39"/>
  <c r="AN107" i="39"/>
  <c r="AO107" i="39"/>
  <c r="AO112" i="39" s="1"/>
  <c r="AP107" i="39"/>
  <c r="AP112" i="39" s="1"/>
  <c r="AQ107" i="39"/>
  <c r="AR107" i="39"/>
  <c r="AR112" i="39" s="1"/>
  <c r="AS107" i="39"/>
  <c r="AS112" i="39" s="1"/>
  <c r="AT107" i="39"/>
  <c r="AT112" i="39" s="1"/>
  <c r="AU107" i="39"/>
  <c r="AV107" i="39"/>
  <c r="AV112" i="39" s="1"/>
  <c r="AW107" i="39"/>
  <c r="AW112" i="39" s="1"/>
  <c r="G108" i="39"/>
  <c r="G110" i="39"/>
  <c r="J110" i="39"/>
  <c r="K110" i="39"/>
  <c r="Q110" i="39"/>
  <c r="U110" i="39"/>
  <c r="Y110" i="39"/>
  <c r="AE110" i="39"/>
  <c r="AI110" i="39"/>
  <c r="AO110" i="39"/>
  <c r="AS110" i="39"/>
  <c r="AV110" i="39"/>
  <c r="AW110" i="39"/>
  <c r="D111" i="39"/>
  <c r="H111" i="39"/>
  <c r="L111" i="39"/>
  <c r="R111" i="39"/>
  <c r="V111" i="39"/>
  <c r="AB111" i="39"/>
  <c r="AF111" i="39"/>
  <c r="AJ111" i="39"/>
  <c r="AP111" i="39"/>
  <c r="AT111" i="39"/>
  <c r="E112" i="39"/>
  <c r="I112" i="39"/>
  <c r="M112" i="39"/>
  <c r="S112" i="39"/>
  <c r="T112" i="39"/>
  <c r="W112" i="39"/>
  <c r="AC112" i="39"/>
  <c r="AD112" i="39"/>
  <c r="AG112" i="39"/>
  <c r="AK112" i="39"/>
  <c r="AN112" i="39"/>
  <c r="AQ112" i="39"/>
  <c r="AU112" i="39"/>
  <c r="B113" i="39"/>
  <c r="A115" i="39"/>
  <c r="B115" i="39"/>
  <c r="C115" i="39"/>
  <c r="D115" i="39"/>
  <c r="D120" i="39" s="1"/>
  <c r="E115" i="39"/>
  <c r="E120" i="39" s="1"/>
  <c r="F115" i="39"/>
  <c r="G115" i="39"/>
  <c r="H115" i="39"/>
  <c r="I115" i="39"/>
  <c r="J115" i="39"/>
  <c r="J120" i="39" s="1"/>
  <c r="K115" i="39"/>
  <c r="L115" i="39"/>
  <c r="M115" i="39"/>
  <c r="P115" i="39"/>
  <c r="P120" i="39" s="1"/>
  <c r="Q115" i="39"/>
  <c r="R115" i="39"/>
  <c r="R120" i="39" s="1"/>
  <c r="S115" i="39"/>
  <c r="T115" i="39"/>
  <c r="U115" i="39"/>
  <c r="V115" i="39"/>
  <c r="W115" i="39"/>
  <c r="W120" i="39" s="1"/>
  <c r="X115" i="39"/>
  <c r="Y115" i="39"/>
  <c r="AB115" i="39"/>
  <c r="AB120" i="39" s="1"/>
  <c r="AC115" i="39"/>
  <c r="AD115" i="39"/>
  <c r="AE115" i="39"/>
  <c r="AF115" i="39"/>
  <c r="AG115" i="39"/>
  <c r="AH115" i="39"/>
  <c r="AH120" i="39" s="1"/>
  <c r="AI115" i="39"/>
  <c r="AJ115" i="39"/>
  <c r="AJ120" i="39" s="1"/>
  <c r="AK115" i="39"/>
  <c r="AK118" i="39" s="1"/>
  <c r="AN115" i="39"/>
  <c r="AO115" i="39"/>
  <c r="AP115" i="39"/>
  <c r="AP120" i="39" s="1"/>
  <c r="AQ115" i="39"/>
  <c r="AQ120" i="39" s="1"/>
  <c r="AR115" i="39"/>
  <c r="AS115" i="39"/>
  <c r="AT115" i="39"/>
  <c r="AT120" i="39" s="1"/>
  <c r="AU115" i="39"/>
  <c r="AU120" i="39" s="1"/>
  <c r="AV115" i="39"/>
  <c r="AW115" i="39"/>
  <c r="A116" i="39"/>
  <c r="B116" i="39"/>
  <c r="C116" i="39"/>
  <c r="D116" i="39"/>
  <c r="E116" i="39"/>
  <c r="F116" i="39"/>
  <c r="G116" i="39"/>
  <c r="G121" i="39" s="1"/>
  <c r="H116" i="39"/>
  <c r="I116" i="39"/>
  <c r="I121" i="39" s="1"/>
  <c r="J116" i="39"/>
  <c r="J121" i="39" s="1"/>
  <c r="K116" i="39"/>
  <c r="K121" i="39" s="1"/>
  <c r="L116" i="39"/>
  <c r="M116" i="39"/>
  <c r="P116" i="39"/>
  <c r="P121" i="39" s="1"/>
  <c r="Q116" i="39"/>
  <c r="Q121" i="39" s="1"/>
  <c r="R116" i="39"/>
  <c r="S116" i="39"/>
  <c r="T116" i="39"/>
  <c r="U116" i="39"/>
  <c r="U121" i="39" s="1"/>
  <c r="V116" i="39"/>
  <c r="W116" i="39"/>
  <c r="W121" i="39" s="1"/>
  <c r="X116" i="39"/>
  <c r="Y116" i="39"/>
  <c r="Y121" i="39" s="1"/>
  <c r="AB116" i="39"/>
  <c r="AC116" i="39"/>
  <c r="AC121" i="39" s="1"/>
  <c r="AD116" i="39"/>
  <c r="AE116" i="39"/>
  <c r="AE121" i="39" s="1"/>
  <c r="AF116" i="39"/>
  <c r="AG116" i="39"/>
  <c r="AG121" i="39" s="1"/>
  <c r="AH116" i="39"/>
  <c r="AI116" i="39"/>
  <c r="AI121" i="39" s="1"/>
  <c r="AJ116" i="39"/>
  <c r="AK116" i="39"/>
  <c r="AK121" i="39" s="1"/>
  <c r="AN116" i="39"/>
  <c r="AO116" i="39"/>
  <c r="AO121" i="39" s="1"/>
  <c r="AP116" i="39"/>
  <c r="AQ116" i="39"/>
  <c r="AQ121" i="39" s="1"/>
  <c r="AR116" i="39"/>
  <c r="AR121" i="39" s="1"/>
  <c r="AS116" i="39"/>
  <c r="AS121" i="39" s="1"/>
  <c r="AT116" i="39"/>
  <c r="AU116" i="39"/>
  <c r="AV116" i="39"/>
  <c r="AW116" i="39"/>
  <c r="AW121" i="39" s="1"/>
  <c r="A117" i="39"/>
  <c r="B117" i="39"/>
  <c r="B123" i="39" s="1"/>
  <c r="C117" i="39"/>
  <c r="D117" i="39"/>
  <c r="D122" i="39" s="1"/>
  <c r="E117" i="39"/>
  <c r="F117" i="39"/>
  <c r="F122" i="39" s="1"/>
  <c r="G117" i="39"/>
  <c r="G122" i="39" s="1"/>
  <c r="H117" i="39"/>
  <c r="H122" i="39" s="1"/>
  <c r="I117" i="39"/>
  <c r="J117" i="39"/>
  <c r="J122" i="39" s="1"/>
  <c r="K117" i="39"/>
  <c r="L117" i="39"/>
  <c r="L122" i="39" s="1"/>
  <c r="M117" i="39"/>
  <c r="M122" i="39" s="1"/>
  <c r="P117" i="39"/>
  <c r="P122" i="39" s="1"/>
  <c r="Q117" i="39"/>
  <c r="R117" i="39"/>
  <c r="R122" i="39" s="1"/>
  <c r="S117" i="39"/>
  <c r="T117" i="39"/>
  <c r="T122" i="39" s="1"/>
  <c r="U117" i="39"/>
  <c r="U122" i="39" s="1"/>
  <c r="V117" i="39"/>
  <c r="V122" i="39" s="1"/>
  <c r="W117" i="39"/>
  <c r="X117" i="39"/>
  <c r="X122" i="39" s="1"/>
  <c r="Y117" i="39"/>
  <c r="AB117" i="39"/>
  <c r="AB122" i="39" s="1"/>
  <c r="AC117" i="39"/>
  <c r="AD117" i="39"/>
  <c r="AD122" i="39" s="1"/>
  <c r="AE117" i="39"/>
  <c r="AF117" i="39"/>
  <c r="AG117" i="39"/>
  <c r="AG122" i="39" s="1"/>
  <c r="AH117" i="39"/>
  <c r="AH122" i="39" s="1"/>
  <c r="AI117" i="39"/>
  <c r="AI122" i="39" s="1"/>
  <c r="AJ117" i="39"/>
  <c r="AJ122" i="39" s="1"/>
  <c r="AK117" i="39"/>
  <c r="AN117" i="39"/>
  <c r="AN122" i="39" s="1"/>
  <c r="AO117" i="39"/>
  <c r="AP117" i="39"/>
  <c r="AP122" i="39" s="1"/>
  <c r="AQ117" i="39"/>
  <c r="AR117" i="39"/>
  <c r="AR122" i="39" s="1"/>
  <c r="AS117" i="39"/>
  <c r="AT117" i="39"/>
  <c r="AU117" i="39"/>
  <c r="AV117" i="39"/>
  <c r="AV122" i="39" s="1"/>
  <c r="AW117" i="39"/>
  <c r="AC118" i="39"/>
  <c r="F120" i="39"/>
  <c r="H120" i="39"/>
  <c r="I120" i="39"/>
  <c r="L120" i="39"/>
  <c r="M120" i="39"/>
  <c r="T120" i="39"/>
  <c r="V120" i="39"/>
  <c r="X120" i="39"/>
  <c r="AC120" i="39"/>
  <c r="AD120" i="39"/>
  <c r="AF120" i="39"/>
  <c r="AK120" i="39"/>
  <c r="AN120" i="39"/>
  <c r="AR120" i="39"/>
  <c r="AV120" i="39"/>
  <c r="E121" i="39"/>
  <c r="F121" i="39"/>
  <c r="S121" i="39"/>
  <c r="T121" i="39"/>
  <c r="X121" i="39"/>
  <c r="AD121" i="39"/>
  <c r="AH121" i="39"/>
  <c r="AN121" i="39"/>
  <c r="AV121" i="39"/>
  <c r="E122" i="39"/>
  <c r="I122" i="39"/>
  <c r="K122" i="39"/>
  <c r="Q122" i="39"/>
  <c r="S122" i="39"/>
  <c r="W122" i="39"/>
  <c r="Y122" i="39"/>
  <c r="AC122" i="39"/>
  <c r="AE122" i="39"/>
  <c r="AF122" i="39"/>
  <c r="AK122" i="39"/>
  <c r="AO122" i="39"/>
  <c r="AQ122" i="39"/>
  <c r="AS122" i="39"/>
  <c r="AT122" i="39"/>
  <c r="AU122" i="39"/>
  <c r="AW122" i="39"/>
  <c r="A125" i="39"/>
  <c r="B125" i="39"/>
  <c r="C125" i="39"/>
  <c r="D125" i="39"/>
  <c r="D130" i="39" s="1"/>
  <c r="E125" i="39"/>
  <c r="F125" i="39"/>
  <c r="G125" i="39"/>
  <c r="H125" i="39"/>
  <c r="I125" i="39"/>
  <c r="J125" i="39"/>
  <c r="J130" i="39" s="1"/>
  <c r="K125" i="39"/>
  <c r="L125" i="39"/>
  <c r="L130" i="39" s="1"/>
  <c r="M125" i="39"/>
  <c r="P125" i="39"/>
  <c r="P130" i="39" s="1"/>
  <c r="Q125" i="39"/>
  <c r="Q130" i="39" s="1"/>
  <c r="R125" i="39"/>
  <c r="S125" i="39"/>
  <c r="T125" i="39"/>
  <c r="U125" i="39"/>
  <c r="U130" i="39" s="1"/>
  <c r="V125" i="39"/>
  <c r="V130" i="39" s="1"/>
  <c r="W125" i="39"/>
  <c r="X125" i="39"/>
  <c r="Y125" i="39"/>
  <c r="AB125" i="39"/>
  <c r="AC125" i="39"/>
  <c r="AD125" i="39"/>
  <c r="AE125" i="39"/>
  <c r="AF125" i="39"/>
  <c r="AF130" i="39" s="1"/>
  <c r="AG125" i="39"/>
  <c r="AH125" i="39"/>
  <c r="AH130" i="39" s="1"/>
  <c r="AI125" i="39"/>
  <c r="AI130" i="39" s="1"/>
  <c r="AJ125" i="39"/>
  <c r="AK125" i="39"/>
  <c r="AN125" i="39"/>
  <c r="AN130" i="39" s="1"/>
  <c r="AO125" i="39"/>
  <c r="AO130" i="39" s="1"/>
  <c r="AP125" i="39"/>
  <c r="AP130" i="39" s="1"/>
  <c r="AQ125" i="39"/>
  <c r="AR125" i="39"/>
  <c r="AS125" i="39"/>
  <c r="AT125" i="39"/>
  <c r="AT128" i="39" s="1"/>
  <c r="AU125" i="39"/>
  <c r="AV125" i="39"/>
  <c r="AV130" i="39" s="1"/>
  <c r="AW125" i="39"/>
  <c r="A126" i="39"/>
  <c r="B126" i="39"/>
  <c r="C126" i="39"/>
  <c r="D126" i="39"/>
  <c r="E126" i="39"/>
  <c r="E131" i="39" s="1"/>
  <c r="F126" i="39"/>
  <c r="G126" i="39"/>
  <c r="G131" i="39" s="1"/>
  <c r="H126" i="39"/>
  <c r="H131" i="39" s="1"/>
  <c r="I126" i="39"/>
  <c r="I131" i="39" s="1"/>
  <c r="J126" i="39"/>
  <c r="K126" i="39"/>
  <c r="L126" i="39"/>
  <c r="M126" i="39"/>
  <c r="M131" i="39" s="1"/>
  <c r="P126" i="39"/>
  <c r="Q126" i="39"/>
  <c r="Q131" i="39" s="1"/>
  <c r="R126" i="39"/>
  <c r="R131" i="39" s="1"/>
  <c r="S126" i="39"/>
  <c r="S131" i="39" s="1"/>
  <c r="T126" i="39"/>
  <c r="U126" i="39"/>
  <c r="U131" i="39" s="1"/>
  <c r="V126" i="39"/>
  <c r="W126" i="39"/>
  <c r="W131" i="39" s="1"/>
  <c r="X126" i="39"/>
  <c r="Y126" i="39"/>
  <c r="Y131" i="39" s="1"/>
  <c r="AB126" i="39"/>
  <c r="AC126" i="39"/>
  <c r="AC131" i="39" s="1"/>
  <c r="AD126" i="39"/>
  <c r="AE126" i="39"/>
  <c r="AE131" i="39" s="1"/>
  <c r="AF126" i="39"/>
  <c r="AG126" i="39"/>
  <c r="AG131" i="39" s="1"/>
  <c r="AH126" i="39"/>
  <c r="AI126" i="39"/>
  <c r="AI131" i="39" s="1"/>
  <c r="AJ126" i="39"/>
  <c r="AK126" i="39"/>
  <c r="AK131" i="39" s="1"/>
  <c r="AN126" i="39"/>
  <c r="AO126" i="39"/>
  <c r="AO131" i="39" s="1"/>
  <c r="AP126" i="39"/>
  <c r="AQ126" i="39"/>
  <c r="AQ131" i="39" s="1"/>
  <c r="AR126" i="39"/>
  <c r="AS126" i="39"/>
  <c r="AS131" i="39" s="1"/>
  <c r="AT126" i="39"/>
  <c r="AT131" i="39" s="1"/>
  <c r="AU126" i="39"/>
  <c r="AU131" i="39" s="1"/>
  <c r="AV126" i="39"/>
  <c r="AW126" i="39"/>
  <c r="AW131" i="39" s="1"/>
  <c r="A127" i="39"/>
  <c r="B127" i="39"/>
  <c r="B133" i="39" s="1"/>
  <c r="C127" i="39"/>
  <c r="D127" i="39"/>
  <c r="E127" i="39"/>
  <c r="E132" i="39" s="1"/>
  <c r="F127" i="39"/>
  <c r="F132" i="39" s="1"/>
  <c r="G127" i="39"/>
  <c r="H127" i="39"/>
  <c r="H132" i="39" s="1"/>
  <c r="I127" i="39"/>
  <c r="J127" i="39"/>
  <c r="J132" i="39" s="1"/>
  <c r="K127" i="39"/>
  <c r="K132" i="39" s="1"/>
  <c r="L127" i="39"/>
  <c r="L132" i="39" s="1"/>
  <c r="M127" i="39"/>
  <c r="M132" i="39" s="1"/>
  <c r="P127" i="39"/>
  <c r="Q127" i="39"/>
  <c r="R127" i="39"/>
  <c r="R132" i="39" s="1"/>
  <c r="S127" i="39"/>
  <c r="S132" i="39" s="1"/>
  <c r="T127" i="39"/>
  <c r="T132" i="39" s="1"/>
  <c r="U127" i="39"/>
  <c r="V127" i="39"/>
  <c r="V132" i="39" s="1"/>
  <c r="W127" i="39"/>
  <c r="W132" i="39" s="1"/>
  <c r="X127" i="39"/>
  <c r="X132" i="39" s="1"/>
  <c r="Y127" i="39"/>
  <c r="AB127" i="39"/>
  <c r="AB132" i="39" s="1"/>
  <c r="AC127" i="39"/>
  <c r="AD127" i="39"/>
  <c r="AD132" i="39" s="1"/>
  <c r="AE127" i="39"/>
  <c r="AE132" i="39" s="1"/>
  <c r="AF127" i="39"/>
  <c r="AF132" i="39" s="1"/>
  <c r="AG127" i="39"/>
  <c r="AG132" i="39" s="1"/>
  <c r="AH127" i="39"/>
  <c r="AI127" i="39"/>
  <c r="AJ127" i="39"/>
  <c r="AJ132" i="39" s="1"/>
  <c r="AK127" i="39"/>
  <c r="AK132" i="39" s="1"/>
  <c r="AN127" i="39"/>
  <c r="AO127" i="39"/>
  <c r="AO132" i="39" s="1"/>
  <c r="AP127" i="39"/>
  <c r="AP132" i="39" s="1"/>
  <c r="AQ127" i="39"/>
  <c r="AQ132" i="39" s="1"/>
  <c r="AR127" i="39"/>
  <c r="AR132" i="39" s="1"/>
  <c r="AS127" i="39"/>
  <c r="AT127" i="39"/>
  <c r="AT132" i="39" s="1"/>
  <c r="AU127" i="39"/>
  <c r="AV127" i="39"/>
  <c r="AV132" i="39" s="1"/>
  <c r="AW127" i="39"/>
  <c r="AW132" i="39" s="1"/>
  <c r="AF128" i="39"/>
  <c r="F130" i="39"/>
  <c r="G130" i="39"/>
  <c r="H130" i="39"/>
  <c r="R130" i="39"/>
  <c r="T130" i="39"/>
  <c r="X130" i="39"/>
  <c r="Y130" i="39"/>
  <c r="AB130" i="39"/>
  <c r="AD130" i="39"/>
  <c r="AJ130" i="39"/>
  <c r="AR130" i="39"/>
  <c r="AS130" i="39"/>
  <c r="AT130" i="39"/>
  <c r="D131" i="39"/>
  <c r="K131" i="39"/>
  <c r="L131" i="39"/>
  <c r="V131" i="39"/>
  <c r="AF131" i="39"/>
  <c r="AP131" i="39"/>
  <c r="D132" i="39"/>
  <c r="I132" i="39"/>
  <c r="P132" i="39"/>
  <c r="AC132" i="39"/>
  <c r="AH132" i="39"/>
  <c r="AN132" i="39"/>
  <c r="AU132" i="39"/>
  <c r="A135" i="39"/>
  <c r="B135" i="39"/>
  <c r="C135" i="39"/>
  <c r="D135" i="39"/>
  <c r="D140" i="39" s="1"/>
  <c r="E135" i="39"/>
  <c r="F135" i="39"/>
  <c r="F140" i="39" s="1"/>
  <c r="G135" i="39"/>
  <c r="H135" i="39"/>
  <c r="I135" i="39"/>
  <c r="I140" i="39" s="1"/>
  <c r="J135" i="39"/>
  <c r="J140" i="39" s="1"/>
  <c r="K135" i="39"/>
  <c r="L135" i="39"/>
  <c r="L140" i="39" s="1"/>
  <c r="M135" i="39"/>
  <c r="P135" i="39"/>
  <c r="Q135" i="39"/>
  <c r="R135" i="39"/>
  <c r="R140" i="39" s="1"/>
  <c r="S135" i="39"/>
  <c r="S140" i="39" s="1"/>
  <c r="T135" i="39"/>
  <c r="U135" i="39"/>
  <c r="V135" i="39"/>
  <c r="V140" i="39" s="1"/>
  <c r="W135" i="39"/>
  <c r="X135" i="39"/>
  <c r="X140" i="39" s="1"/>
  <c r="Y135" i="39"/>
  <c r="AB135" i="39"/>
  <c r="AB140" i="39" s="1"/>
  <c r="AC135" i="39"/>
  <c r="AC140" i="39" s="1"/>
  <c r="AD135" i="39"/>
  <c r="AE135" i="39"/>
  <c r="AF135" i="39"/>
  <c r="AF140" i="39" s="1"/>
  <c r="AG135" i="39"/>
  <c r="AG140" i="39" s="1"/>
  <c r="AH135" i="39"/>
  <c r="AI135" i="39"/>
  <c r="AJ135" i="39"/>
  <c r="AK135" i="39"/>
  <c r="AN135" i="39"/>
  <c r="AO135" i="39"/>
  <c r="AP135" i="39"/>
  <c r="AP140" i="39" s="1"/>
  <c r="AQ135" i="39"/>
  <c r="AR135" i="39"/>
  <c r="AS135" i="39"/>
  <c r="AT135" i="39"/>
  <c r="AT140" i="39" s="1"/>
  <c r="AU135" i="39"/>
  <c r="AU140" i="39" s="1"/>
  <c r="AV135" i="39"/>
  <c r="AV140" i="39" s="1"/>
  <c r="AW135" i="39"/>
  <c r="A136" i="39"/>
  <c r="B136" i="39"/>
  <c r="C136" i="39"/>
  <c r="D136" i="39"/>
  <c r="E136" i="39"/>
  <c r="E141" i="39" s="1"/>
  <c r="F136" i="39"/>
  <c r="F141" i="39" s="1"/>
  <c r="G136" i="39"/>
  <c r="G141" i="39" s="1"/>
  <c r="H136" i="39"/>
  <c r="I136" i="39"/>
  <c r="I141" i="39" s="1"/>
  <c r="J136" i="39"/>
  <c r="K136" i="39"/>
  <c r="K141" i="39" s="1"/>
  <c r="L136" i="39"/>
  <c r="M136" i="39"/>
  <c r="M141" i="39" s="1"/>
  <c r="P136" i="39"/>
  <c r="Q136" i="39"/>
  <c r="Q141" i="39" s="1"/>
  <c r="R136" i="39"/>
  <c r="S136" i="39"/>
  <c r="S141" i="39" s="1"/>
  <c r="T136" i="39"/>
  <c r="U136" i="39"/>
  <c r="U141" i="39" s="1"/>
  <c r="V136" i="39"/>
  <c r="W136" i="39"/>
  <c r="W141" i="39" s="1"/>
  <c r="X136" i="39"/>
  <c r="X141" i="39" s="1"/>
  <c r="Y136" i="39"/>
  <c r="Y141" i="39" s="1"/>
  <c r="AB136" i="39"/>
  <c r="AC136" i="39"/>
  <c r="AC141" i="39" s="1"/>
  <c r="AD136" i="39"/>
  <c r="AE136" i="39"/>
  <c r="AE141" i="39" s="1"/>
  <c r="AF136" i="39"/>
  <c r="AG136" i="39"/>
  <c r="AG141" i="39" s="1"/>
  <c r="AH136" i="39"/>
  <c r="AI136" i="39"/>
  <c r="AI141" i="39" s="1"/>
  <c r="AJ136" i="39"/>
  <c r="AK136" i="39"/>
  <c r="AK141" i="39" s="1"/>
  <c r="AN136" i="39"/>
  <c r="AO136" i="39"/>
  <c r="AO141" i="39" s="1"/>
  <c r="AP136" i="39"/>
  <c r="AQ136" i="39"/>
  <c r="AQ141" i="39" s="1"/>
  <c r="AR136" i="39"/>
  <c r="AR141" i="39" s="1"/>
  <c r="AR143" i="39" s="1"/>
  <c r="AS136" i="39"/>
  <c r="AS141" i="39" s="1"/>
  <c r="AT136" i="39"/>
  <c r="AU136" i="39"/>
  <c r="AU141" i="39" s="1"/>
  <c r="AV136" i="39"/>
  <c r="AW136" i="39"/>
  <c r="AW141" i="39" s="1"/>
  <c r="A137" i="39"/>
  <c r="B137" i="39"/>
  <c r="C137" i="39"/>
  <c r="D137" i="39"/>
  <c r="D142" i="39" s="1"/>
  <c r="E137" i="39"/>
  <c r="F137" i="39"/>
  <c r="G137" i="39"/>
  <c r="G142" i="39" s="1"/>
  <c r="H137" i="39"/>
  <c r="H142" i="39" s="1"/>
  <c r="I137" i="39"/>
  <c r="J137" i="39"/>
  <c r="K137" i="39"/>
  <c r="K142" i="39" s="1"/>
  <c r="L137" i="39"/>
  <c r="L142" i="39" s="1"/>
  <c r="M137" i="39"/>
  <c r="P137" i="39"/>
  <c r="Q137" i="39"/>
  <c r="Q142" i="39" s="1"/>
  <c r="R137" i="39"/>
  <c r="R142" i="39" s="1"/>
  <c r="S137" i="39"/>
  <c r="T137" i="39"/>
  <c r="U137" i="39"/>
  <c r="V137" i="39"/>
  <c r="V142" i="39" s="1"/>
  <c r="W137" i="39"/>
  <c r="X137" i="39"/>
  <c r="X142" i="39" s="1"/>
  <c r="Y137" i="39"/>
  <c r="Y142" i="39" s="1"/>
  <c r="AB137" i="39"/>
  <c r="AB142" i="39" s="1"/>
  <c r="AC137" i="39"/>
  <c r="AD137" i="39"/>
  <c r="AD142" i="39" s="1"/>
  <c r="AE137" i="39"/>
  <c r="AF137" i="39"/>
  <c r="AF142" i="39" s="1"/>
  <c r="AG137" i="39"/>
  <c r="AH137" i="39"/>
  <c r="AH142" i="39" s="1"/>
  <c r="AI137" i="39"/>
  <c r="AI142" i="39" s="1"/>
  <c r="AJ137" i="39"/>
  <c r="AJ142" i="39" s="1"/>
  <c r="AK137" i="39"/>
  <c r="AN137" i="39"/>
  <c r="AN142" i="39" s="1"/>
  <c r="AO137" i="39"/>
  <c r="AP137" i="39"/>
  <c r="AP142" i="39" s="1"/>
  <c r="AQ137" i="39"/>
  <c r="AR137" i="39"/>
  <c r="AS137" i="39"/>
  <c r="AS142" i="39" s="1"/>
  <c r="AT137" i="39"/>
  <c r="AT142" i="39" s="1"/>
  <c r="AU137" i="39"/>
  <c r="AV137" i="39"/>
  <c r="AV142" i="39" s="1"/>
  <c r="AW137" i="39"/>
  <c r="AW142" i="39" s="1"/>
  <c r="J138" i="39"/>
  <c r="E140" i="39"/>
  <c r="H140" i="39"/>
  <c r="M140" i="39"/>
  <c r="W140" i="39"/>
  <c r="AJ140" i="39"/>
  <c r="AK140" i="39"/>
  <c r="AQ140" i="39"/>
  <c r="AR140" i="39"/>
  <c r="J141" i="39"/>
  <c r="P141" i="39"/>
  <c r="T141" i="39"/>
  <c r="AD141" i="39"/>
  <c r="AH141" i="39"/>
  <c r="AN141" i="39"/>
  <c r="AV141" i="39"/>
  <c r="F142" i="39"/>
  <c r="J142" i="39"/>
  <c r="P142" i="39"/>
  <c r="T142" i="39"/>
  <c r="U142" i="39"/>
  <c r="AE142" i="39"/>
  <c r="AO142" i="39"/>
  <c r="AR142" i="39"/>
  <c r="B143" i="39"/>
  <c r="A145" i="39"/>
  <c r="B145" i="39"/>
  <c r="C145" i="39"/>
  <c r="D145" i="39"/>
  <c r="D150" i="39" s="1"/>
  <c r="E145" i="39"/>
  <c r="F145" i="39"/>
  <c r="G145" i="39"/>
  <c r="H145" i="39"/>
  <c r="I145" i="39"/>
  <c r="J145" i="39"/>
  <c r="J150" i="39" s="1"/>
  <c r="K145" i="39"/>
  <c r="L145" i="39"/>
  <c r="L150" i="39" s="1"/>
  <c r="M145" i="39"/>
  <c r="P145" i="39"/>
  <c r="Q145" i="39"/>
  <c r="R145" i="39"/>
  <c r="S145" i="39"/>
  <c r="T145" i="39"/>
  <c r="T150" i="39" s="1"/>
  <c r="U145" i="39"/>
  <c r="V145" i="39"/>
  <c r="V150" i="39" s="1"/>
  <c r="W145" i="39"/>
  <c r="X145" i="39"/>
  <c r="Y145" i="39"/>
  <c r="AB145" i="39"/>
  <c r="AC145" i="39"/>
  <c r="AD145" i="39"/>
  <c r="AD150" i="39" s="1"/>
  <c r="AE145" i="39"/>
  <c r="AF145" i="39"/>
  <c r="AF150" i="39" s="1"/>
  <c r="AG145" i="39"/>
  <c r="AH145" i="39"/>
  <c r="AI145" i="39"/>
  <c r="AJ145" i="39"/>
  <c r="AK145" i="39"/>
  <c r="AN145" i="39"/>
  <c r="AN150" i="39" s="1"/>
  <c r="AO145" i="39"/>
  <c r="AP145" i="39"/>
  <c r="AP150" i="39" s="1"/>
  <c r="AQ145" i="39"/>
  <c r="AR145" i="39"/>
  <c r="AS145" i="39"/>
  <c r="AT145" i="39"/>
  <c r="AT150" i="39" s="1"/>
  <c r="AU145" i="39"/>
  <c r="AV145" i="39"/>
  <c r="AV150" i="39" s="1"/>
  <c r="AW145" i="39"/>
  <c r="A146" i="39"/>
  <c r="B146" i="39"/>
  <c r="C146" i="39"/>
  <c r="D146" i="39"/>
  <c r="E146" i="39"/>
  <c r="E151" i="39" s="1"/>
  <c r="F146" i="39"/>
  <c r="G146" i="39"/>
  <c r="G151" i="39" s="1"/>
  <c r="H146" i="39"/>
  <c r="I146" i="39"/>
  <c r="I151" i="39" s="1"/>
  <c r="J146" i="39"/>
  <c r="K146" i="39"/>
  <c r="K151" i="39" s="1"/>
  <c r="L146" i="39"/>
  <c r="M146" i="39"/>
  <c r="M151" i="39" s="1"/>
  <c r="P146" i="39"/>
  <c r="Q146" i="39"/>
  <c r="Q151" i="39" s="1"/>
  <c r="R146" i="39"/>
  <c r="S146" i="39"/>
  <c r="S151" i="39" s="1"/>
  <c r="T146" i="39"/>
  <c r="U146" i="39"/>
  <c r="U151" i="39" s="1"/>
  <c r="V146" i="39"/>
  <c r="W146" i="39"/>
  <c r="W151" i="39" s="1"/>
  <c r="X146" i="39"/>
  <c r="Y146" i="39"/>
  <c r="Y151" i="39" s="1"/>
  <c r="AB146" i="39"/>
  <c r="AC146" i="39"/>
  <c r="AC151" i="39" s="1"/>
  <c r="AD146" i="39"/>
  <c r="AE146" i="39"/>
  <c r="AE151" i="39" s="1"/>
  <c r="AF146" i="39"/>
  <c r="AG146" i="39"/>
  <c r="AG151" i="39" s="1"/>
  <c r="AH146" i="39"/>
  <c r="AI146" i="39"/>
  <c r="AI151" i="39" s="1"/>
  <c r="AJ146" i="39"/>
  <c r="AK146" i="39"/>
  <c r="AK151" i="39" s="1"/>
  <c r="AN146" i="39"/>
  <c r="AO146" i="39"/>
  <c r="AO151" i="39" s="1"/>
  <c r="AP146" i="39"/>
  <c r="AQ146" i="39"/>
  <c r="AQ151" i="39" s="1"/>
  <c r="AR146" i="39"/>
  <c r="AS146" i="39"/>
  <c r="AS151" i="39" s="1"/>
  <c r="AT146" i="39"/>
  <c r="AU146" i="39"/>
  <c r="AU151" i="39" s="1"/>
  <c r="AV146" i="39"/>
  <c r="AW146" i="39"/>
  <c r="AW151" i="39" s="1"/>
  <c r="A147" i="39"/>
  <c r="B147" i="39"/>
  <c r="B153" i="39" s="1"/>
  <c r="C147" i="39"/>
  <c r="D147" i="39"/>
  <c r="D152" i="39" s="1"/>
  <c r="E147" i="39"/>
  <c r="F147" i="39"/>
  <c r="F152" i="39" s="1"/>
  <c r="G147" i="39"/>
  <c r="H147" i="39"/>
  <c r="H152" i="39" s="1"/>
  <c r="I147" i="39"/>
  <c r="J147" i="39"/>
  <c r="J152" i="39" s="1"/>
  <c r="K147" i="39"/>
  <c r="K152" i="39" s="1"/>
  <c r="L147" i="39"/>
  <c r="L152" i="39" s="1"/>
  <c r="M147" i="39"/>
  <c r="P147" i="39"/>
  <c r="P152" i="39" s="1"/>
  <c r="Q147" i="39"/>
  <c r="R147" i="39"/>
  <c r="R152" i="39" s="1"/>
  <c r="S147" i="39"/>
  <c r="S152" i="39" s="1"/>
  <c r="T147" i="39"/>
  <c r="T152" i="39" s="1"/>
  <c r="U147" i="39"/>
  <c r="U152" i="39" s="1"/>
  <c r="V147" i="39"/>
  <c r="V152" i="39" s="1"/>
  <c r="W147" i="39"/>
  <c r="X147" i="39"/>
  <c r="X152" i="39" s="1"/>
  <c r="Y147" i="39"/>
  <c r="AB147" i="39"/>
  <c r="AB152" i="39" s="1"/>
  <c r="AC147" i="39"/>
  <c r="AD147" i="39"/>
  <c r="AD152" i="39" s="1"/>
  <c r="AE147" i="39"/>
  <c r="AE152" i="39" s="1"/>
  <c r="AF147" i="39"/>
  <c r="AF152" i="39" s="1"/>
  <c r="AG147" i="39"/>
  <c r="AH147" i="39"/>
  <c r="AH152" i="39" s="1"/>
  <c r="AI147" i="39"/>
  <c r="AJ147" i="39"/>
  <c r="AJ152" i="39" s="1"/>
  <c r="AK147" i="39"/>
  <c r="AK152" i="39" s="1"/>
  <c r="AN147" i="39"/>
  <c r="AN152" i="39" s="1"/>
  <c r="AO147" i="39"/>
  <c r="AO152" i="39" s="1"/>
  <c r="AP147" i="39"/>
  <c r="AP152" i="39" s="1"/>
  <c r="AQ147" i="39"/>
  <c r="AR147" i="39"/>
  <c r="AR152" i="39" s="1"/>
  <c r="AS147" i="39"/>
  <c r="AT147" i="39"/>
  <c r="AT152" i="39" s="1"/>
  <c r="AU147" i="39"/>
  <c r="AV147" i="39"/>
  <c r="AV152" i="39" s="1"/>
  <c r="AW147" i="39"/>
  <c r="AW152" i="39" s="1"/>
  <c r="V148" i="39"/>
  <c r="AO148" i="39"/>
  <c r="F150" i="39"/>
  <c r="G150" i="39"/>
  <c r="K150" i="39"/>
  <c r="P150" i="39"/>
  <c r="Q150" i="39"/>
  <c r="U150" i="39"/>
  <c r="X150" i="39"/>
  <c r="Y150" i="39"/>
  <c r="AE150" i="39"/>
  <c r="AH150" i="39"/>
  <c r="AI150" i="39"/>
  <c r="AO150" i="39"/>
  <c r="AR150" i="39"/>
  <c r="AS150" i="39"/>
  <c r="AW150" i="39"/>
  <c r="D151" i="39"/>
  <c r="H151" i="39"/>
  <c r="L151" i="39"/>
  <c r="R151" i="39"/>
  <c r="V151" i="39"/>
  <c r="AB151" i="39"/>
  <c r="AF151" i="39"/>
  <c r="AJ151" i="39"/>
  <c r="AP151" i="39"/>
  <c r="AT151" i="39"/>
  <c r="E152" i="39"/>
  <c r="I152" i="39"/>
  <c r="M152" i="39"/>
  <c r="W152" i="39"/>
  <c r="AC152" i="39"/>
  <c r="AG152" i="39"/>
  <c r="AQ152" i="39"/>
  <c r="AU152" i="39"/>
  <c r="A155" i="39"/>
  <c r="B155" i="39"/>
  <c r="C155" i="39"/>
  <c r="D155" i="39"/>
  <c r="E155" i="39"/>
  <c r="F155" i="39"/>
  <c r="G155" i="39"/>
  <c r="H155" i="39"/>
  <c r="I155" i="39"/>
  <c r="J155" i="39"/>
  <c r="K155" i="39"/>
  <c r="L155" i="39"/>
  <c r="M155" i="39"/>
  <c r="P155" i="39"/>
  <c r="Q155" i="39"/>
  <c r="R155" i="39"/>
  <c r="S155" i="39"/>
  <c r="T155" i="39"/>
  <c r="U155" i="39"/>
  <c r="V155" i="39"/>
  <c r="W155" i="39"/>
  <c r="X155" i="39"/>
  <c r="Y155" i="39"/>
  <c r="AB155" i="39"/>
  <c r="AC155" i="39"/>
  <c r="AC160" i="39" s="1"/>
  <c r="AD155" i="39"/>
  <c r="AE155" i="39"/>
  <c r="AF155" i="39"/>
  <c r="AG155" i="39"/>
  <c r="AH155" i="39"/>
  <c r="AI155" i="39"/>
  <c r="AJ155" i="39"/>
  <c r="AK155" i="39"/>
  <c r="AN155" i="39"/>
  <c r="AO155" i="39"/>
  <c r="AP155" i="39"/>
  <c r="AQ155" i="39"/>
  <c r="AR155" i="39"/>
  <c r="AS155" i="39"/>
  <c r="AT155" i="39"/>
  <c r="AU155" i="39"/>
  <c r="AU160" i="39" s="1"/>
  <c r="AV155" i="39"/>
  <c r="AW155" i="39"/>
  <c r="A156" i="39"/>
  <c r="B156" i="39"/>
  <c r="C156" i="39"/>
  <c r="D156" i="39"/>
  <c r="D161" i="39" s="1"/>
  <c r="E156" i="39"/>
  <c r="F156" i="39"/>
  <c r="G156" i="39"/>
  <c r="G161" i="39" s="1"/>
  <c r="H156" i="39"/>
  <c r="H161" i="39" s="1"/>
  <c r="I156" i="39"/>
  <c r="J156" i="39"/>
  <c r="K156" i="39"/>
  <c r="K161" i="39" s="1"/>
  <c r="L156" i="39"/>
  <c r="L161" i="39" s="1"/>
  <c r="M156" i="39"/>
  <c r="P156" i="39"/>
  <c r="P161" i="39" s="1"/>
  <c r="Q156" i="39"/>
  <c r="Q161" i="39" s="1"/>
  <c r="R156" i="39"/>
  <c r="R161" i="39" s="1"/>
  <c r="S156" i="39"/>
  <c r="T156" i="39"/>
  <c r="T161" i="39" s="1"/>
  <c r="U156" i="39"/>
  <c r="U161" i="39" s="1"/>
  <c r="V156" i="39"/>
  <c r="V161" i="39" s="1"/>
  <c r="W156" i="39"/>
  <c r="X156" i="39"/>
  <c r="X161" i="39" s="1"/>
  <c r="Y156" i="39"/>
  <c r="Y161" i="39" s="1"/>
  <c r="AB156" i="39"/>
  <c r="AB161" i="39" s="1"/>
  <c r="AC156" i="39"/>
  <c r="AD156" i="39"/>
  <c r="AE156" i="39"/>
  <c r="AE161" i="39" s="1"/>
  <c r="AF156" i="39"/>
  <c r="AF161" i="39" s="1"/>
  <c r="AG156" i="39"/>
  <c r="AH156" i="39"/>
  <c r="AH161" i="39" s="1"/>
  <c r="AI156" i="39"/>
  <c r="AI161" i="39" s="1"/>
  <c r="AJ156" i="39"/>
  <c r="AJ161" i="39" s="1"/>
  <c r="AK156" i="39"/>
  <c r="AN156" i="39"/>
  <c r="AN161" i="39" s="1"/>
  <c r="AO156" i="39"/>
  <c r="AO161" i="39" s="1"/>
  <c r="AP156" i="39"/>
  <c r="AP161" i="39" s="1"/>
  <c r="AQ156" i="39"/>
  <c r="AR156" i="39"/>
  <c r="AS156" i="39"/>
  <c r="AS161" i="39" s="1"/>
  <c r="AT156" i="39"/>
  <c r="AT161" i="39" s="1"/>
  <c r="AU156" i="39"/>
  <c r="AV156" i="39"/>
  <c r="AW156" i="39"/>
  <c r="AW161" i="39" s="1"/>
  <c r="A157" i="39"/>
  <c r="B157" i="39"/>
  <c r="B163" i="39" s="1"/>
  <c r="C157" i="39"/>
  <c r="D157" i="39"/>
  <c r="E157" i="39"/>
  <c r="F157" i="39"/>
  <c r="G157" i="39"/>
  <c r="G162" i="39" s="1"/>
  <c r="H157" i="39"/>
  <c r="I157" i="39"/>
  <c r="I162" i="39" s="1"/>
  <c r="J157" i="39"/>
  <c r="K157" i="39"/>
  <c r="K162" i="39" s="1"/>
  <c r="L157" i="39"/>
  <c r="M157" i="39"/>
  <c r="P157" i="39"/>
  <c r="Q157" i="39"/>
  <c r="Q162" i="39" s="1"/>
  <c r="R157" i="39"/>
  <c r="S157" i="39"/>
  <c r="S162" i="39" s="1"/>
  <c r="T157" i="39"/>
  <c r="U157" i="39"/>
  <c r="U162" i="39" s="1"/>
  <c r="V157" i="39"/>
  <c r="W157" i="39"/>
  <c r="X157" i="39"/>
  <c r="Y157" i="39"/>
  <c r="Y162" i="39" s="1"/>
  <c r="AB157" i="39"/>
  <c r="AC157" i="39"/>
  <c r="AC162" i="39" s="1"/>
  <c r="AD157" i="39"/>
  <c r="AE157" i="39"/>
  <c r="AE162" i="39" s="1"/>
  <c r="AF157" i="39"/>
  <c r="AG157" i="39"/>
  <c r="AH157" i="39"/>
  <c r="AI157" i="39"/>
  <c r="AI162" i="39" s="1"/>
  <c r="AJ157" i="39"/>
  <c r="AK157" i="39"/>
  <c r="AK162" i="39" s="1"/>
  <c r="AN157" i="39"/>
  <c r="AO157" i="39"/>
  <c r="AO162" i="39" s="1"/>
  <c r="AP157" i="39"/>
  <c r="AQ157" i="39"/>
  <c r="AR157" i="39"/>
  <c r="AS157" i="39"/>
  <c r="AS162" i="39" s="1"/>
  <c r="AT157" i="39"/>
  <c r="AU157" i="39"/>
  <c r="AU162" i="39" s="1"/>
  <c r="AV157" i="39"/>
  <c r="AW157" i="39"/>
  <c r="AW162" i="39" s="1"/>
  <c r="AC158" i="39"/>
  <c r="E160" i="39"/>
  <c r="F160" i="39"/>
  <c r="J160" i="39"/>
  <c r="M160" i="39"/>
  <c r="P160" i="39"/>
  <c r="T160" i="39"/>
  <c r="W160" i="39"/>
  <c r="X160" i="39"/>
  <c r="AD160" i="39"/>
  <c r="AG160" i="39"/>
  <c r="AH160" i="39"/>
  <c r="AN160" i="39"/>
  <c r="AQ160" i="39"/>
  <c r="AR160" i="39"/>
  <c r="AV160" i="39"/>
  <c r="E161" i="39"/>
  <c r="I161" i="39"/>
  <c r="M161" i="39"/>
  <c r="S161" i="39"/>
  <c r="W161" i="39"/>
  <c r="AC161" i="39"/>
  <c r="AG161" i="39"/>
  <c r="AK161" i="39"/>
  <c r="AQ161" i="39"/>
  <c r="AU161" i="39"/>
  <c r="D162" i="39"/>
  <c r="F162" i="39"/>
  <c r="H162" i="39"/>
  <c r="J162" i="39"/>
  <c r="L162" i="39"/>
  <c r="P162" i="39"/>
  <c r="R162" i="39"/>
  <c r="T162" i="39"/>
  <c r="V162" i="39"/>
  <c r="X162" i="39"/>
  <c r="AB162" i="39"/>
  <c r="AD162" i="39"/>
  <c r="AF162" i="39"/>
  <c r="AH162" i="39"/>
  <c r="AJ162" i="39"/>
  <c r="AN162" i="39"/>
  <c r="AP162" i="39"/>
  <c r="AR162" i="39"/>
  <c r="AT162" i="39"/>
  <c r="AV162" i="39"/>
  <c r="A165" i="39"/>
  <c r="B165" i="39"/>
  <c r="C165" i="39"/>
  <c r="D165" i="39"/>
  <c r="E165" i="39"/>
  <c r="F165" i="39"/>
  <c r="G165" i="39"/>
  <c r="G170" i="39" s="1"/>
  <c r="H165" i="39"/>
  <c r="I165" i="39"/>
  <c r="J165" i="39"/>
  <c r="K165" i="39"/>
  <c r="L165" i="39"/>
  <c r="M165" i="39"/>
  <c r="P165" i="39"/>
  <c r="Q165" i="39"/>
  <c r="Q170" i="39" s="1"/>
  <c r="R165" i="39"/>
  <c r="S165" i="39"/>
  <c r="T165" i="39"/>
  <c r="U165" i="39"/>
  <c r="V165" i="39"/>
  <c r="W165" i="39"/>
  <c r="X165" i="39"/>
  <c r="Y165" i="39"/>
  <c r="Y170" i="39" s="1"/>
  <c r="AB165" i="39"/>
  <c r="AC165" i="39"/>
  <c r="AD165" i="39"/>
  <c r="AE165" i="39"/>
  <c r="AE170" i="39" s="1"/>
  <c r="AF165" i="39"/>
  <c r="AG165" i="39"/>
  <c r="AH165" i="39"/>
  <c r="AI165" i="39"/>
  <c r="AI170" i="39" s="1"/>
  <c r="AJ165" i="39"/>
  <c r="AK165" i="39"/>
  <c r="AN165" i="39"/>
  <c r="AO165" i="39"/>
  <c r="AP165" i="39"/>
  <c r="AQ165" i="39"/>
  <c r="AR165" i="39"/>
  <c r="AS165" i="39"/>
  <c r="AS170" i="39" s="1"/>
  <c r="AT165" i="39"/>
  <c r="AU165" i="39"/>
  <c r="AV165" i="39"/>
  <c r="AW165" i="39"/>
  <c r="A166" i="39"/>
  <c r="B166" i="39"/>
  <c r="C166" i="39"/>
  <c r="D166" i="39"/>
  <c r="E166" i="39"/>
  <c r="E171" i="39" s="1"/>
  <c r="F166" i="39"/>
  <c r="F171" i="39" s="1"/>
  <c r="G166" i="39"/>
  <c r="H166" i="39"/>
  <c r="I166" i="39"/>
  <c r="I171" i="39" s="1"/>
  <c r="J166" i="39"/>
  <c r="J171" i="39" s="1"/>
  <c r="K166" i="39"/>
  <c r="L166" i="39"/>
  <c r="L171" i="39" s="1"/>
  <c r="M166" i="39"/>
  <c r="M171" i="39" s="1"/>
  <c r="P166" i="39"/>
  <c r="P171" i="39" s="1"/>
  <c r="Q166" i="39"/>
  <c r="R166" i="39"/>
  <c r="S166" i="39"/>
  <c r="S171" i="39" s="1"/>
  <c r="T166" i="39"/>
  <c r="T171" i="39" s="1"/>
  <c r="U166" i="39"/>
  <c r="V166" i="39"/>
  <c r="W166" i="39"/>
  <c r="W171" i="39" s="1"/>
  <c r="X166" i="39"/>
  <c r="X171" i="39" s="1"/>
  <c r="Y166" i="39"/>
  <c r="AB166" i="39"/>
  <c r="AC166" i="39"/>
  <c r="AC171" i="39" s="1"/>
  <c r="AD166" i="39"/>
  <c r="AD171" i="39" s="1"/>
  <c r="AE166" i="39"/>
  <c r="AF166" i="39"/>
  <c r="AF171" i="39" s="1"/>
  <c r="AG166" i="39"/>
  <c r="AG171" i="39" s="1"/>
  <c r="AH166" i="39"/>
  <c r="AH171" i="39" s="1"/>
  <c r="AI166" i="39"/>
  <c r="AJ166" i="39"/>
  <c r="AJ171" i="39" s="1"/>
  <c r="AK166" i="39"/>
  <c r="AK171" i="39" s="1"/>
  <c r="AN166" i="39"/>
  <c r="AN171" i="39" s="1"/>
  <c r="AO166" i="39"/>
  <c r="AP166" i="39"/>
  <c r="AP171" i="39" s="1"/>
  <c r="AQ166" i="39"/>
  <c r="AQ171" i="39" s="1"/>
  <c r="AR166" i="39"/>
  <c r="AR171" i="39" s="1"/>
  <c r="AS166" i="39"/>
  <c r="AT166" i="39"/>
  <c r="AT171" i="39" s="1"/>
  <c r="AU166" i="39"/>
  <c r="AU171" i="39" s="1"/>
  <c r="AV166" i="39"/>
  <c r="AV171" i="39" s="1"/>
  <c r="AW166" i="39"/>
  <c r="A167" i="39"/>
  <c r="B167" i="39"/>
  <c r="C167" i="39"/>
  <c r="D167" i="39"/>
  <c r="E167" i="39"/>
  <c r="E172" i="39" s="1"/>
  <c r="F167" i="39"/>
  <c r="F172" i="39" s="1"/>
  <c r="G167" i="39"/>
  <c r="H167" i="39"/>
  <c r="I167" i="39"/>
  <c r="J167" i="39"/>
  <c r="J172" i="39" s="1"/>
  <c r="K167" i="39"/>
  <c r="K172" i="39" s="1"/>
  <c r="L167" i="39"/>
  <c r="M167" i="39"/>
  <c r="M172" i="39" s="1"/>
  <c r="P167" i="39"/>
  <c r="P172" i="39" s="1"/>
  <c r="Q167" i="39"/>
  <c r="R167" i="39"/>
  <c r="S167" i="39"/>
  <c r="S172" i="39" s="1"/>
  <c r="T167" i="39"/>
  <c r="T172" i="39" s="1"/>
  <c r="U167" i="39"/>
  <c r="U172" i="39" s="1"/>
  <c r="V167" i="39"/>
  <c r="W167" i="39"/>
  <c r="W172" i="39" s="1"/>
  <c r="X167" i="39"/>
  <c r="X172" i="39" s="1"/>
  <c r="Y167" i="39"/>
  <c r="AB167" i="39"/>
  <c r="AC167" i="39"/>
  <c r="AC172" i="39" s="1"/>
  <c r="AD167" i="39"/>
  <c r="AD172" i="39" s="1"/>
  <c r="AE167" i="39"/>
  <c r="AF167" i="39"/>
  <c r="AG167" i="39"/>
  <c r="AG172" i="39" s="1"/>
  <c r="AH167" i="39"/>
  <c r="AH172" i="39" s="1"/>
  <c r="AI167" i="39"/>
  <c r="AJ167" i="39"/>
  <c r="AK167" i="39"/>
  <c r="AK172" i="39" s="1"/>
  <c r="AN167" i="39"/>
  <c r="AN172" i="39" s="1"/>
  <c r="AO167" i="39"/>
  <c r="AO172" i="39" s="1"/>
  <c r="AP167" i="39"/>
  <c r="AQ167" i="39"/>
  <c r="AQ172" i="39" s="1"/>
  <c r="AR167" i="39"/>
  <c r="AR172" i="39" s="1"/>
  <c r="AS167" i="39"/>
  <c r="AT167" i="39"/>
  <c r="AU167" i="39"/>
  <c r="AV167" i="39"/>
  <c r="AV172" i="39" s="1"/>
  <c r="AW167" i="39"/>
  <c r="AW172" i="39" s="1"/>
  <c r="L168" i="39"/>
  <c r="AP168" i="39"/>
  <c r="D170" i="39"/>
  <c r="H170" i="39"/>
  <c r="L170" i="39"/>
  <c r="R170" i="39"/>
  <c r="V170" i="39"/>
  <c r="AB170" i="39"/>
  <c r="AF170" i="39"/>
  <c r="AJ170" i="39"/>
  <c r="AP170" i="39"/>
  <c r="AT170" i="39"/>
  <c r="G171" i="39"/>
  <c r="K171" i="39"/>
  <c r="Q171" i="39"/>
  <c r="U171" i="39"/>
  <c r="Y171" i="39"/>
  <c r="AE171" i="39"/>
  <c r="AI171" i="39"/>
  <c r="AO171" i="39"/>
  <c r="AS171" i="39"/>
  <c r="AW171" i="39"/>
  <c r="D172" i="39"/>
  <c r="G172" i="39"/>
  <c r="H172" i="39"/>
  <c r="I172" i="39"/>
  <c r="L172" i="39"/>
  <c r="Q172" i="39"/>
  <c r="R172" i="39"/>
  <c r="V172" i="39"/>
  <c r="Y172" i="39"/>
  <c r="AB172" i="39"/>
  <c r="AF172" i="39"/>
  <c r="AI172" i="39"/>
  <c r="AJ172" i="39"/>
  <c r="AP172" i="39"/>
  <c r="AS172" i="39"/>
  <c r="AT172" i="39"/>
  <c r="AU172" i="39"/>
  <c r="B173" i="39"/>
  <c r="A175" i="39"/>
  <c r="B175" i="39"/>
  <c r="C175" i="39"/>
  <c r="D175" i="39"/>
  <c r="E175" i="39"/>
  <c r="F175" i="39"/>
  <c r="G175" i="39"/>
  <c r="H175" i="39"/>
  <c r="I175" i="39"/>
  <c r="J175" i="39"/>
  <c r="K175" i="39"/>
  <c r="L175" i="39"/>
  <c r="M175" i="39"/>
  <c r="P175" i="39"/>
  <c r="Q175" i="39"/>
  <c r="R175" i="39"/>
  <c r="S175" i="39"/>
  <c r="T175" i="39"/>
  <c r="U175" i="39"/>
  <c r="V175" i="39"/>
  <c r="W175" i="39"/>
  <c r="X175" i="39"/>
  <c r="Y175" i="39"/>
  <c r="AB175" i="39"/>
  <c r="AC175" i="39"/>
  <c r="AD175" i="39"/>
  <c r="AE175" i="39"/>
  <c r="AF175" i="39"/>
  <c r="AG175" i="39"/>
  <c r="AH175" i="39"/>
  <c r="AI175" i="39"/>
  <c r="AJ175" i="39"/>
  <c r="AK175" i="39"/>
  <c r="AN175" i="39"/>
  <c r="AO175" i="39"/>
  <c r="AP175" i="39"/>
  <c r="AQ175" i="39"/>
  <c r="AR175" i="39"/>
  <c r="AS175" i="39"/>
  <c r="AT175" i="39"/>
  <c r="AU175" i="39"/>
  <c r="AV175" i="39"/>
  <c r="AW175" i="39"/>
  <c r="A176" i="39"/>
  <c r="B176" i="39"/>
  <c r="C176" i="39"/>
  <c r="D176" i="39"/>
  <c r="D181" i="39" s="1"/>
  <c r="E176" i="39"/>
  <c r="E181" i="39" s="1"/>
  <c r="F176" i="39"/>
  <c r="G176" i="39"/>
  <c r="G181" i="39" s="1"/>
  <c r="H176" i="39"/>
  <c r="H181" i="39" s="1"/>
  <c r="I176" i="39"/>
  <c r="J176" i="39"/>
  <c r="K176" i="39"/>
  <c r="K181" i="39" s="1"/>
  <c r="L176" i="39"/>
  <c r="L181" i="39" s="1"/>
  <c r="M176" i="39"/>
  <c r="P176" i="39"/>
  <c r="Q176" i="39"/>
  <c r="Q181" i="39" s="1"/>
  <c r="R176" i="39"/>
  <c r="R181" i="39" s="1"/>
  <c r="S176" i="39"/>
  <c r="S181" i="39" s="1"/>
  <c r="T176" i="39"/>
  <c r="U176" i="39"/>
  <c r="U181" i="39" s="1"/>
  <c r="V176" i="39"/>
  <c r="V181" i="39" s="1"/>
  <c r="W176" i="39"/>
  <c r="W181" i="39" s="1"/>
  <c r="X176" i="39"/>
  <c r="Y176" i="39"/>
  <c r="Y181" i="39" s="1"/>
  <c r="AB176" i="39"/>
  <c r="AB181" i="39" s="1"/>
  <c r="AC176" i="39"/>
  <c r="AD176" i="39"/>
  <c r="AE176" i="39"/>
  <c r="AE181" i="39" s="1"/>
  <c r="AF176" i="39"/>
  <c r="AF181" i="39" s="1"/>
  <c r="AG176" i="39"/>
  <c r="AG181" i="39" s="1"/>
  <c r="AH176" i="39"/>
  <c r="AI176" i="39"/>
  <c r="AI181" i="39" s="1"/>
  <c r="AJ176" i="39"/>
  <c r="AJ181" i="39" s="1"/>
  <c r="AK176" i="39"/>
  <c r="AN176" i="39"/>
  <c r="AO176" i="39"/>
  <c r="AO181" i="39" s="1"/>
  <c r="AP176" i="39"/>
  <c r="AP181" i="39" s="1"/>
  <c r="AQ176" i="39"/>
  <c r="AQ181" i="39" s="1"/>
  <c r="AR176" i="39"/>
  <c r="AS176" i="39"/>
  <c r="AS181" i="39" s="1"/>
  <c r="AT176" i="39"/>
  <c r="AT181" i="39" s="1"/>
  <c r="AU176" i="39"/>
  <c r="AV176" i="39"/>
  <c r="AW176" i="39"/>
  <c r="AW181" i="39" s="1"/>
  <c r="A177" i="39"/>
  <c r="B177" i="39"/>
  <c r="B183" i="39" s="1"/>
  <c r="C177" i="39"/>
  <c r="D177" i="39"/>
  <c r="D182" i="39" s="1"/>
  <c r="E177" i="39"/>
  <c r="F177" i="39"/>
  <c r="F182" i="39" s="1"/>
  <c r="G177" i="39"/>
  <c r="H177" i="39"/>
  <c r="H182" i="39" s="1"/>
  <c r="I177" i="39"/>
  <c r="J177" i="39"/>
  <c r="J182" i="39" s="1"/>
  <c r="K177" i="39"/>
  <c r="L177" i="39"/>
  <c r="L182" i="39" s="1"/>
  <c r="M177" i="39"/>
  <c r="P177" i="39"/>
  <c r="P182" i="39" s="1"/>
  <c r="Q177" i="39"/>
  <c r="R177" i="39"/>
  <c r="R182" i="39" s="1"/>
  <c r="S177" i="39"/>
  <c r="T177" i="39"/>
  <c r="T182" i="39" s="1"/>
  <c r="U177" i="39"/>
  <c r="V177" i="39"/>
  <c r="V182" i="39" s="1"/>
  <c r="W177" i="39"/>
  <c r="X177" i="39"/>
  <c r="X182" i="39" s="1"/>
  <c r="Y177" i="39"/>
  <c r="AB177" i="39"/>
  <c r="AB182" i="39" s="1"/>
  <c r="AC177" i="39"/>
  <c r="AD177" i="39"/>
  <c r="AD182" i="39" s="1"/>
  <c r="AE177" i="39"/>
  <c r="AF177" i="39"/>
  <c r="AF182" i="39" s="1"/>
  <c r="AG177" i="39"/>
  <c r="AH177" i="39"/>
  <c r="AH182" i="39" s="1"/>
  <c r="AI177" i="39"/>
  <c r="AJ177" i="39"/>
  <c r="AJ182" i="39" s="1"/>
  <c r="AK177" i="39"/>
  <c r="AN177" i="39"/>
  <c r="AN182" i="39" s="1"/>
  <c r="AO177" i="39"/>
  <c r="AP177" i="39"/>
  <c r="AP182" i="39" s="1"/>
  <c r="AQ177" i="39"/>
  <c r="AR177" i="39"/>
  <c r="AR182" i="39" s="1"/>
  <c r="AS177" i="39"/>
  <c r="AT177" i="39"/>
  <c r="AT182" i="39" s="1"/>
  <c r="AU177" i="39"/>
  <c r="AV177" i="39"/>
  <c r="AV182" i="39" s="1"/>
  <c r="AW177" i="39"/>
  <c r="E178" i="39"/>
  <c r="S178" i="39"/>
  <c r="AG178" i="39"/>
  <c r="AQ178" i="39"/>
  <c r="E180" i="39"/>
  <c r="I180" i="39"/>
  <c r="M180" i="39"/>
  <c r="S180" i="39"/>
  <c r="W180" i="39"/>
  <c r="AC180" i="39"/>
  <c r="AG180" i="39"/>
  <c r="AK180" i="39"/>
  <c r="AQ180" i="39"/>
  <c r="AU180" i="39"/>
  <c r="F181" i="39"/>
  <c r="J181" i="39"/>
  <c r="P181" i="39"/>
  <c r="T181" i="39"/>
  <c r="X181" i="39"/>
  <c r="AD181" i="39"/>
  <c r="AH181" i="39"/>
  <c r="AN181" i="39"/>
  <c r="AR181" i="39"/>
  <c r="AV181" i="39"/>
  <c r="E182" i="39"/>
  <c r="G182" i="39"/>
  <c r="I182" i="39"/>
  <c r="K182" i="39"/>
  <c r="M182" i="39"/>
  <c r="Q182" i="39"/>
  <c r="S182" i="39"/>
  <c r="U182" i="39"/>
  <c r="W182" i="39"/>
  <c r="Y182" i="39"/>
  <c r="AC182" i="39"/>
  <c r="AE182" i="39"/>
  <c r="AG182" i="39"/>
  <c r="AI182" i="39"/>
  <c r="AK182" i="39"/>
  <c r="AO182" i="39"/>
  <c r="AQ182" i="39"/>
  <c r="AS182" i="39"/>
  <c r="AU182" i="39"/>
  <c r="AW182" i="39"/>
  <c r="A185" i="39"/>
  <c r="B185" i="39"/>
  <c r="C185" i="39"/>
  <c r="D185" i="39"/>
  <c r="E185" i="39"/>
  <c r="F185" i="39"/>
  <c r="G185" i="39"/>
  <c r="H185" i="39"/>
  <c r="I185" i="39"/>
  <c r="J185" i="39"/>
  <c r="K185" i="39"/>
  <c r="L185" i="39"/>
  <c r="M185" i="39"/>
  <c r="P185" i="39"/>
  <c r="Q185" i="39"/>
  <c r="R185" i="39"/>
  <c r="S185" i="39"/>
  <c r="T185" i="39"/>
  <c r="U185" i="39"/>
  <c r="V185" i="39"/>
  <c r="W185" i="39"/>
  <c r="X185" i="39"/>
  <c r="Y185" i="39"/>
  <c r="AB185" i="39"/>
  <c r="AC185" i="39"/>
  <c r="AD185" i="39"/>
  <c r="AE185" i="39"/>
  <c r="AF185" i="39"/>
  <c r="AG185" i="39"/>
  <c r="AH185" i="39"/>
  <c r="AI185" i="39"/>
  <c r="AJ185" i="39"/>
  <c r="AK185" i="39"/>
  <c r="AN185" i="39"/>
  <c r="AO185" i="39"/>
  <c r="AP185" i="39"/>
  <c r="AQ185" i="39"/>
  <c r="AR185" i="39"/>
  <c r="AS185" i="39"/>
  <c r="AT185" i="39"/>
  <c r="AU185" i="39"/>
  <c r="AV185" i="39"/>
  <c r="AW185" i="39"/>
  <c r="A186" i="39"/>
  <c r="B186" i="39"/>
  <c r="C186" i="39"/>
  <c r="D186" i="39"/>
  <c r="E186" i="39"/>
  <c r="E191" i="39" s="1"/>
  <c r="F186" i="39"/>
  <c r="F191" i="39" s="1"/>
  <c r="G186" i="39"/>
  <c r="H186" i="39"/>
  <c r="I186" i="39"/>
  <c r="I191" i="39" s="1"/>
  <c r="J186" i="39"/>
  <c r="J191" i="39" s="1"/>
  <c r="K186" i="39"/>
  <c r="K191" i="39" s="1"/>
  <c r="L186" i="39"/>
  <c r="M186" i="39"/>
  <c r="M191" i="39" s="1"/>
  <c r="P186" i="39"/>
  <c r="P191" i="39" s="1"/>
  <c r="Q186" i="39"/>
  <c r="R186" i="39"/>
  <c r="S186" i="39"/>
  <c r="S191" i="39" s="1"/>
  <c r="T186" i="39"/>
  <c r="T191" i="39" s="1"/>
  <c r="U186" i="39"/>
  <c r="U191" i="39" s="1"/>
  <c r="V186" i="39"/>
  <c r="W186" i="39"/>
  <c r="W191" i="39" s="1"/>
  <c r="X186" i="39"/>
  <c r="X191" i="39" s="1"/>
  <c r="Y186" i="39"/>
  <c r="AB186" i="39"/>
  <c r="AC186" i="39"/>
  <c r="AC191" i="39" s="1"/>
  <c r="AD186" i="39"/>
  <c r="AD191" i="39" s="1"/>
  <c r="AE186" i="39"/>
  <c r="AE191" i="39" s="1"/>
  <c r="AF186" i="39"/>
  <c r="AG186" i="39"/>
  <c r="AG191" i="39" s="1"/>
  <c r="AH186" i="39"/>
  <c r="AH191" i="39" s="1"/>
  <c r="AI186" i="39"/>
  <c r="AJ186" i="39"/>
  <c r="AK186" i="39"/>
  <c r="AK191" i="39" s="1"/>
  <c r="AN186" i="39"/>
  <c r="AN191" i="39" s="1"/>
  <c r="AO186" i="39"/>
  <c r="AP186" i="39"/>
  <c r="AQ186" i="39"/>
  <c r="AQ191" i="39" s="1"/>
  <c r="AR186" i="39"/>
  <c r="AR191" i="39" s="1"/>
  <c r="AS186" i="39"/>
  <c r="AS191" i="39" s="1"/>
  <c r="AT186" i="39"/>
  <c r="AU186" i="39"/>
  <c r="AU191" i="39" s="1"/>
  <c r="AV186" i="39"/>
  <c r="AV191" i="39" s="1"/>
  <c r="AW186" i="39"/>
  <c r="A187" i="39"/>
  <c r="B187" i="39"/>
  <c r="B193" i="39" s="1"/>
  <c r="C187" i="39"/>
  <c r="D187" i="39"/>
  <c r="D192" i="39" s="1"/>
  <c r="E187" i="39"/>
  <c r="F187" i="39"/>
  <c r="F192" i="39" s="1"/>
  <c r="G187" i="39"/>
  <c r="H187" i="39"/>
  <c r="H192" i="39" s="1"/>
  <c r="I187" i="39"/>
  <c r="J187" i="39"/>
  <c r="J192" i="39" s="1"/>
  <c r="K187" i="39"/>
  <c r="K188" i="39" s="1"/>
  <c r="L187" i="39"/>
  <c r="L192" i="39" s="1"/>
  <c r="M187" i="39"/>
  <c r="P187" i="39"/>
  <c r="P192" i="39" s="1"/>
  <c r="Q187" i="39"/>
  <c r="R187" i="39"/>
  <c r="R192" i="39" s="1"/>
  <c r="S187" i="39"/>
  <c r="T187" i="39"/>
  <c r="T192" i="39" s="1"/>
  <c r="U187" i="39"/>
  <c r="U192" i="39" s="1"/>
  <c r="V187" i="39"/>
  <c r="V192" i="39" s="1"/>
  <c r="W187" i="39"/>
  <c r="X187" i="39"/>
  <c r="X192" i="39" s="1"/>
  <c r="Y187" i="39"/>
  <c r="AB187" i="39"/>
  <c r="AB192" i="39" s="1"/>
  <c r="AC187" i="39"/>
  <c r="AD187" i="39"/>
  <c r="AD192" i="39" s="1"/>
  <c r="AE187" i="39"/>
  <c r="AE192" i="39" s="1"/>
  <c r="AF187" i="39"/>
  <c r="AF192" i="39" s="1"/>
  <c r="AG187" i="39"/>
  <c r="AH187" i="39"/>
  <c r="AH192" i="39" s="1"/>
  <c r="AI187" i="39"/>
  <c r="AJ187" i="39"/>
  <c r="AJ192" i="39" s="1"/>
  <c r="AK187" i="39"/>
  <c r="AN187" i="39"/>
  <c r="AN192" i="39" s="1"/>
  <c r="AO187" i="39"/>
  <c r="AO192" i="39" s="1"/>
  <c r="AP187" i="39"/>
  <c r="AP192" i="39" s="1"/>
  <c r="AQ187" i="39"/>
  <c r="AR187" i="39"/>
  <c r="AR192" i="39" s="1"/>
  <c r="AS187" i="39"/>
  <c r="AT187" i="39"/>
  <c r="AT192" i="39" s="1"/>
  <c r="AU187" i="39"/>
  <c r="AV187" i="39"/>
  <c r="AV192" i="39" s="1"/>
  <c r="AW187" i="39"/>
  <c r="AW192" i="39" s="1"/>
  <c r="D188" i="39"/>
  <c r="U188" i="39"/>
  <c r="AE188" i="39"/>
  <c r="AJ188" i="39"/>
  <c r="D190" i="39"/>
  <c r="G190" i="39"/>
  <c r="H190" i="39"/>
  <c r="K190" i="39"/>
  <c r="L190" i="39"/>
  <c r="Q190" i="39"/>
  <c r="R190" i="39"/>
  <c r="U190" i="39"/>
  <c r="V190" i="39"/>
  <c r="Y190" i="39"/>
  <c r="AB190" i="39"/>
  <c r="AE190" i="39"/>
  <c r="AF190" i="39"/>
  <c r="AI190" i="39"/>
  <c r="AJ190" i="39"/>
  <c r="AJ193" i="39" s="1"/>
  <c r="AO190" i="39"/>
  <c r="AP190" i="39"/>
  <c r="AS190" i="39"/>
  <c r="AT190" i="39"/>
  <c r="AT193" i="39" s="1"/>
  <c r="AW190" i="39"/>
  <c r="D191" i="39"/>
  <c r="H191" i="39"/>
  <c r="L191" i="39"/>
  <c r="Q191" i="39"/>
  <c r="R191" i="39"/>
  <c r="V191" i="39"/>
  <c r="AB191" i="39"/>
  <c r="AF191" i="39"/>
  <c r="AI191" i="39"/>
  <c r="AJ191" i="39"/>
  <c r="AP191" i="39"/>
  <c r="AT191" i="39"/>
  <c r="E192" i="39"/>
  <c r="G192" i="39"/>
  <c r="I192" i="39"/>
  <c r="M192" i="39"/>
  <c r="Q192" i="39"/>
  <c r="S192" i="39"/>
  <c r="W192" i="39"/>
  <c r="Y192" i="39"/>
  <c r="AC192" i="39"/>
  <c r="AG192" i="39"/>
  <c r="AI192" i="39"/>
  <c r="AK192" i="39"/>
  <c r="AQ192" i="39"/>
  <c r="AS192" i="39"/>
  <c r="AU192" i="39"/>
  <c r="A195" i="39"/>
  <c r="B195" i="39"/>
  <c r="C195" i="39"/>
  <c r="D195" i="39"/>
  <c r="E195" i="39"/>
  <c r="E200" i="39" s="1"/>
  <c r="F195" i="39"/>
  <c r="G195" i="39"/>
  <c r="H195" i="39"/>
  <c r="I195" i="39"/>
  <c r="J195" i="39"/>
  <c r="K195" i="39"/>
  <c r="L195" i="39"/>
  <c r="M195" i="39"/>
  <c r="M200" i="39" s="1"/>
  <c r="P195" i="39"/>
  <c r="Q195" i="39"/>
  <c r="R195" i="39"/>
  <c r="S195" i="39"/>
  <c r="S200" i="39" s="1"/>
  <c r="T195" i="39"/>
  <c r="U195" i="39"/>
  <c r="V195" i="39"/>
  <c r="W195" i="39"/>
  <c r="W200" i="39" s="1"/>
  <c r="X195" i="39"/>
  <c r="X200" i="39" s="1"/>
  <c r="Y195" i="39"/>
  <c r="AB195" i="39"/>
  <c r="AC195" i="39"/>
  <c r="AC200" i="39" s="1"/>
  <c r="AD195" i="39"/>
  <c r="AE195" i="39"/>
  <c r="AF195" i="39"/>
  <c r="AG195" i="39"/>
  <c r="AG200" i="39" s="1"/>
  <c r="AH195" i="39"/>
  <c r="AI195" i="39"/>
  <c r="AJ195" i="39"/>
  <c r="AK195" i="39"/>
  <c r="AK200" i="39" s="1"/>
  <c r="AN195" i="39"/>
  <c r="AN200" i="39" s="1"/>
  <c r="AO195" i="39"/>
  <c r="AP195" i="39"/>
  <c r="AQ195" i="39"/>
  <c r="AQ200" i="39" s="1"/>
  <c r="AR195" i="39"/>
  <c r="AS195" i="39"/>
  <c r="AT195" i="39"/>
  <c r="AU195" i="39"/>
  <c r="AV195" i="39"/>
  <c r="AW195" i="39"/>
  <c r="A196" i="39"/>
  <c r="B196" i="39"/>
  <c r="C196" i="39"/>
  <c r="D196" i="39"/>
  <c r="D201" i="39" s="1"/>
  <c r="E196" i="39"/>
  <c r="F196" i="39"/>
  <c r="F198" i="39" s="1"/>
  <c r="G196" i="39"/>
  <c r="G201" i="39" s="1"/>
  <c r="H196" i="39"/>
  <c r="H201" i="39" s="1"/>
  <c r="I196" i="39"/>
  <c r="J196" i="39"/>
  <c r="J198" i="39" s="1"/>
  <c r="K196" i="39"/>
  <c r="K201" i="39" s="1"/>
  <c r="L196" i="39"/>
  <c r="L201" i="39" s="1"/>
  <c r="M196" i="39"/>
  <c r="P196" i="39"/>
  <c r="P201" i="39" s="1"/>
  <c r="Q196" i="39"/>
  <c r="Q201" i="39" s="1"/>
  <c r="R196" i="39"/>
  <c r="R201" i="39" s="1"/>
  <c r="S196" i="39"/>
  <c r="T196" i="39"/>
  <c r="T198" i="39" s="1"/>
  <c r="U196" i="39"/>
  <c r="U201" i="39" s="1"/>
  <c r="V196" i="39"/>
  <c r="V201" i="39" s="1"/>
  <c r="W196" i="39"/>
  <c r="X196" i="39"/>
  <c r="X198" i="39" s="1"/>
  <c r="Y196" i="39"/>
  <c r="Y201" i="39" s="1"/>
  <c r="AB196" i="39"/>
  <c r="AB201" i="39" s="1"/>
  <c r="AC196" i="39"/>
  <c r="AC201" i="39" s="1"/>
  <c r="AD196" i="39"/>
  <c r="AD201" i="39" s="1"/>
  <c r="AE196" i="39"/>
  <c r="AE201" i="39" s="1"/>
  <c r="AF196" i="39"/>
  <c r="AF201" i="39" s="1"/>
  <c r="AG196" i="39"/>
  <c r="AH196" i="39"/>
  <c r="AI196" i="39"/>
  <c r="AI201" i="39" s="1"/>
  <c r="AJ196" i="39"/>
  <c r="AJ201" i="39" s="1"/>
  <c r="AK196" i="39"/>
  <c r="AK201" i="39" s="1"/>
  <c r="AN196" i="39"/>
  <c r="AN198" i="39" s="1"/>
  <c r="AO196" i="39"/>
  <c r="AO201" i="39" s="1"/>
  <c r="AP196" i="39"/>
  <c r="AP201" i="39" s="1"/>
  <c r="AQ196" i="39"/>
  <c r="AR196" i="39"/>
  <c r="AR198" i="39" s="1"/>
  <c r="AS196" i="39"/>
  <c r="AS201" i="39" s="1"/>
  <c r="AT196" i="39"/>
  <c r="AT201" i="39" s="1"/>
  <c r="AU196" i="39"/>
  <c r="AU201" i="39" s="1"/>
  <c r="AV196" i="39"/>
  <c r="AV201" i="39" s="1"/>
  <c r="AW196" i="39"/>
  <c r="AW201" i="39" s="1"/>
  <c r="A197" i="39"/>
  <c r="B197" i="39"/>
  <c r="B203" i="39" s="1"/>
  <c r="C197" i="39"/>
  <c r="D197" i="39"/>
  <c r="E197" i="39"/>
  <c r="E202" i="39" s="1"/>
  <c r="F197" i="39"/>
  <c r="F202" i="39" s="1"/>
  <c r="G197" i="39"/>
  <c r="G202" i="39" s="1"/>
  <c r="H197" i="39"/>
  <c r="H202" i="39" s="1"/>
  <c r="I197" i="39"/>
  <c r="J197" i="39"/>
  <c r="J202" i="39" s="1"/>
  <c r="K197" i="39"/>
  <c r="K202" i="39" s="1"/>
  <c r="L197" i="39"/>
  <c r="L202" i="39" s="1"/>
  <c r="M197" i="39"/>
  <c r="M202" i="39" s="1"/>
  <c r="P197" i="39"/>
  <c r="P202" i="39" s="1"/>
  <c r="Q197" i="39"/>
  <c r="Q202" i="39" s="1"/>
  <c r="R197" i="39"/>
  <c r="S197" i="39"/>
  <c r="T197" i="39"/>
  <c r="T202" i="39" s="1"/>
  <c r="U197" i="39"/>
  <c r="U202" i="39" s="1"/>
  <c r="V197" i="39"/>
  <c r="W197" i="39"/>
  <c r="W202" i="39" s="1"/>
  <c r="X197" i="39"/>
  <c r="X202" i="39" s="1"/>
  <c r="Y197" i="39"/>
  <c r="Y202" i="39" s="1"/>
  <c r="AB197" i="39"/>
  <c r="AB202" i="39" s="1"/>
  <c r="AC197" i="39"/>
  <c r="AC202" i="39" s="1"/>
  <c r="AD197" i="39"/>
  <c r="AD202" i="39" s="1"/>
  <c r="AE197" i="39"/>
  <c r="AE202" i="39" s="1"/>
  <c r="AF197" i="39"/>
  <c r="AG197" i="39"/>
  <c r="AG202" i="39" s="1"/>
  <c r="AH197" i="39"/>
  <c r="AH202" i="39" s="1"/>
  <c r="AI197" i="39"/>
  <c r="AI202" i="39" s="1"/>
  <c r="AJ197" i="39"/>
  <c r="AK197" i="39"/>
  <c r="AK198" i="39" s="1"/>
  <c r="AN197" i="39"/>
  <c r="AN202" i="39" s="1"/>
  <c r="AO197" i="39"/>
  <c r="AO202" i="39" s="1"/>
  <c r="AP197" i="39"/>
  <c r="AP202" i="39" s="1"/>
  <c r="AQ197" i="39"/>
  <c r="AR197" i="39"/>
  <c r="AR202" i="39" s="1"/>
  <c r="AS197" i="39"/>
  <c r="AS202" i="39" s="1"/>
  <c r="AT197" i="39"/>
  <c r="AT202" i="39" s="1"/>
  <c r="AU197" i="39"/>
  <c r="AV197" i="39"/>
  <c r="AV202" i="39" s="1"/>
  <c r="AW197" i="39"/>
  <c r="AW202" i="39" s="1"/>
  <c r="F200" i="39"/>
  <c r="J200" i="39"/>
  <c r="P200" i="39"/>
  <c r="T200" i="39"/>
  <c r="AD200" i="39"/>
  <c r="AH200" i="39"/>
  <c r="AR200" i="39"/>
  <c r="AV200" i="39"/>
  <c r="E201" i="39"/>
  <c r="I201" i="39"/>
  <c r="J201" i="39"/>
  <c r="M201" i="39"/>
  <c r="S201" i="39"/>
  <c r="W201" i="39"/>
  <c r="AG201" i="39"/>
  <c r="AN201" i="39"/>
  <c r="AQ201" i="39"/>
  <c r="D202" i="39"/>
  <c r="I202" i="39"/>
  <c r="R202" i="39"/>
  <c r="S202" i="39"/>
  <c r="V202" i="39"/>
  <c r="AF202" i="39"/>
  <c r="AJ202" i="39"/>
  <c r="AK202" i="39"/>
  <c r="AQ202" i="39"/>
  <c r="AU202" i="39"/>
  <c r="A205" i="39"/>
  <c r="B205" i="39"/>
  <c r="C205" i="39"/>
  <c r="D205" i="39"/>
  <c r="D210" i="39" s="1"/>
  <c r="E205" i="39"/>
  <c r="F205" i="39"/>
  <c r="G205" i="39"/>
  <c r="H205" i="39"/>
  <c r="I205" i="39"/>
  <c r="J205" i="39"/>
  <c r="K205" i="39"/>
  <c r="L205" i="39"/>
  <c r="L210" i="39" s="1"/>
  <c r="M205" i="39"/>
  <c r="P205" i="39"/>
  <c r="Q205" i="39"/>
  <c r="R205" i="39"/>
  <c r="S205" i="39"/>
  <c r="T205" i="39"/>
  <c r="U205" i="39"/>
  <c r="U210" i="39" s="1"/>
  <c r="V205" i="39"/>
  <c r="V210" i="39" s="1"/>
  <c r="W205" i="39"/>
  <c r="X205" i="39"/>
  <c r="Y205" i="39"/>
  <c r="AB205" i="39"/>
  <c r="AC205" i="39"/>
  <c r="AD205" i="39"/>
  <c r="AE205" i="39"/>
  <c r="AF205" i="39"/>
  <c r="AF210" i="39" s="1"/>
  <c r="AG205" i="39"/>
  <c r="AH205" i="39"/>
  <c r="AI205" i="39"/>
  <c r="AI210" i="39" s="1"/>
  <c r="AJ205" i="39"/>
  <c r="AK205" i="39"/>
  <c r="AN205" i="39"/>
  <c r="AO205" i="39"/>
  <c r="AP205" i="39"/>
  <c r="AP210" i="39" s="1"/>
  <c r="AQ205" i="39"/>
  <c r="AR205" i="39"/>
  <c r="AS205" i="39"/>
  <c r="AT205" i="39"/>
  <c r="AU205" i="39"/>
  <c r="AV205" i="39"/>
  <c r="AW205" i="39"/>
  <c r="A206" i="39"/>
  <c r="B206" i="39"/>
  <c r="C206" i="39"/>
  <c r="D206" i="39"/>
  <c r="D211" i="39" s="1"/>
  <c r="E206" i="39"/>
  <c r="E211" i="39" s="1"/>
  <c r="F206" i="39"/>
  <c r="F211" i="39" s="1"/>
  <c r="G206" i="39"/>
  <c r="H206" i="39"/>
  <c r="I206" i="39"/>
  <c r="I211" i="39" s="1"/>
  <c r="J206" i="39"/>
  <c r="J211" i="39" s="1"/>
  <c r="K206" i="39"/>
  <c r="L206" i="39"/>
  <c r="L211" i="39" s="1"/>
  <c r="M206" i="39"/>
  <c r="M211" i="39" s="1"/>
  <c r="P206" i="39"/>
  <c r="P211" i="39" s="1"/>
  <c r="Q206" i="39"/>
  <c r="R206" i="39"/>
  <c r="S206" i="39"/>
  <c r="S211" i="39" s="1"/>
  <c r="T206" i="39"/>
  <c r="T211" i="39" s="1"/>
  <c r="U206" i="39"/>
  <c r="V206" i="39"/>
  <c r="V211" i="39" s="1"/>
  <c r="W206" i="39"/>
  <c r="W211" i="39" s="1"/>
  <c r="X206" i="39"/>
  <c r="X211" i="39" s="1"/>
  <c r="Y206" i="39"/>
  <c r="AB206" i="39"/>
  <c r="AC206" i="39"/>
  <c r="AC211" i="39" s="1"/>
  <c r="AD206" i="39"/>
  <c r="AD211" i="39" s="1"/>
  <c r="AE206" i="39"/>
  <c r="AF206" i="39"/>
  <c r="AF211" i="39" s="1"/>
  <c r="AG206" i="39"/>
  <c r="AG211" i="39" s="1"/>
  <c r="AH206" i="39"/>
  <c r="AH211" i="39" s="1"/>
  <c r="AI206" i="39"/>
  <c r="AJ206" i="39"/>
  <c r="AJ211" i="39" s="1"/>
  <c r="AK206" i="39"/>
  <c r="AK211" i="39" s="1"/>
  <c r="AN206" i="39"/>
  <c r="AN211" i="39" s="1"/>
  <c r="AO206" i="39"/>
  <c r="AP206" i="39"/>
  <c r="AP211" i="39" s="1"/>
  <c r="AQ206" i="39"/>
  <c r="AQ211" i="39" s="1"/>
  <c r="AR206" i="39"/>
  <c r="AR211" i="39" s="1"/>
  <c r="AS206" i="39"/>
  <c r="AT206" i="39"/>
  <c r="AU206" i="39"/>
  <c r="AU211" i="39" s="1"/>
  <c r="AV206" i="39"/>
  <c r="AV211" i="39" s="1"/>
  <c r="AW206" i="39"/>
  <c r="A207" i="39"/>
  <c r="B207" i="39"/>
  <c r="B213" i="39" s="1"/>
  <c r="C207" i="39"/>
  <c r="D207" i="39"/>
  <c r="D212" i="39" s="1"/>
  <c r="E207" i="39"/>
  <c r="F207" i="39"/>
  <c r="G207" i="39"/>
  <c r="H207" i="39"/>
  <c r="I207" i="39"/>
  <c r="I212" i="39" s="1"/>
  <c r="J207" i="39"/>
  <c r="K207" i="39"/>
  <c r="L207" i="39"/>
  <c r="M207" i="39"/>
  <c r="P207" i="39"/>
  <c r="P212" i="39" s="1"/>
  <c r="Q207" i="39"/>
  <c r="R207" i="39"/>
  <c r="R212" i="39" s="1"/>
  <c r="S207" i="39"/>
  <c r="T207" i="39"/>
  <c r="U207" i="39"/>
  <c r="U212" i="39" s="1"/>
  <c r="V207" i="39"/>
  <c r="W207" i="39"/>
  <c r="X207" i="39"/>
  <c r="Y207" i="39"/>
  <c r="AB207" i="39"/>
  <c r="AC207" i="39"/>
  <c r="AC212" i="39" s="1"/>
  <c r="AD207" i="39"/>
  <c r="AE207" i="39"/>
  <c r="AF207" i="39"/>
  <c r="AG207" i="39"/>
  <c r="AH207" i="39"/>
  <c r="AH212" i="39" s="1"/>
  <c r="AI207" i="39"/>
  <c r="AJ207" i="39"/>
  <c r="AJ212" i="39" s="1"/>
  <c r="AK207" i="39"/>
  <c r="AN207" i="39"/>
  <c r="AO207" i="39"/>
  <c r="AO212" i="39" s="1"/>
  <c r="AP207" i="39"/>
  <c r="AP212" i="39" s="1"/>
  <c r="AQ207" i="39"/>
  <c r="AR207" i="39"/>
  <c r="AS207" i="39"/>
  <c r="AT207" i="39"/>
  <c r="AU207" i="39"/>
  <c r="AU212" i="39" s="1"/>
  <c r="AV207" i="39"/>
  <c r="AW207" i="39"/>
  <c r="U208" i="39"/>
  <c r="AO208" i="39"/>
  <c r="G210" i="39"/>
  <c r="H210" i="39"/>
  <c r="K210" i="39"/>
  <c r="Q210" i="39"/>
  <c r="R210" i="39"/>
  <c r="Y210" i="39"/>
  <c r="AB210" i="39"/>
  <c r="AE210" i="39"/>
  <c r="AJ210" i="39"/>
  <c r="AO210" i="39"/>
  <c r="AS210" i="39"/>
  <c r="AT210" i="39"/>
  <c r="AW210" i="39"/>
  <c r="G211" i="39"/>
  <c r="H211" i="39"/>
  <c r="K211" i="39"/>
  <c r="Q211" i="39"/>
  <c r="R211" i="39"/>
  <c r="U211" i="39"/>
  <c r="Y211" i="39"/>
  <c r="AB211" i="39"/>
  <c r="AE211" i="39"/>
  <c r="AI211" i="39"/>
  <c r="AO211" i="39"/>
  <c r="AS211" i="39"/>
  <c r="AT211" i="39"/>
  <c r="AW211" i="39"/>
  <c r="E212" i="39"/>
  <c r="F212" i="39"/>
  <c r="G212" i="39"/>
  <c r="J212" i="39"/>
  <c r="K212" i="39"/>
  <c r="M212" i="39"/>
  <c r="Q212" i="39"/>
  <c r="S212" i="39"/>
  <c r="T212" i="39"/>
  <c r="W212" i="39"/>
  <c r="X212" i="39"/>
  <c r="Y212" i="39"/>
  <c r="AD212" i="39"/>
  <c r="AE212" i="39"/>
  <c r="AG212" i="39"/>
  <c r="AI212" i="39"/>
  <c r="AK212" i="39"/>
  <c r="AN212" i="39"/>
  <c r="AQ212" i="39"/>
  <c r="AR212" i="39"/>
  <c r="AS212" i="39"/>
  <c r="AV212" i="39"/>
  <c r="AW212" i="39"/>
  <c r="A215" i="39"/>
  <c r="B215" i="39"/>
  <c r="C215" i="39"/>
  <c r="D215" i="39"/>
  <c r="E215" i="39"/>
  <c r="F215" i="39"/>
  <c r="G215" i="39"/>
  <c r="H215" i="39"/>
  <c r="I215" i="39"/>
  <c r="I220" i="39" s="1"/>
  <c r="J215" i="39"/>
  <c r="K215" i="39"/>
  <c r="L215" i="39"/>
  <c r="M215" i="39"/>
  <c r="P215" i="39"/>
  <c r="Q215" i="39"/>
  <c r="R215" i="39"/>
  <c r="S215" i="39"/>
  <c r="S220" i="39" s="1"/>
  <c r="T215" i="39"/>
  <c r="U215" i="39"/>
  <c r="V215" i="39"/>
  <c r="W215" i="39"/>
  <c r="X215" i="39"/>
  <c r="Y215" i="39"/>
  <c r="AB215" i="39"/>
  <c r="AC215" i="39"/>
  <c r="AC220" i="39" s="1"/>
  <c r="AD215" i="39"/>
  <c r="AE215" i="39"/>
  <c r="AF215" i="39"/>
  <c r="AG215" i="39"/>
  <c r="AH215" i="39"/>
  <c r="AI215" i="39"/>
  <c r="AJ215" i="39"/>
  <c r="AK215" i="39"/>
  <c r="AK220" i="39" s="1"/>
  <c r="AN215" i="39"/>
  <c r="AO215" i="39"/>
  <c r="AP215" i="39"/>
  <c r="AQ215" i="39"/>
  <c r="AR215" i="39"/>
  <c r="AS215" i="39"/>
  <c r="AT215" i="39"/>
  <c r="AU215" i="39"/>
  <c r="AU220" i="39" s="1"/>
  <c r="AV215" i="39"/>
  <c r="AW215" i="39"/>
  <c r="A216" i="39"/>
  <c r="B216" i="39"/>
  <c r="C216" i="39"/>
  <c r="D216" i="39"/>
  <c r="D221" i="39" s="1"/>
  <c r="E216" i="39"/>
  <c r="F216" i="39"/>
  <c r="F221" i="39" s="1"/>
  <c r="G216" i="39"/>
  <c r="G221" i="39" s="1"/>
  <c r="H216" i="39"/>
  <c r="H221" i="39" s="1"/>
  <c r="I216" i="39"/>
  <c r="I221" i="39" s="1"/>
  <c r="J216" i="39"/>
  <c r="K216" i="39"/>
  <c r="K221" i="39" s="1"/>
  <c r="L216" i="39"/>
  <c r="L221" i="39" s="1"/>
  <c r="M216" i="39"/>
  <c r="P216" i="39"/>
  <c r="Q216" i="39"/>
  <c r="Q221" i="39" s="1"/>
  <c r="R216" i="39"/>
  <c r="R221" i="39" s="1"/>
  <c r="S216" i="39"/>
  <c r="S221" i="39" s="1"/>
  <c r="T216" i="39"/>
  <c r="T221" i="39" s="1"/>
  <c r="U216" i="39"/>
  <c r="U221" i="39" s="1"/>
  <c r="V216" i="39"/>
  <c r="V221" i="39" s="1"/>
  <c r="W216" i="39"/>
  <c r="X216" i="39"/>
  <c r="Y216" i="39"/>
  <c r="Y221" i="39" s="1"/>
  <c r="AB216" i="39"/>
  <c r="AB221" i="39" s="1"/>
  <c r="AC216" i="39"/>
  <c r="AC221" i="39" s="1"/>
  <c r="AD216" i="39"/>
  <c r="AE216" i="39"/>
  <c r="AE221" i="39" s="1"/>
  <c r="AF216" i="39"/>
  <c r="AF221" i="39" s="1"/>
  <c r="AG216" i="39"/>
  <c r="AG221" i="39" s="1"/>
  <c r="AH216" i="39"/>
  <c r="AI216" i="39"/>
  <c r="AI221" i="39" s="1"/>
  <c r="AJ216" i="39"/>
  <c r="AJ221" i="39" s="1"/>
  <c r="AK216" i="39"/>
  <c r="AK221" i="39" s="1"/>
  <c r="AN216" i="39"/>
  <c r="AO216" i="39"/>
  <c r="AO221" i="39" s="1"/>
  <c r="AP216" i="39"/>
  <c r="AP221" i="39" s="1"/>
  <c r="AQ216" i="39"/>
  <c r="AR216" i="39"/>
  <c r="AR221" i="39" s="1"/>
  <c r="AS216" i="39"/>
  <c r="AS221" i="39" s="1"/>
  <c r="AT216" i="39"/>
  <c r="AT221" i="39" s="1"/>
  <c r="AU216" i="39"/>
  <c r="AU221" i="39" s="1"/>
  <c r="AV216" i="39"/>
  <c r="AW216" i="39"/>
  <c r="AW221" i="39" s="1"/>
  <c r="A217" i="39"/>
  <c r="B217" i="39"/>
  <c r="B223" i="39" s="1"/>
  <c r="C217" i="39"/>
  <c r="D217" i="39"/>
  <c r="E217" i="39"/>
  <c r="F217" i="39"/>
  <c r="F218" i="39" s="1"/>
  <c r="G217" i="39"/>
  <c r="H217" i="39"/>
  <c r="I217" i="39"/>
  <c r="J217" i="39"/>
  <c r="J218" i="39" s="1"/>
  <c r="K217" i="39"/>
  <c r="L217" i="39"/>
  <c r="M217" i="39"/>
  <c r="M222" i="39" s="1"/>
  <c r="P217" i="39"/>
  <c r="P218" i="39" s="1"/>
  <c r="Q217" i="39"/>
  <c r="R217" i="39"/>
  <c r="S217" i="39"/>
  <c r="S218" i="39" s="1"/>
  <c r="T217" i="39"/>
  <c r="T218" i="39" s="1"/>
  <c r="U217" i="39"/>
  <c r="V217" i="39"/>
  <c r="W217" i="39"/>
  <c r="X217" i="39"/>
  <c r="X218" i="39" s="1"/>
  <c r="Y217" i="39"/>
  <c r="AB217" i="39"/>
  <c r="AC217" i="39"/>
  <c r="AD217" i="39"/>
  <c r="AD218" i="39" s="1"/>
  <c r="AE217" i="39"/>
  <c r="AF217" i="39"/>
  <c r="AG217" i="39"/>
  <c r="AG218" i="39" s="1"/>
  <c r="AH217" i="39"/>
  <c r="AH218" i="39" s="1"/>
  <c r="AI217" i="39"/>
  <c r="AJ217" i="39"/>
  <c r="AK217" i="39"/>
  <c r="AK218" i="39" s="1"/>
  <c r="AN217" i="39"/>
  <c r="AN218" i="39" s="1"/>
  <c r="AO217" i="39"/>
  <c r="AP217" i="39"/>
  <c r="AQ217" i="39"/>
  <c r="AR217" i="39"/>
  <c r="AR218" i="39" s="1"/>
  <c r="AS217" i="39"/>
  <c r="AT217" i="39"/>
  <c r="AU217" i="39"/>
  <c r="AU218" i="39" s="1"/>
  <c r="AV217" i="39"/>
  <c r="AV218" i="39" s="1"/>
  <c r="AW217" i="39"/>
  <c r="M218" i="39"/>
  <c r="AC218" i="39"/>
  <c r="E220" i="39"/>
  <c r="F220" i="39"/>
  <c r="J220" i="39"/>
  <c r="M220" i="39"/>
  <c r="P220" i="39"/>
  <c r="T220" i="39"/>
  <c r="W220" i="39"/>
  <c r="X220" i="39"/>
  <c r="AD220" i="39"/>
  <c r="AG220" i="39"/>
  <c r="AH220" i="39"/>
  <c r="AN220" i="39"/>
  <c r="AR220" i="39"/>
  <c r="AV220" i="39"/>
  <c r="E221" i="39"/>
  <c r="J221" i="39"/>
  <c r="M221" i="39"/>
  <c r="P221" i="39"/>
  <c r="W221" i="39"/>
  <c r="X221" i="39"/>
  <c r="AD221" i="39"/>
  <c r="AH221" i="39"/>
  <c r="AN221" i="39"/>
  <c r="AQ221" i="39"/>
  <c r="AV221" i="39"/>
  <c r="D222" i="39"/>
  <c r="E222" i="39"/>
  <c r="G222" i="39"/>
  <c r="H222" i="39"/>
  <c r="I222" i="39"/>
  <c r="K222" i="39"/>
  <c r="L222" i="39"/>
  <c r="Q222" i="39"/>
  <c r="R222" i="39"/>
  <c r="U222" i="39"/>
  <c r="V222" i="39"/>
  <c r="W222" i="39"/>
  <c r="Y222" i="39"/>
  <c r="AB222" i="39"/>
  <c r="AC222" i="39"/>
  <c r="AE222" i="39"/>
  <c r="AF222" i="39"/>
  <c r="AI222" i="39"/>
  <c r="AJ222" i="39"/>
  <c r="AO222" i="39"/>
  <c r="AP222" i="39"/>
  <c r="AQ222" i="39"/>
  <c r="AS222" i="39"/>
  <c r="AT222" i="39"/>
  <c r="AU222" i="39"/>
  <c r="AW222" i="39"/>
  <c r="A225" i="39"/>
  <c r="B225" i="39"/>
  <c r="C225" i="39"/>
  <c r="D225" i="39"/>
  <c r="D230" i="39" s="1"/>
  <c r="E225" i="39"/>
  <c r="F225" i="39"/>
  <c r="G225" i="39"/>
  <c r="G230" i="39" s="1"/>
  <c r="H225" i="39"/>
  <c r="H230" i="39" s="1"/>
  <c r="I225" i="39"/>
  <c r="J225" i="39"/>
  <c r="K225" i="39"/>
  <c r="L225" i="39"/>
  <c r="M225" i="39"/>
  <c r="P225" i="39"/>
  <c r="Q225" i="39"/>
  <c r="Q230" i="39" s="1"/>
  <c r="R225" i="39"/>
  <c r="R230" i="39" s="1"/>
  <c r="S225" i="39"/>
  <c r="T225" i="39"/>
  <c r="U225" i="39"/>
  <c r="U230" i="39" s="1"/>
  <c r="V225" i="39"/>
  <c r="V230" i="39" s="1"/>
  <c r="W225" i="39"/>
  <c r="X225" i="39"/>
  <c r="Y225" i="39"/>
  <c r="AB225" i="39"/>
  <c r="AC225" i="39"/>
  <c r="AD225" i="39"/>
  <c r="AE225" i="39"/>
  <c r="AE230" i="39" s="1"/>
  <c r="AF225" i="39"/>
  <c r="AF230" i="39" s="1"/>
  <c r="AG225" i="39"/>
  <c r="AH225" i="39"/>
  <c r="AI225" i="39"/>
  <c r="AI230" i="39" s="1"/>
  <c r="AJ225" i="39"/>
  <c r="AK225" i="39"/>
  <c r="AN225" i="39"/>
  <c r="AO225" i="39"/>
  <c r="AO230" i="39" s="1"/>
  <c r="AP225" i="39"/>
  <c r="AP230" i="39" s="1"/>
  <c r="AQ225" i="39"/>
  <c r="AR225" i="39"/>
  <c r="AS225" i="39"/>
  <c r="AS230" i="39" s="1"/>
  <c r="AT225" i="39"/>
  <c r="AT230" i="39" s="1"/>
  <c r="AU225" i="39"/>
  <c r="AV225" i="39"/>
  <c r="AW225" i="39"/>
  <c r="A226" i="39"/>
  <c r="B226" i="39"/>
  <c r="C226" i="39"/>
  <c r="D226" i="39"/>
  <c r="D231" i="39" s="1"/>
  <c r="E226" i="39"/>
  <c r="E231" i="39" s="1"/>
  <c r="F226" i="39"/>
  <c r="F231" i="39" s="1"/>
  <c r="G226" i="39"/>
  <c r="H226" i="39"/>
  <c r="H231" i="39" s="1"/>
  <c r="I226" i="39"/>
  <c r="I231" i="39" s="1"/>
  <c r="J226" i="39"/>
  <c r="J231" i="39" s="1"/>
  <c r="K226" i="39"/>
  <c r="L226" i="39"/>
  <c r="L231" i="39" s="1"/>
  <c r="M226" i="39"/>
  <c r="M231" i="39" s="1"/>
  <c r="P226" i="39"/>
  <c r="P231" i="39" s="1"/>
  <c r="Q226" i="39"/>
  <c r="R226" i="39"/>
  <c r="S226" i="39"/>
  <c r="S231" i="39" s="1"/>
  <c r="T226" i="39"/>
  <c r="T231" i="39" s="1"/>
  <c r="U226" i="39"/>
  <c r="V226" i="39"/>
  <c r="V231" i="39" s="1"/>
  <c r="W226" i="39"/>
  <c r="W231" i="39" s="1"/>
  <c r="X226" i="39"/>
  <c r="X231" i="39" s="1"/>
  <c r="Y226" i="39"/>
  <c r="AB226" i="39"/>
  <c r="AB231" i="39" s="1"/>
  <c r="AC226" i="39"/>
  <c r="AC231" i="39" s="1"/>
  <c r="AD226" i="39"/>
  <c r="AD231" i="39" s="1"/>
  <c r="AE226" i="39"/>
  <c r="AF226" i="39"/>
  <c r="AF231" i="39" s="1"/>
  <c r="AG226" i="39"/>
  <c r="AG231" i="39" s="1"/>
  <c r="AH226" i="39"/>
  <c r="AH231" i="39" s="1"/>
  <c r="AI226" i="39"/>
  <c r="AJ226" i="39"/>
  <c r="AJ231" i="39" s="1"/>
  <c r="AK226" i="39"/>
  <c r="AK231" i="39" s="1"/>
  <c r="AN226" i="39"/>
  <c r="AN231" i="39" s="1"/>
  <c r="AO226" i="39"/>
  <c r="AP226" i="39"/>
  <c r="AQ226" i="39"/>
  <c r="AQ231" i="39" s="1"/>
  <c r="AR226" i="39"/>
  <c r="AR231" i="39" s="1"/>
  <c r="AS226" i="39"/>
  <c r="AT226" i="39"/>
  <c r="AT231" i="39" s="1"/>
  <c r="AU226" i="39"/>
  <c r="AU231" i="39" s="1"/>
  <c r="AV226" i="39"/>
  <c r="AV231" i="39" s="1"/>
  <c r="AW226" i="39"/>
  <c r="A227" i="39"/>
  <c r="B227" i="39"/>
  <c r="C227" i="39"/>
  <c r="D227" i="39"/>
  <c r="E227" i="39"/>
  <c r="F227" i="39"/>
  <c r="F232" i="39" s="1"/>
  <c r="G227" i="39"/>
  <c r="H227" i="39"/>
  <c r="I227" i="39"/>
  <c r="I232" i="39" s="1"/>
  <c r="J227" i="39"/>
  <c r="J232" i="39" s="1"/>
  <c r="K227" i="39"/>
  <c r="L227" i="39"/>
  <c r="M227" i="39"/>
  <c r="M232" i="39" s="1"/>
  <c r="P227" i="39"/>
  <c r="P232" i="39" s="1"/>
  <c r="Q227" i="39"/>
  <c r="R227" i="39"/>
  <c r="S227" i="39"/>
  <c r="S232" i="39" s="1"/>
  <c r="T227" i="39"/>
  <c r="T232" i="39" s="1"/>
  <c r="U227" i="39"/>
  <c r="V227" i="39"/>
  <c r="W227" i="39"/>
  <c r="W232" i="39" s="1"/>
  <c r="X227" i="39"/>
  <c r="X232" i="39" s="1"/>
  <c r="Y227" i="39"/>
  <c r="AB227" i="39"/>
  <c r="AC227" i="39"/>
  <c r="AC232" i="39" s="1"/>
  <c r="AD227" i="39"/>
  <c r="AD232" i="39" s="1"/>
  <c r="AE227" i="39"/>
  <c r="AF227" i="39"/>
  <c r="AG227" i="39"/>
  <c r="AG232" i="39" s="1"/>
  <c r="AH227" i="39"/>
  <c r="AH232" i="39" s="1"/>
  <c r="AI227" i="39"/>
  <c r="AJ227" i="39"/>
  <c r="AK227" i="39"/>
  <c r="AK232" i="39" s="1"/>
  <c r="AN227" i="39"/>
  <c r="AN232" i="39" s="1"/>
  <c r="AO227" i="39"/>
  <c r="AP227" i="39"/>
  <c r="AQ227" i="39"/>
  <c r="AQ232" i="39" s="1"/>
  <c r="AR227" i="39"/>
  <c r="AR232" i="39" s="1"/>
  <c r="AS227" i="39"/>
  <c r="AT227" i="39"/>
  <c r="AU227" i="39"/>
  <c r="AU232" i="39" s="1"/>
  <c r="AV227" i="39"/>
  <c r="AV232" i="39" s="1"/>
  <c r="AW227" i="39"/>
  <c r="K230" i="39"/>
  <c r="Y230" i="39"/>
  <c r="AB230" i="39"/>
  <c r="AJ230" i="39"/>
  <c r="AW230" i="39"/>
  <c r="R231" i="39"/>
  <c r="D232" i="39"/>
  <c r="E232" i="39"/>
  <c r="G232" i="39"/>
  <c r="H232" i="39"/>
  <c r="K232" i="39"/>
  <c r="L232" i="39"/>
  <c r="Q232" i="39"/>
  <c r="R232" i="39"/>
  <c r="U232" i="39"/>
  <c r="V232" i="39"/>
  <c r="Y232" i="39"/>
  <c r="AB232" i="39"/>
  <c r="AE232" i="39"/>
  <c r="AF232" i="39"/>
  <c r="AI232" i="39"/>
  <c r="AJ232" i="39"/>
  <c r="AO232" i="39"/>
  <c r="AP232" i="39"/>
  <c r="AS232" i="39"/>
  <c r="AT232" i="39"/>
  <c r="AW232" i="39"/>
  <c r="B233" i="39"/>
  <c r="A235" i="39"/>
  <c r="B235" i="39"/>
  <c r="C235" i="39"/>
  <c r="D235" i="39"/>
  <c r="E235" i="39"/>
  <c r="E240" i="39" s="1"/>
  <c r="F235" i="39"/>
  <c r="G235" i="39"/>
  <c r="H235" i="39"/>
  <c r="I235" i="39"/>
  <c r="J235" i="39"/>
  <c r="K235" i="39"/>
  <c r="L235" i="39"/>
  <c r="M235" i="39"/>
  <c r="M240" i="39" s="1"/>
  <c r="P235" i="39"/>
  <c r="Q235" i="39"/>
  <c r="R235" i="39"/>
  <c r="S235" i="39"/>
  <c r="T235" i="39"/>
  <c r="U235" i="39"/>
  <c r="V235" i="39"/>
  <c r="W235" i="39"/>
  <c r="W240" i="39" s="1"/>
  <c r="X235" i="39"/>
  <c r="Y235" i="39"/>
  <c r="AB235" i="39"/>
  <c r="AC235" i="39"/>
  <c r="AD235" i="39"/>
  <c r="AE235" i="39"/>
  <c r="AF235" i="39"/>
  <c r="AG235" i="39"/>
  <c r="AG240" i="39" s="1"/>
  <c r="AH235" i="39"/>
  <c r="AI235" i="39"/>
  <c r="AJ235" i="39"/>
  <c r="AK235" i="39"/>
  <c r="AN235" i="39"/>
  <c r="AO235" i="39"/>
  <c r="AP235" i="39"/>
  <c r="AQ235" i="39"/>
  <c r="AQ240" i="39" s="1"/>
  <c r="AR235" i="39"/>
  <c r="AS235" i="39"/>
  <c r="AT235" i="39"/>
  <c r="AU235" i="39"/>
  <c r="AV235" i="39"/>
  <c r="AW235" i="39"/>
  <c r="A236" i="39"/>
  <c r="B236" i="39"/>
  <c r="C236" i="39"/>
  <c r="D236" i="39"/>
  <c r="D241" i="39" s="1"/>
  <c r="E236" i="39"/>
  <c r="E241" i="39" s="1"/>
  <c r="F236" i="39"/>
  <c r="G236" i="39"/>
  <c r="G241" i="39" s="1"/>
  <c r="H236" i="39"/>
  <c r="H241" i="39" s="1"/>
  <c r="I236" i="39"/>
  <c r="J236" i="39"/>
  <c r="K236" i="39"/>
  <c r="K241" i="39" s="1"/>
  <c r="L236" i="39"/>
  <c r="L241" i="39" s="1"/>
  <c r="M236" i="39"/>
  <c r="M241" i="39" s="1"/>
  <c r="P236" i="39"/>
  <c r="Q236" i="39"/>
  <c r="Q241" i="39" s="1"/>
  <c r="R236" i="39"/>
  <c r="R241" i="39" s="1"/>
  <c r="S236" i="39"/>
  <c r="S241" i="39" s="1"/>
  <c r="T236" i="39"/>
  <c r="U236" i="39"/>
  <c r="U241" i="39" s="1"/>
  <c r="V236" i="39"/>
  <c r="V241" i="39" s="1"/>
  <c r="W236" i="39"/>
  <c r="W241" i="39" s="1"/>
  <c r="X236" i="39"/>
  <c r="X241" i="39" s="1"/>
  <c r="Y236" i="39"/>
  <c r="Y241" i="39" s="1"/>
  <c r="AB236" i="39"/>
  <c r="AB241" i="39" s="1"/>
  <c r="AC236" i="39"/>
  <c r="AD236" i="39"/>
  <c r="AE236" i="39"/>
  <c r="AE241" i="39" s="1"/>
  <c r="AF236" i="39"/>
  <c r="AF241" i="39" s="1"/>
  <c r="AG236" i="39"/>
  <c r="AG241" i="39" s="1"/>
  <c r="AH236" i="39"/>
  <c r="AI236" i="39"/>
  <c r="AI241" i="39" s="1"/>
  <c r="AJ236" i="39"/>
  <c r="AJ241" i="39" s="1"/>
  <c r="AK236" i="39"/>
  <c r="AK241" i="39" s="1"/>
  <c r="AN236" i="39"/>
  <c r="AO236" i="39"/>
  <c r="AO241" i="39" s="1"/>
  <c r="AP236" i="39"/>
  <c r="AP241" i="39" s="1"/>
  <c r="AQ236" i="39"/>
  <c r="AQ241" i="39" s="1"/>
  <c r="AR236" i="39"/>
  <c r="AR241" i="39" s="1"/>
  <c r="AS236" i="39"/>
  <c r="AS241" i="39" s="1"/>
  <c r="AT236" i="39"/>
  <c r="AT241" i="39" s="1"/>
  <c r="AU236" i="39"/>
  <c r="AV236" i="39"/>
  <c r="AV241" i="39" s="1"/>
  <c r="AW236" i="39"/>
  <c r="AW241" i="39" s="1"/>
  <c r="A237" i="39"/>
  <c r="B237" i="39"/>
  <c r="B243" i="39" s="1"/>
  <c r="C237" i="39"/>
  <c r="D237" i="39"/>
  <c r="D242" i="39" s="1"/>
  <c r="E237" i="39"/>
  <c r="E242" i="39" s="1"/>
  <c r="F237" i="39"/>
  <c r="F242" i="39" s="1"/>
  <c r="G237" i="39"/>
  <c r="H237" i="39"/>
  <c r="H242" i="39" s="1"/>
  <c r="I237" i="39"/>
  <c r="I242" i="39" s="1"/>
  <c r="J237" i="39"/>
  <c r="J242" i="39" s="1"/>
  <c r="K237" i="39"/>
  <c r="K242" i="39" s="1"/>
  <c r="L237" i="39"/>
  <c r="L242" i="39" s="1"/>
  <c r="M237" i="39"/>
  <c r="M242" i="39" s="1"/>
  <c r="P237" i="39"/>
  <c r="Q237" i="39"/>
  <c r="R237" i="39"/>
  <c r="R242" i="39" s="1"/>
  <c r="S237" i="39"/>
  <c r="S242" i="39" s="1"/>
  <c r="T237" i="39"/>
  <c r="U237" i="39"/>
  <c r="U242" i="39" s="1"/>
  <c r="V237" i="39"/>
  <c r="V242" i="39" s="1"/>
  <c r="W237" i="39"/>
  <c r="W242" i="39" s="1"/>
  <c r="X237" i="39"/>
  <c r="X242" i="39" s="1"/>
  <c r="Y237" i="39"/>
  <c r="AB237" i="39"/>
  <c r="AB242" i="39" s="1"/>
  <c r="AC237" i="39"/>
  <c r="AC242" i="39" s="1"/>
  <c r="AD237" i="39"/>
  <c r="AD242" i="39" s="1"/>
  <c r="AE237" i="39"/>
  <c r="AE242" i="39" s="1"/>
  <c r="AF237" i="39"/>
  <c r="AF242" i="39" s="1"/>
  <c r="AG237" i="39"/>
  <c r="AG242" i="39" s="1"/>
  <c r="AH237" i="39"/>
  <c r="AI237" i="39"/>
  <c r="AJ237" i="39"/>
  <c r="AJ242" i="39" s="1"/>
  <c r="AK237" i="39"/>
  <c r="AK242" i="39" s="1"/>
  <c r="AN237" i="39"/>
  <c r="AO237" i="39"/>
  <c r="AO242" i="39" s="1"/>
  <c r="AP237" i="39"/>
  <c r="AP242" i="39" s="1"/>
  <c r="AQ237" i="39"/>
  <c r="AQ242" i="39" s="1"/>
  <c r="AR237" i="39"/>
  <c r="AR242" i="39" s="1"/>
  <c r="AS237" i="39"/>
  <c r="AT237" i="39"/>
  <c r="AU237" i="39"/>
  <c r="AU242" i="39" s="1"/>
  <c r="AV237" i="39"/>
  <c r="AV242" i="39" s="1"/>
  <c r="AW237" i="39"/>
  <c r="F240" i="39"/>
  <c r="I240" i="39"/>
  <c r="J240" i="39"/>
  <c r="P240" i="39"/>
  <c r="S240" i="39"/>
  <c r="T240" i="39"/>
  <c r="X240" i="39"/>
  <c r="AC240" i="39"/>
  <c r="AD240" i="39"/>
  <c r="AH240" i="39"/>
  <c r="AK240" i="39"/>
  <c r="AN240" i="39"/>
  <c r="AR240" i="39"/>
  <c r="AU240" i="39"/>
  <c r="AV240" i="39"/>
  <c r="J241" i="39"/>
  <c r="P241" i="39"/>
  <c r="T241" i="39"/>
  <c r="AD241" i="39"/>
  <c r="AH241" i="39"/>
  <c r="AN241" i="39"/>
  <c r="G242" i="39"/>
  <c r="Q242" i="39"/>
  <c r="Y242" i="39"/>
  <c r="AI242" i="39"/>
  <c r="AS242" i="39"/>
  <c r="AT242" i="39"/>
  <c r="AW242" i="39"/>
  <c r="D3" i="38"/>
  <c r="P3" i="38"/>
  <c r="AB3" i="38"/>
  <c r="AN3" i="38"/>
  <c r="A4" i="38"/>
  <c r="B4" i="38"/>
  <c r="C4" i="38"/>
  <c r="D4" i="38"/>
  <c r="E4" i="38"/>
  <c r="F4" i="38"/>
  <c r="G4" i="38"/>
  <c r="H4" i="38"/>
  <c r="I4" i="38"/>
  <c r="J4" i="38"/>
  <c r="K4" i="38"/>
  <c r="L4" i="38"/>
  <c r="M4" i="38"/>
  <c r="P4" i="38"/>
  <c r="Q4" i="38"/>
  <c r="R4" i="38"/>
  <c r="S4" i="38"/>
  <c r="T4" i="38"/>
  <c r="U4" i="38"/>
  <c r="V4" i="38"/>
  <c r="W4" i="38"/>
  <c r="X4" i="38"/>
  <c r="Y4" i="38"/>
  <c r="AB4" i="38"/>
  <c r="AC4" i="38"/>
  <c r="AD4" i="38"/>
  <c r="AE4" i="38"/>
  <c r="AF4" i="38"/>
  <c r="AG4" i="38"/>
  <c r="AH4" i="38"/>
  <c r="AI4" i="38"/>
  <c r="AJ4" i="38"/>
  <c r="AK4" i="38"/>
  <c r="AN4" i="38"/>
  <c r="AO4" i="38"/>
  <c r="AP4" i="38"/>
  <c r="AQ4" i="38"/>
  <c r="AR4" i="38"/>
  <c r="AS4" i="38"/>
  <c r="AT4" i="38"/>
  <c r="AU4" i="38"/>
  <c r="AV4" i="38"/>
  <c r="AW4" i="38"/>
  <c r="A5" i="38"/>
  <c r="B5" i="38"/>
  <c r="C5" i="38"/>
  <c r="D5" i="38"/>
  <c r="E5" i="38"/>
  <c r="F5" i="38"/>
  <c r="G5" i="38"/>
  <c r="H5" i="38"/>
  <c r="I5" i="38"/>
  <c r="J5" i="38"/>
  <c r="K5" i="38"/>
  <c r="L5" i="38"/>
  <c r="M5" i="38"/>
  <c r="P5" i="38"/>
  <c r="Q5" i="38"/>
  <c r="R5" i="38"/>
  <c r="S5" i="38"/>
  <c r="S8" i="38" s="1"/>
  <c r="T5" i="38"/>
  <c r="U5" i="38"/>
  <c r="V5" i="38"/>
  <c r="V10" i="38" s="1"/>
  <c r="W5" i="38"/>
  <c r="X5" i="38"/>
  <c r="Y5" i="38"/>
  <c r="AB5" i="38"/>
  <c r="AC5" i="38"/>
  <c r="AD5" i="38"/>
  <c r="AE5" i="38"/>
  <c r="AF5" i="38"/>
  <c r="AF10" i="38" s="1"/>
  <c r="AG5" i="38"/>
  <c r="AH5" i="38"/>
  <c r="AI5" i="38"/>
  <c r="AJ5" i="38"/>
  <c r="AJ10" i="38" s="1"/>
  <c r="AK5" i="38"/>
  <c r="AK8" i="38" s="1"/>
  <c r="AN5" i="38"/>
  <c r="AO5" i="38"/>
  <c r="AP5" i="38"/>
  <c r="AP10" i="38" s="1"/>
  <c r="AQ5" i="38"/>
  <c r="AR5" i="38"/>
  <c r="AS5" i="38"/>
  <c r="AT5" i="38"/>
  <c r="AU5" i="38"/>
  <c r="AV5" i="38"/>
  <c r="AW5" i="38"/>
  <c r="A6" i="38"/>
  <c r="B6" i="38"/>
  <c r="C6" i="38"/>
  <c r="D6" i="38"/>
  <c r="E6" i="38"/>
  <c r="F6" i="38"/>
  <c r="F11" i="38" s="1"/>
  <c r="G6" i="38"/>
  <c r="G11" i="38" s="1"/>
  <c r="H6" i="38"/>
  <c r="I6" i="38"/>
  <c r="I11" i="38" s="1"/>
  <c r="J6" i="38"/>
  <c r="J11" i="38" s="1"/>
  <c r="K6" i="38"/>
  <c r="K11" i="38" s="1"/>
  <c r="L6" i="38"/>
  <c r="M6" i="38"/>
  <c r="P6" i="38"/>
  <c r="P11" i="38" s="1"/>
  <c r="Q6" i="38"/>
  <c r="Q11" i="38" s="1"/>
  <c r="R6" i="38"/>
  <c r="S6" i="38"/>
  <c r="S11" i="38" s="1"/>
  <c r="T6" i="38"/>
  <c r="T11" i="38" s="1"/>
  <c r="U6" i="38"/>
  <c r="U11" i="38" s="1"/>
  <c r="V6" i="38"/>
  <c r="W6" i="38"/>
  <c r="W11" i="38" s="1"/>
  <c r="X6" i="38"/>
  <c r="X11" i="38" s="1"/>
  <c r="Y6" i="38"/>
  <c r="Y11" i="38" s="1"/>
  <c r="AB6" i="38"/>
  <c r="AC6" i="38"/>
  <c r="AD6" i="38"/>
  <c r="AD11" i="38" s="1"/>
  <c r="AE6" i="38"/>
  <c r="AE11" i="38" s="1"/>
  <c r="AF6" i="38"/>
  <c r="AG6" i="38"/>
  <c r="AH6" i="38"/>
  <c r="AH11" i="38" s="1"/>
  <c r="AI6" i="38"/>
  <c r="AI11" i="38" s="1"/>
  <c r="AJ6" i="38"/>
  <c r="AK6" i="38"/>
  <c r="AK11" i="38" s="1"/>
  <c r="AN6" i="38"/>
  <c r="AN11" i="38" s="1"/>
  <c r="AO6" i="38"/>
  <c r="AO11" i="38" s="1"/>
  <c r="AP6" i="38"/>
  <c r="AQ6" i="38"/>
  <c r="AQ11" i="38" s="1"/>
  <c r="AR6" i="38"/>
  <c r="AR11" i="38" s="1"/>
  <c r="AS6" i="38"/>
  <c r="AS11" i="38" s="1"/>
  <c r="AT6" i="38"/>
  <c r="AU6" i="38"/>
  <c r="AV6" i="38"/>
  <c r="AV11" i="38" s="1"/>
  <c r="AW6" i="38"/>
  <c r="AW11" i="38" s="1"/>
  <c r="A7" i="38"/>
  <c r="B7" i="38"/>
  <c r="B13" i="38" s="1"/>
  <c r="C7" i="38"/>
  <c r="D7" i="38"/>
  <c r="E7" i="38"/>
  <c r="F7" i="38"/>
  <c r="G7" i="38"/>
  <c r="H7" i="38"/>
  <c r="I7" i="38"/>
  <c r="J7" i="38"/>
  <c r="K7" i="38"/>
  <c r="L7" i="38"/>
  <c r="M7" i="38"/>
  <c r="P7" i="38"/>
  <c r="Q7" i="38"/>
  <c r="R7" i="38"/>
  <c r="S7" i="38"/>
  <c r="T7" i="38"/>
  <c r="U7" i="38"/>
  <c r="V7" i="38"/>
  <c r="W7" i="38"/>
  <c r="X7" i="38"/>
  <c r="Y7" i="38"/>
  <c r="AB7" i="38"/>
  <c r="AC7" i="38"/>
  <c r="AD7" i="38"/>
  <c r="AE7" i="38"/>
  <c r="AE12" i="38" s="1"/>
  <c r="AF7" i="38"/>
  <c r="AG7" i="38"/>
  <c r="AH7" i="38"/>
  <c r="AH12" i="38" s="1"/>
  <c r="AI7" i="38"/>
  <c r="AI12" i="38" s="1"/>
  <c r="AJ7" i="38"/>
  <c r="AK7" i="38"/>
  <c r="AN7" i="38"/>
  <c r="AN12" i="38" s="1"/>
  <c r="AO7" i="38"/>
  <c r="AO12" i="38" s="1"/>
  <c r="AP7" i="38"/>
  <c r="AQ7" i="38"/>
  <c r="AR7" i="38"/>
  <c r="AR12" i="38" s="1"/>
  <c r="AS7" i="38"/>
  <c r="AS12" i="38" s="1"/>
  <c r="AT7" i="38"/>
  <c r="AU7" i="38"/>
  <c r="AV7" i="38"/>
  <c r="AV12" i="38" s="1"/>
  <c r="AW7" i="38"/>
  <c r="AW12" i="38" s="1"/>
  <c r="I8" i="38"/>
  <c r="AQ8" i="38"/>
  <c r="E10" i="38"/>
  <c r="H10" i="38"/>
  <c r="I10" i="38"/>
  <c r="M10" i="38"/>
  <c r="R10" i="38"/>
  <c r="S10" i="38"/>
  <c r="W10" i="38"/>
  <c r="AB10" i="38"/>
  <c r="AC10" i="38"/>
  <c r="AG10" i="38"/>
  <c r="AK10" i="38"/>
  <c r="AQ10" i="38"/>
  <c r="AT10" i="38"/>
  <c r="AU10" i="38"/>
  <c r="D11" i="38"/>
  <c r="H11" i="38"/>
  <c r="L11" i="38"/>
  <c r="R11" i="38"/>
  <c r="V11" i="38"/>
  <c r="AB11" i="38"/>
  <c r="AF11" i="38"/>
  <c r="AJ11" i="38"/>
  <c r="AP11" i="38"/>
  <c r="AT11" i="38"/>
  <c r="D12" i="38"/>
  <c r="E12" i="38"/>
  <c r="F12" i="38"/>
  <c r="G12" i="38"/>
  <c r="H12" i="38"/>
  <c r="I12" i="38"/>
  <c r="J12" i="38"/>
  <c r="K12" i="38"/>
  <c r="L12" i="38"/>
  <c r="M12" i="38"/>
  <c r="P12" i="38"/>
  <c r="Q12" i="38"/>
  <c r="R12" i="38"/>
  <c r="S12" i="38"/>
  <c r="T12" i="38"/>
  <c r="U12" i="38"/>
  <c r="V12" i="38"/>
  <c r="W12" i="38"/>
  <c r="X12" i="38"/>
  <c r="Y12" i="38"/>
  <c r="AB12" i="38"/>
  <c r="AC12" i="38"/>
  <c r="AD12" i="38"/>
  <c r="AF12" i="38"/>
  <c r="AG12" i="38"/>
  <c r="AJ12" i="38"/>
  <c r="AK12" i="38"/>
  <c r="AP12" i="38"/>
  <c r="AQ12" i="38"/>
  <c r="AQ13" i="38" s="1"/>
  <c r="AT12" i="38"/>
  <c r="AU12" i="38"/>
  <c r="A15" i="38"/>
  <c r="B15" i="38"/>
  <c r="C15" i="38"/>
  <c r="D15" i="38"/>
  <c r="E15" i="38"/>
  <c r="F15" i="38"/>
  <c r="G15" i="38"/>
  <c r="G20" i="38" s="1"/>
  <c r="H15" i="38"/>
  <c r="I15" i="38"/>
  <c r="J15" i="38"/>
  <c r="K15" i="38"/>
  <c r="L15" i="38"/>
  <c r="M15" i="38"/>
  <c r="P15" i="38"/>
  <c r="Q15" i="38"/>
  <c r="Q20" i="38" s="1"/>
  <c r="R15" i="38"/>
  <c r="S15" i="38"/>
  <c r="T15" i="38"/>
  <c r="U15" i="38"/>
  <c r="V15" i="38"/>
  <c r="W15" i="38"/>
  <c r="X15" i="38"/>
  <c r="Y15" i="38"/>
  <c r="AB15" i="38"/>
  <c r="AC15" i="38"/>
  <c r="AD15" i="38"/>
  <c r="AE15" i="38"/>
  <c r="AF15" i="38"/>
  <c r="AG15" i="38"/>
  <c r="AH15" i="38"/>
  <c r="AI15" i="38"/>
  <c r="AI20" i="38" s="1"/>
  <c r="AJ15" i="38"/>
  <c r="AK15" i="38"/>
  <c r="AN15" i="38"/>
  <c r="AO15" i="38"/>
  <c r="AP15" i="38"/>
  <c r="AQ15" i="38"/>
  <c r="AR15" i="38"/>
  <c r="AS15" i="38"/>
  <c r="AT15" i="38"/>
  <c r="AU15" i="38"/>
  <c r="AV15" i="38"/>
  <c r="AW15" i="38"/>
  <c r="A16" i="38"/>
  <c r="B16" i="38"/>
  <c r="C16" i="38"/>
  <c r="D16" i="38"/>
  <c r="D21" i="38" s="1"/>
  <c r="E16" i="38"/>
  <c r="E21" i="38" s="1"/>
  <c r="F16" i="38"/>
  <c r="G16" i="38"/>
  <c r="H16" i="38"/>
  <c r="H21" i="38" s="1"/>
  <c r="I16" i="38"/>
  <c r="I21" i="38" s="1"/>
  <c r="J16" i="38"/>
  <c r="K16" i="38"/>
  <c r="L16" i="38"/>
  <c r="L21" i="38" s="1"/>
  <c r="M16" i="38"/>
  <c r="M21" i="38" s="1"/>
  <c r="P16" i="38"/>
  <c r="Q16" i="38"/>
  <c r="R16" i="38"/>
  <c r="R21" i="38" s="1"/>
  <c r="S16" i="38"/>
  <c r="S21" i="38" s="1"/>
  <c r="T16" i="38"/>
  <c r="U16" i="38"/>
  <c r="V16" i="38"/>
  <c r="V21" i="38" s="1"/>
  <c r="W16" i="38"/>
  <c r="W21" i="38" s="1"/>
  <c r="X16" i="38"/>
  <c r="Y16" i="38"/>
  <c r="AB16" i="38"/>
  <c r="AB21" i="38" s="1"/>
  <c r="AC16" i="38"/>
  <c r="AC21" i="38" s="1"/>
  <c r="AD16" i="38"/>
  <c r="AE16" i="38"/>
  <c r="AF16" i="38"/>
  <c r="AF21" i="38" s="1"/>
  <c r="AG16" i="38"/>
  <c r="AG21" i="38" s="1"/>
  <c r="AH16" i="38"/>
  <c r="AI16" i="38"/>
  <c r="AJ16" i="38"/>
  <c r="AJ21" i="38" s="1"/>
  <c r="AK16" i="38"/>
  <c r="AK21" i="38" s="1"/>
  <c r="AN16" i="38"/>
  <c r="AO16" i="38"/>
  <c r="AP16" i="38"/>
  <c r="AP21" i="38" s="1"/>
  <c r="AQ16" i="38"/>
  <c r="AQ21" i="38" s="1"/>
  <c r="AR16" i="38"/>
  <c r="AS16" i="38"/>
  <c r="AT16" i="38"/>
  <c r="AT21" i="38" s="1"/>
  <c r="AU16" i="38"/>
  <c r="AU21" i="38" s="1"/>
  <c r="AV16" i="38"/>
  <c r="AW16" i="38"/>
  <c r="A17" i="38"/>
  <c r="B17" i="38"/>
  <c r="B23" i="38" s="1"/>
  <c r="C17" i="38"/>
  <c r="D17" i="38"/>
  <c r="E17" i="38"/>
  <c r="E22" i="38" s="1"/>
  <c r="F17" i="38"/>
  <c r="F18" i="38" s="1"/>
  <c r="G17" i="38"/>
  <c r="H17" i="38"/>
  <c r="I17" i="38"/>
  <c r="I22" i="38" s="1"/>
  <c r="J17" i="38"/>
  <c r="J22" i="38" s="1"/>
  <c r="K17" i="38"/>
  <c r="L17" i="38"/>
  <c r="M17" i="38"/>
  <c r="M22" i="38" s="1"/>
  <c r="P17" i="38"/>
  <c r="P18" i="38" s="1"/>
  <c r="Q17" i="38"/>
  <c r="R17" i="38"/>
  <c r="S17" i="38"/>
  <c r="S22" i="38" s="1"/>
  <c r="T17" i="38"/>
  <c r="T22" i="38" s="1"/>
  <c r="U17" i="38"/>
  <c r="V17" i="38"/>
  <c r="W17" i="38"/>
  <c r="W22" i="38" s="1"/>
  <c r="X17" i="38"/>
  <c r="X18" i="38" s="1"/>
  <c r="Y17" i="38"/>
  <c r="AB17" i="38"/>
  <c r="AC17" i="38"/>
  <c r="AC22" i="38" s="1"/>
  <c r="AD17" i="38"/>
  <c r="AD18" i="38" s="1"/>
  <c r="AE17" i="38"/>
  <c r="AF17" i="38"/>
  <c r="AG17" i="38"/>
  <c r="AG22" i="38" s="1"/>
  <c r="AH17" i="38"/>
  <c r="AH18" i="38" s="1"/>
  <c r="AI17" i="38"/>
  <c r="AJ17" i="38"/>
  <c r="AK17" i="38"/>
  <c r="AK22" i="38" s="1"/>
  <c r="AN17" i="38"/>
  <c r="AN22" i="38" s="1"/>
  <c r="AN23" i="38" s="1"/>
  <c r="AO17" i="38"/>
  <c r="AP17" i="38"/>
  <c r="AQ17" i="38"/>
  <c r="AQ22" i="38" s="1"/>
  <c r="AR17" i="38"/>
  <c r="AR18" i="38" s="1"/>
  <c r="AS17" i="38"/>
  <c r="AT17" i="38"/>
  <c r="AU17" i="38"/>
  <c r="AV17" i="38"/>
  <c r="AV18" i="38" s="1"/>
  <c r="AW17" i="38"/>
  <c r="AI18" i="38"/>
  <c r="F20" i="38"/>
  <c r="J20" i="38"/>
  <c r="P20" i="38"/>
  <c r="T20" i="38"/>
  <c r="X20" i="38"/>
  <c r="AD20" i="38"/>
  <c r="AH20" i="38"/>
  <c r="AN20" i="38"/>
  <c r="AR20" i="38"/>
  <c r="AV20" i="38"/>
  <c r="F21" i="38"/>
  <c r="G21" i="38"/>
  <c r="J21" i="38"/>
  <c r="K21" i="38"/>
  <c r="P21" i="38"/>
  <c r="Q21" i="38"/>
  <c r="T21" i="38"/>
  <c r="U21" i="38"/>
  <c r="X21" i="38"/>
  <c r="Y21" i="38"/>
  <c r="AD21" i="38"/>
  <c r="AE21" i="38"/>
  <c r="AH21" i="38"/>
  <c r="AI21" i="38"/>
  <c r="AN21" i="38"/>
  <c r="AO21" i="38"/>
  <c r="AR21" i="38"/>
  <c r="AS21" i="38"/>
  <c r="AV21" i="38"/>
  <c r="AW21" i="38"/>
  <c r="D22" i="38"/>
  <c r="G22" i="38"/>
  <c r="H22" i="38"/>
  <c r="K22" i="38"/>
  <c r="L22" i="38"/>
  <c r="Q22" i="38"/>
  <c r="R22" i="38"/>
  <c r="U22" i="38"/>
  <c r="V22" i="38"/>
  <c r="Y22" i="38"/>
  <c r="AB22" i="38"/>
  <c r="AE22" i="38"/>
  <c r="AF22" i="38"/>
  <c r="AI22" i="38"/>
  <c r="AJ22" i="38"/>
  <c r="AO22" i="38"/>
  <c r="AP22" i="38"/>
  <c r="AS22" i="38"/>
  <c r="AT22" i="38"/>
  <c r="AU22" i="38"/>
  <c r="AW22" i="38"/>
  <c r="A25" i="38"/>
  <c r="B25" i="38"/>
  <c r="C25" i="38"/>
  <c r="D25" i="38"/>
  <c r="E25" i="38"/>
  <c r="F25" i="38"/>
  <c r="G25" i="38"/>
  <c r="H25" i="38"/>
  <c r="H28" i="38" s="1"/>
  <c r="I25" i="38"/>
  <c r="J25" i="38"/>
  <c r="K25" i="38"/>
  <c r="L25" i="38"/>
  <c r="L30" i="38" s="1"/>
  <c r="M25" i="38"/>
  <c r="P25" i="38"/>
  <c r="Q25" i="38"/>
  <c r="R25" i="38"/>
  <c r="S25" i="38"/>
  <c r="T25" i="38"/>
  <c r="U25" i="38"/>
  <c r="V25" i="38"/>
  <c r="W25" i="38"/>
  <c r="X25" i="38"/>
  <c r="Y25" i="38"/>
  <c r="AB25" i="38"/>
  <c r="AB28" i="38" s="1"/>
  <c r="AC25" i="38"/>
  <c r="AD25" i="38"/>
  <c r="AE25" i="38"/>
  <c r="AF25" i="38"/>
  <c r="AF30" i="38" s="1"/>
  <c r="AG25" i="38"/>
  <c r="AH25" i="38"/>
  <c r="AI25" i="38"/>
  <c r="AJ25" i="38"/>
  <c r="AK25" i="38"/>
  <c r="AN25" i="38"/>
  <c r="AO25" i="38"/>
  <c r="AP25" i="38"/>
  <c r="AP30" i="38" s="1"/>
  <c r="AQ25" i="38"/>
  <c r="AR25" i="38"/>
  <c r="AS25" i="38"/>
  <c r="AT25" i="38"/>
  <c r="AT28" i="38" s="1"/>
  <c r="AU25" i="38"/>
  <c r="AV25" i="38"/>
  <c r="AW25" i="38"/>
  <c r="A26" i="38"/>
  <c r="B26" i="38"/>
  <c r="C26" i="38"/>
  <c r="D26" i="38"/>
  <c r="E26" i="38"/>
  <c r="E31" i="38" s="1"/>
  <c r="F26" i="38"/>
  <c r="F31" i="38" s="1"/>
  <c r="G26" i="38"/>
  <c r="G31" i="38" s="1"/>
  <c r="H26" i="38"/>
  <c r="I26" i="38"/>
  <c r="J26" i="38"/>
  <c r="J31" i="38" s="1"/>
  <c r="K26" i="38"/>
  <c r="K31" i="38" s="1"/>
  <c r="L26" i="38"/>
  <c r="M26" i="38"/>
  <c r="M31" i="38" s="1"/>
  <c r="P26" i="38"/>
  <c r="P31" i="38" s="1"/>
  <c r="Q26" i="38"/>
  <c r="Q31" i="38" s="1"/>
  <c r="R26" i="38"/>
  <c r="S26" i="38"/>
  <c r="T26" i="38"/>
  <c r="T31" i="38" s="1"/>
  <c r="U26" i="38"/>
  <c r="U31" i="38" s="1"/>
  <c r="V26" i="38"/>
  <c r="W26" i="38"/>
  <c r="W31" i="38" s="1"/>
  <c r="X26" i="38"/>
  <c r="X31" i="38" s="1"/>
  <c r="Y26" i="38"/>
  <c r="Y31" i="38" s="1"/>
  <c r="AB26" i="38"/>
  <c r="AC26" i="38"/>
  <c r="AD26" i="38"/>
  <c r="AD31" i="38" s="1"/>
  <c r="AE26" i="38"/>
  <c r="AE31" i="38" s="1"/>
  <c r="AF26" i="38"/>
  <c r="AG26" i="38"/>
  <c r="AH26" i="38"/>
  <c r="AH31" i="38" s="1"/>
  <c r="AI26" i="38"/>
  <c r="AI31" i="38" s="1"/>
  <c r="AJ26" i="38"/>
  <c r="AK26" i="38"/>
  <c r="AN26" i="38"/>
  <c r="AN31" i="38" s="1"/>
  <c r="AO26" i="38"/>
  <c r="AO31" i="38" s="1"/>
  <c r="AP26" i="38"/>
  <c r="AQ26" i="38"/>
  <c r="AQ31" i="38" s="1"/>
  <c r="AR26" i="38"/>
  <c r="AR31" i="38" s="1"/>
  <c r="AS26" i="38"/>
  <c r="AS31" i="38" s="1"/>
  <c r="AT26" i="38"/>
  <c r="AU26" i="38"/>
  <c r="AV26" i="38"/>
  <c r="AV31" i="38" s="1"/>
  <c r="AW26" i="38"/>
  <c r="AW31" i="38" s="1"/>
  <c r="A27" i="38"/>
  <c r="B27" i="38"/>
  <c r="B33" i="38" s="1"/>
  <c r="C27" i="38"/>
  <c r="D27" i="38"/>
  <c r="E27" i="38"/>
  <c r="F27" i="38"/>
  <c r="F32" i="38" s="1"/>
  <c r="G27" i="38"/>
  <c r="G32" i="38" s="1"/>
  <c r="H27" i="38"/>
  <c r="I27" i="38"/>
  <c r="J27" i="38"/>
  <c r="J32" i="38" s="1"/>
  <c r="K27" i="38"/>
  <c r="K32" i="38" s="1"/>
  <c r="L27" i="38"/>
  <c r="M27" i="38"/>
  <c r="P27" i="38"/>
  <c r="P32" i="38" s="1"/>
  <c r="Q27" i="38"/>
  <c r="Q32" i="38" s="1"/>
  <c r="R27" i="38"/>
  <c r="S27" i="38"/>
  <c r="T27" i="38"/>
  <c r="U27" i="38"/>
  <c r="U32" i="38" s="1"/>
  <c r="V27" i="38"/>
  <c r="W27" i="38"/>
  <c r="X27" i="38"/>
  <c r="X32" i="38" s="1"/>
  <c r="Y27" i="38"/>
  <c r="Y32" i="38" s="1"/>
  <c r="AB27" i="38"/>
  <c r="AC27" i="38"/>
  <c r="AD27" i="38"/>
  <c r="AD32" i="38" s="1"/>
  <c r="AE27" i="38"/>
  <c r="AE32" i="38" s="1"/>
  <c r="AF27" i="38"/>
  <c r="AG27" i="38"/>
  <c r="AH27" i="38"/>
  <c r="AH32" i="38" s="1"/>
  <c r="AI27" i="38"/>
  <c r="AI32" i="38" s="1"/>
  <c r="AJ27" i="38"/>
  <c r="AK27" i="38"/>
  <c r="AN27" i="38"/>
  <c r="AN32" i="38" s="1"/>
  <c r="AO27" i="38"/>
  <c r="AO32" i="38" s="1"/>
  <c r="AP27" i="38"/>
  <c r="AQ27" i="38"/>
  <c r="AR27" i="38"/>
  <c r="AR32" i="38" s="1"/>
  <c r="AS27" i="38"/>
  <c r="AS32" i="38" s="1"/>
  <c r="AT27" i="38"/>
  <c r="AU27" i="38"/>
  <c r="AV27" i="38"/>
  <c r="AV32" i="38" s="1"/>
  <c r="AW27" i="38"/>
  <c r="AW32" i="38" s="1"/>
  <c r="M28" i="38"/>
  <c r="E30" i="38"/>
  <c r="I30" i="38"/>
  <c r="M30" i="38"/>
  <c r="R30" i="38"/>
  <c r="S30" i="38"/>
  <c r="W30" i="38"/>
  <c r="AC30" i="38"/>
  <c r="AG30" i="38"/>
  <c r="AJ30" i="38"/>
  <c r="AK30" i="38"/>
  <c r="AQ30" i="38"/>
  <c r="AU30" i="38"/>
  <c r="D31" i="38"/>
  <c r="H31" i="38"/>
  <c r="L31" i="38"/>
  <c r="R31" i="38"/>
  <c r="V31" i="38"/>
  <c r="AB31" i="38"/>
  <c r="AF31" i="38"/>
  <c r="AG31" i="38"/>
  <c r="AJ31" i="38"/>
  <c r="AP31" i="38"/>
  <c r="AT31" i="38"/>
  <c r="D32" i="38"/>
  <c r="E32" i="38"/>
  <c r="H32" i="38"/>
  <c r="I32" i="38"/>
  <c r="L32" i="38"/>
  <c r="M32" i="38"/>
  <c r="R32" i="38"/>
  <c r="S32" i="38"/>
  <c r="T32" i="38"/>
  <c r="V32" i="38"/>
  <c r="W32" i="38"/>
  <c r="AB32" i="38"/>
  <c r="AC32" i="38"/>
  <c r="AF32" i="38"/>
  <c r="AG32" i="38"/>
  <c r="AJ32" i="38"/>
  <c r="AK32" i="38"/>
  <c r="AP32" i="38"/>
  <c r="AQ32" i="38"/>
  <c r="AT32" i="38"/>
  <c r="AU32" i="38"/>
  <c r="AP33" i="38"/>
  <c r="A35" i="38"/>
  <c r="B35" i="38"/>
  <c r="C35" i="38"/>
  <c r="D35" i="38"/>
  <c r="E35" i="38"/>
  <c r="F35" i="38"/>
  <c r="G35" i="38"/>
  <c r="H35" i="38"/>
  <c r="I35" i="38"/>
  <c r="J35" i="38"/>
  <c r="K35" i="38"/>
  <c r="K40" i="38" s="1"/>
  <c r="L35" i="38"/>
  <c r="M35" i="38"/>
  <c r="P35" i="38"/>
  <c r="Q35" i="38"/>
  <c r="R35" i="38"/>
  <c r="S35" i="38"/>
  <c r="T35" i="38"/>
  <c r="U35" i="38"/>
  <c r="U40" i="38" s="1"/>
  <c r="V35" i="38"/>
  <c r="W35" i="38"/>
  <c r="X35" i="38"/>
  <c r="Y35" i="38"/>
  <c r="AB35" i="38"/>
  <c r="AC35" i="38"/>
  <c r="AD35" i="38"/>
  <c r="AE35" i="38"/>
  <c r="AE40" i="38" s="1"/>
  <c r="AF35" i="38"/>
  <c r="AG35" i="38"/>
  <c r="AH35" i="38"/>
  <c r="AI35" i="38"/>
  <c r="AJ35" i="38"/>
  <c r="AK35" i="38"/>
  <c r="AN35" i="38"/>
  <c r="AO35" i="38"/>
  <c r="AO40" i="38" s="1"/>
  <c r="AP35" i="38"/>
  <c r="AQ35" i="38"/>
  <c r="AR35" i="38"/>
  <c r="AS35" i="38"/>
  <c r="AS40" i="38" s="1"/>
  <c r="AT35" i="38"/>
  <c r="AU35" i="38"/>
  <c r="AV35" i="38"/>
  <c r="AV40" i="38" s="1"/>
  <c r="AW35" i="38"/>
  <c r="A36" i="38"/>
  <c r="B36" i="38"/>
  <c r="C36" i="38"/>
  <c r="D36" i="38"/>
  <c r="E36" i="38"/>
  <c r="F36" i="38"/>
  <c r="G36" i="38"/>
  <c r="H36" i="38"/>
  <c r="I36" i="38"/>
  <c r="J36" i="38"/>
  <c r="K36" i="38"/>
  <c r="L36" i="38"/>
  <c r="M36" i="38"/>
  <c r="P36" i="38"/>
  <c r="Q36" i="38"/>
  <c r="R36" i="38"/>
  <c r="S36" i="38"/>
  <c r="T36" i="38"/>
  <c r="U36" i="38"/>
  <c r="V36" i="38"/>
  <c r="W36" i="38"/>
  <c r="X36" i="38"/>
  <c r="Y36" i="38"/>
  <c r="AB36" i="38"/>
  <c r="AC36" i="38"/>
  <c r="AD36" i="38"/>
  <c r="AE36" i="38"/>
  <c r="AF36" i="38"/>
  <c r="AG36" i="38"/>
  <c r="AH36" i="38"/>
  <c r="AI36" i="38"/>
  <c r="AJ36" i="38"/>
  <c r="AK36" i="38"/>
  <c r="AN36" i="38"/>
  <c r="AO36" i="38"/>
  <c r="AP36" i="38"/>
  <c r="AQ36" i="38"/>
  <c r="AR36" i="38"/>
  <c r="AS36" i="38"/>
  <c r="AT36" i="38"/>
  <c r="AU36" i="38"/>
  <c r="AV36" i="38"/>
  <c r="AW36" i="38"/>
  <c r="A37" i="38"/>
  <c r="B37" i="38"/>
  <c r="B43" i="38" s="1"/>
  <c r="C37" i="38"/>
  <c r="D37" i="38"/>
  <c r="E37" i="38"/>
  <c r="F37" i="38"/>
  <c r="G37" i="38"/>
  <c r="G38" i="38" s="1"/>
  <c r="H37" i="38"/>
  <c r="I37" i="38"/>
  <c r="J37" i="38"/>
  <c r="K37" i="38"/>
  <c r="L37" i="38"/>
  <c r="M37" i="38"/>
  <c r="P37" i="38"/>
  <c r="Q37" i="38"/>
  <c r="R37" i="38"/>
  <c r="S37" i="38"/>
  <c r="T37" i="38"/>
  <c r="U37" i="38"/>
  <c r="V37" i="38"/>
  <c r="W37" i="38"/>
  <c r="X37" i="38"/>
  <c r="Y37" i="38"/>
  <c r="Y38" i="38" s="1"/>
  <c r="AB37" i="38"/>
  <c r="AC37" i="38"/>
  <c r="AD37" i="38"/>
  <c r="AE37" i="38"/>
  <c r="AF37" i="38"/>
  <c r="AG37" i="38"/>
  <c r="AH37" i="38"/>
  <c r="AI37" i="38"/>
  <c r="AJ37" i="38"/>
  <c r="AK37" i="38"/>
  <c r="AN37" i="38"/>
  <c r="AO37" i="38"/>
  <c r="AP37" i="38"/>
  <c r="AQ37" i="38"/>
  <c r="AR37" i="38"/>
  <c r="AS37" i="38"/>
  <c r="AT37" i="38"/>
  <c r="AU37" i="38"/>
  <c r="AV37" i="38"/>
  <c r="AW37" i="38"/>
  <c r="F40" i="38"/>
  <c r="G40" i="38"/>
  <c r="J40" i="38"/>
  <c r="P40" i="38"/>
  <c r="Q40" i="38"/>
  <c r="T40" i="38"/>
  <c r="X40" i="38"/>
  <c r="Y40" i="38"/>
  <c r="AD40" i="38"/>
  <c r="AH40" i="38"/>
  <c r="AI40" i="38"/>
  <c r="AN40" i="38"/>
  <c r="AR40" i="38"/>
  <c r="AW40" i="38"/>
  <c r="A45" i="38"/>
  <c r="B45" i="38"/>
  <c r="C45" i="38"/>
  <c r="D45" i="38"/>
  <c r="D50" i="38" s="1"/>
  <c r="E45" i="38"/>
  <c r="F45" i="38"/>
  <c r="G45" i="38"/>
  <c r="H45" i="38"/>
  <c r="I45" i="38"/>
  <c r="J45" i="38"/>
  <c r="K45" i="38"/>
  <c r="L45" i="38"/>
  <c r="L50" i="38" s="1"/>
  <c r="M45" i="38"/>
  <c r="P45" i="38"/>
  <c r="Q45" i="38"/>
  <c r="R45" i="38"/>
  <c r="S45" i="38"/>
  <c r="T45" i="38"/>
  <c r="U45" i="38"/>
  <c r="V45" i="38"/>
  <c r="W45" i="38"/>
  <c r="X45" i="38"/>
  <c r="Y45" i="38"/>
  <c r="AB45" i="38"/>
  <c r="AB50" i="38" s="1"/>
  <c r="AC45" i="38"/>
  <c r="AC50" i="38" s="1"/>
  <c r="AD45" i="38"/>
  <c r="AE45" i="38"/>
  <c r="AF45" i="38"/>
  <c r="AG45" i="38"/>
  <c r="AH45" i="38"/>
  <c r="AI45" i="38"/>
  <c r="AJ45" i="38"/>
  <c r="AK45" i="38"/>
  <c r="AK50" i="38" s="1"/>
  <c r="AN45" i="38"/>
  <c r="AO45" i="38"/>
  <c r="AP45" i="38"/>
  <c r="AP50" i="38" s="1"/>
  <c r="AQ45" i="38"/>
  <c r="AR45" i="38"/>
  <c r="AS45" i="38"/>
  <c r="AT45" i="38"/>
  <c r="AU45" i="38"/>
  <c r="AV45" i="38"/>
  <c r="AW45" i="38"/>
  <c r="A46" i="38"/>
  <c r="B46" i="38"/>
  <c r="C46" i="38"/>
  <c r="D46" i="38"/>
  <c r="E46" i="38"/>
  <c r="F46" i="38"/>
  <c r="G46" i="38"/>
  <c r="H46" i="38"/>
  <c r="I46" i="38"/>
  <c r="J46" i="38"/>
  <c r="K46" i="38"/>
  <c r="L46" i="38"/>
  <c r="M46" i="38"/>
  <c r="P46" i="38"/>
  <c r="Q46" i="38"/>
  <c r="R46" i="38"/>
  <c r="S46" i="38"/>
  <c r="T46" i="38"/>
  <c r="U46" i="38"/>
  <c r="V46" i="38"/>
  <c r="W46" i="38"/>
  <c r="X46" i="38"/>
  <c r="Y46" i="38"/>
  <c r="AB46" i="38"/>
  <c r="AC46" i="38"/>
  <c r="AD46" i="38"/>
  <c r="AE46" i="38"/>
  <c r="AF46" i="38"/>
  <c r="AG46" i="38"/>
  <c r="AH46" i="38"/>
  <c r="AI46" i="38"/>
  <c r="AJ46" i="38"/>
  <c r="AK46" i="38"/>
  <c r="AN46" i="38"/>
  <c r="AO46" i="38"/>
  <c r="AP46" i="38"/>
  <c r="AQ46" i="38"/>
  <c r="AR46" i="38"/>
  <c r="AS46" i="38"/>
  <c r="AT46" i="38"/>
  <c r="AU46" i="38"/>
  <c r="AV46" i="38"/>
  <c r="AW46" i="38"/>
  <c r="A47" i="38"/>
  <c r="B47" i="38"/>
  <c r="B53" i="38" s="1"/>
  <c r="C47" i="38"/>
  <c r="D47" i="38"/>
  <c r="E47" i="38"/>
  <c r="F47" i="38"/>
  <c r="G47" i="38"/>
  <c r="H47" i="38"/>
  <c r="I47" i="38"/>
  <c r="J47" i="38"/>
  <c r="K47" i="38"/>
  <c r="L47" i="38"/>
  <c r="M47" i="38"/>
  <c r="P47" i="38"/>
  <c r="Q47" i="38"/>
  <c r="R47" i="38"/>
  <c r="S47" i="38"/>
  <c r="T47" i="38"/>
  <c r="U47" i="38"/>
  <c r="V47" i="38"/>
  <c r="W47" i="38"/>
  <c r="X47" i="38"/>
  <c r="Y47" i="38"/>
  <c r="AB47" i="38"/>
  <c r="AC47" i="38"/>
  <c r="AD47" i="38"/>
  <c r="AE47" i="38"/>
  <c r="AF47" i="38"/>
  <c r="AG47" i="38"/>
  <c r="AH47" i="38"/>
  <c r="AI47" i="38"/>
  <c r="AJ47" i="38"/>
  <c r="AK47" i="38"/>
  <c r="AN47" i="38"/>
  <c r="AO47" i="38"/>
  <c r="AP47" i="38"/>
  <c r="AQ47" i="38"/>
  <c r="AR47" i="38"/>
  <c r="AS47" i="38"/>
  <c r="AT47" i="38"/>
  <c r="AU47" i="38"/>
  <c r="AV47" i="38"/>
  <c r="AW47" i="38"/>
  <c r="AB48" i="38"/>
  <c r="E50" i="38"/>
  <c r="H50" i="38"/>
  <c r="M50" i="38"/>
  <c r="R50" i="38"/>
  <c r="V50" i="38"/>
  <c r="W50" i="38"/>
  <c r="AF50" i="38"/>
  <c r="AJ50" i="38"/>
  <c r="AQ50" i="38"/>
  <c r="AT50" i="38"/>
  <c r="A55" i="38"/>
  <c r="B55" i="38"/>
  <c r="C55" i="38"/>
  <c r="D55" i="38"/>
  <c r="E55" i="38"/>
  <c r="F55" i="38"/>
  <c r="F60" i="38" s="1"/>
  <c r="G55" i="38"/>
  <c r="G60" i="38" s="1"/>
  <c r="H55" i="38"/>
  <c r="I55" i="38"/>
  <c r="J55" i="38"/>
  <c r="J60" i="38" s="1"/>
  <c r="K55" i="38"/>
  <c r="K60" i="38" s="1"/>
  <c r="L55" i="38"/>
  <c r="M55" i="38"/>
  <c r="P55" i="38"/>
  <c r="P60" i="38" s="1"/>
  <c r="Q55" i="38"/>
  <c r="Q60" i="38" s="1"/>
  <c r="R55" i="38"/>
  <c r="S55" i="38"/>
  <c r="T55" i="38"/>
  <c r="T60" i="38" s="1"/>
  <c r="U55" i="38"/>
  <c r="U60" i="38" s="1"/>
  <c r="V55" i="38"/>
  <c r="W55" i="38"/>
  <c r="X55" i="38"/>
  <c r="X60" i="38" s="1"/>
  <c r="Y55" i="38"/>
  <c r="Y60" i="38" s="1"/>
  <c r="AB55" i="38"/>
  <c r="AC55" i="38"/>
  <c r="AD55" i="38"/>
  <c r="AD60" i="38" s="1"/>
  <c r="AE55" i="38"/>
  <c r="AE60" i="38" s="1"/>
  <c r="AF55" i="38"/>
  <c r="AG55" i="38"/>
  <c r="AH55" i="38"/>
  <c r="AH60" i="38" s="1"/>
  <c r="AI55" i="38"/>
  <c r="AI60" i="38" s="1"/>
  <c r="AJ55" i="38"/>
  <c r="AK55" i="38"/>
  <c r="AN55" i="38"/>
  <c r="AN60" i="38" s="1"/>
  <c r="AO55" i="38"/>
  <c r="AP55" i="38"/>
  <c r="AQ55" i="38"/>
  <c r="AR55" i="38"/>
  <c r="AR60" i="38" s="1"/>
  <c r="AS55" i="38"/>
  <c r="AS60" i="38" s="1"/>
  <c r="AT55" i="38"/>
  <c r="AU55" i="38"/>
  <c r="AV55" i="38"/>
  <c r="AV60" i="38" s="1"/>
  <c r="AW55" i="38"/>
  <c r="A56" i="38"/>
  <c r="B56" i="38"/>
  <c r="C56" i="38"/>
  <c r="D56" i="38"/>
  <c r="E56" i="38"/>
  <c r="F56" i="38"/>
  <c r="G56" i="38"/>
  <c r="H56" i="38"/>
  <c r="I56" i="38"/>
  <c r="J56" i="38"/>
  <c r="K56" i="38"/>
  <c r="L56" i="38"/>
  <c r="M56" i="38"/>
  <c r="P56" i="38"/>
  <c r="Q56" i="38"/>
  <c r="R56" i="38"/>
  <c r="S56" i="38"/>
  <c r="T56" i="38"/>
  <c r="U56" i="38"/>
  <c r="V56" i="38"/>
  <c r="W56" i="38"/>
  <c r="X56" i="38"/>
  <c r="Y56" i="38"/>
  <c r="AB56" i="38"/>
  <c r="AC56" i="38"/>
  <c r="AD56" i="38"/>
  <c r="AE56" i="38"/>
  <c r="AF56" i="38"/>
  <c r="AG56" i="38"/>
  <c r="AH56" i="38"/>
  <c r="AI56" i="38"/>
  <c r="AJ56" i="38"/>
  <c r="AK56" i="38"/>
  <c r="AN56" i="38"/>
  <c r="AO56" i="38"/>
  <c r="AP56" i="38"/>
  <c r="AQ56" i="38"/>
  <c r="AR56" i="38"/>
  <c r="AS56" i="38"/>
  <c r="AT56" i="38"/>
  <c r="AU56" i="38"/>
  <c r="AV56" i="38"/>
  <c r="AW56" i="38"/>
  <c r="A57" i="38"/>
  <c r="B57" i="38"/>
  <c r="B63" i="38" s="1"/>
  <c r="C57" i="38"/>
  <c r="D57" i="38"/>
  <c r="E57" i="38"/>
  <c r="F57" i="38"/>
  <c r="G57" i="38"/>
  <c r="H57" i="38"/>
  <c r="I57" i="38"/>
  <c r="J57" i="38"/>
  <c r="K57" i="38"/>
  <c r="L57" i="38"/>
  <c r="M57" i="38"/>
  <c r="P57" i="38"/>
  <c r="Q57" i="38"/>
  <c r="R57" i="38"/>
  <c r="S57" i="38"/>
  <c r="T57" i="38"/>
  <c r="U57" i="38"/>
  <c r="V57" i="38"/>
  <c r="W57" i="38"/>
  <c r="X57" i="38"/>
  <c r="Y57" i="38"/>
  <c r="AB57" i="38"/>
  <c r="AC57" i="38"/>
  <c r="AD57" i="38"/>
  <c r="AE57" i="38"/>
  <c r="AF57" i="38"/>
  <c r="AG57" i="38"/>
  <c r="AH57" i="38"/>
  <c r="AI57" i="38"/>
  <c r="AJ57" i="38"/>
  <c r="AK57" i="38"/>
  <c r="AN57" i="38"/>
  <c r="AO57" i="38"/>
  <c r="AP57" i="38"/>
  <c r="AQ57" i="38"/>
  <c r="AR57" i="38"/>
  <c r="AS57" i="38"/>
  <c r="AT57" i="38"/>
  <c r="AU57" i="38"/>
  <c r="AV57" i="38"/>
  <c r="AW57" i="38"/>
  <c r="K58" i="38"/>
  <c r="A65" i="38"/>
  <c r="B65" i="38"/>
  <c r="C65" i="38"/>
  <c r="D65" i="38"/>
  <c r="E65" i="38"/>
  <c r="F65" i="38"/>
  <c r="G65" i="38"/>
  <c r="H65" i="38"/>
  <c r="H70" i="38" s="1"/>
  <c r="I65" i="38"/>
  <c r="I70" i="38" s="1"/>
  <c r="J65" i="38"/>
  <c r="K65" i="38"/>
  <c r="L65" i="38"/>
  <c r="M65" i="38"/>
  <c r="M70" i="38" s="1"/>
  <c r="P65" i="38"/>
  <c r="Q65" i="38"/>
  <c r="R65" i="38"/>
  <c r="S65" i="38"/>
  <c r="T65" i="38"/>
  <c r="U65" i="38"/>
  <c r="V65" i="38"/>
  <c r="W65" i="38"/>
  <c r="X65" i="38"/>
  <c r="Y65" i="38"/>
  <c r="AB65" i="38"/>
  <c r="AB70" i="38" s="1"/>
  <c r="AC65" i="38"/>
  <c r="AC68" i="38" s="1"/>
  <c r="AD65" i="38"/>
  <c r="AE65" i="38"/>
  <c r="AF65" i="38"/>
  <c r="AF70" i="38" s="1"/>
  <c r="AG65" i="38"/>
  <c r="AG70" i="38" s="1"/>
  <c r="AH65" i="38"/>
  <c r="AI65" i="38"/>
  <c r="AJ65" i="38"/>
  <c r="AK65" i="38"/>
  <c r="AK70" i="38" s="1"/>
  <c r="AN65" i="38"/>
  <c r="AO65" i="38"/>
  <c r="AP65" i="38"/>
  <c r="AP70" i="38" s="1"/>
  <c r="AQ65" i="38"/>
  <c r="AR65" i="38"/>
  <c r="AS65" i="38"/>
  <c r="AT65" i="38"/>
  <c r="AT70" i="38" s="1"/>
  <c r="AU65" i="38"/>
  <c r="AU70" i="38" s="1"/>
  <c r="AV65" i="38"/>
  <c r="AW65" i="38"/>
  <c r="A66" i="38"/>
  <c r="B66" i="38"/>
  <c r="C66" i="38"/>
  <c r="D66" i="38"/>
  <c r="E66" i="38"/>
  <c r="F66" i="38"/>
  <c r="G66" i="38"/>
  <c r="H66" i="38"/>
  <c r="I66" i="38"/>
  <c r="J66" i="38"/>
  <c r="K66" i="38"/>
  <c r="L66" i="38"/>
  <c r="M66" i="38"/>
  <c r="P66" i="38"/>
  <c r="Q66" i="38"/>
  <c r="R66" i="38"/>
  <c r="S66" i="38"/>
  <c r="T66" i="38"/>
  <c r="U66" i="38"/>
  <c r="V66" i="38"/>
  <c r="W66" i="38"/>
  <c r="X66" i="38"/>
  <c r="Y66" i="38"/>
  <c r="AB66" i="38"/>
  <c r="AC66" i="38"/>
  <c r="AD66" i="38"/>
  <c r="AE66" i="38"/>
  <c r="AF66" i="38"/>
  <c r="AG66" i="38"/>
  <c r="AH66" i="38"/>
  <c r="AI66" i="38"/>
  <c r="AJ66" i="38"/>
  <c r="AK66" i="38"/>
  <c r="AN66" i="38"/>
  <c r="AO66" i="38"/>
  <c r="AP66" i="38"/>
  <c r="AQ66" i="38"/>
  <c r="AR66" i="38"/>
  <c r="AS66" i="38"/>
  <c r="AT66" i="38"/>
  <c r="AU66" i="38"/>
  <c r="AV66" i="38"/>
  <c r="AW66" i="38"/>
  <c r="A67" i="38"/>
  <c r="B67" i="38"/>
  <c r="B73" i="38" s="1"/>
  <c r="C67" i="38"/>
  <c r="D67" i="38"/>
  <c r="E67" i="38"/>
  <c r="F67" i="38"/>
  <c r="G67" i="38"/>
  <c r="H67" i="38"/>
  <c r="I67" i="38"/>
  <c r="J67" i="38"/>
  <c r="K67" i="38"/>
  <c r="L67" i="38"/>
  <c r="M67" i="38"/>
  <c r="P67" i="38"/>
  <c r="Q67" i="38"/>
  <c r="R67" i="38"/>
  <c r="S67" i="38"/>
  <c r="T67" i="38"/>
  <c r="U67" i="38"/>
  <c r="V67" i="38"/>
  <c r="W67" i="38"/>
  <c r="X67" i="38"/>
  <c r="Y67" i="38"/>
  <c r="AB67" i="38"/>
  <c r="AC67" i="38"/>
  <c r="AD67" i="38"/>
  <c r="AE67" i="38"/>
  <c r="AF67" i="38"/>
  <c r="AG67" i="38"/>
  <c r="AH67" i="38"/>
  <c r="AI67" i="38"/>
  <c r="AJ67" i="38"/>
  <c r="AK67" i="38"/>
  <c r="AN67" i="38"/>
  <c r="AO67" i="38"/>
  <c r="AP67" i="38"/>
  <c r="AQ67" i="38"/>
  <c r="AR67" i="38"/>
  <c r="AS67" i="38"/>
  <c r="AT67" i="38"/>
  <c r="AU67" i="38"/>
  <c r="AV67" i="38"/>
  <c r="AW67" i="38"/>
  <c r="D70" i="38"/>
  <c r="R70" i="38"/>
  <c r="V70" i="38"/>
  <c r="AJ70" i="38"/>
  <c r="A75" i="38"/>
  <c r="B75" i="38"/>
  <c r="C75" i="38"/>
  <c r="D75" i="38"/>
  <c r="E75" i="38"/>
  <c r="F75" i="38"/>
  <c r="F80" i="38" s="1"/>
  <c r="G75" i="38"/>
  <c r="H75" i="38"/>
  <c r="I75" i="38"/>
  <c r="J75" i="38"/>
  <c r="K75" i="38"/>
  <c r="K80" i="38" s="1"/>
  <c r="L75" i="38"/>
  <c r="M75" i="38"/>
  <c r="M80" i="38" s="1"/>
  <c r="P75" i="38"/>
  <c r="Q75" i="38"/>
  <c r="Q80" i="38" s="1"/>
  <c r="R75" i="38"/>
  <c r="S75" i="38"/>
  <c r="T75" i="38"/>
  <c r="U75" i="38"/>
  <c r="U80" i="38" s="1"/>
  <c r="V75" i="38"/>
  <c r="W75" i="38"/>
  <c r="X75" i="38"/>
  <c r="X80" i="38" s="1"/>
  <c r="Y75" i="38"/>
  <c r="Y80" i="38" s="1"/>
  <c r="AB75" i="38"/>
  <c r="AC75" i="38"/>
  <c r="AD75" i="38"/>
  <c r="AE75" i="38"/>
  <c r="AF75" i="38"/>
  <c r="AG75" i="38"/>
  <c r="AH75" i="38"/>
  <c r="AH80" i="38" s="1"/>
  <c r="AI75" i="38"/>
  <c r="AI80" i="38" s="1"/>
  <c r="AJ75" i="38"/>
  <c r="AK75" i="38"/>
  <c r="AK80" i="38" s="1"/>
  <c r="AN75" i="38"/>
  <c r="AN80" i="38" s="1"/>
  <c r="AO75" i="38"/>
  <c r="AO80" i="38" s="1"/>
  <c r="AP75" i="38"/>
  <c r="AQ75" i="38"/>
  <c r="AQ80" i="38" s="1"/>
  <c r="AR75" i="38"/>
  <c r="AS75" i="38"/>
  <c r="AS80" i="38" s="1"/>
  <c r="AT75" i="38"/>
  <c r="AU75" i="38"/>
  <c r="AU80" i="38" s="1"/>
  <c r="AV75" i="38"/>
  <c r="AV80" i="38" s="1"/>
  <c r="AW75" i="38"/>
  <c r="AW80" i="38" s="1"/>
  <c r="A76" i="38"/>
  <c r="B76" i="38"/>
  <c r="C76" i="38"/>
  <c r="D76" i="38"/>
  <c r="E76" i="38"/>
  <c r="F76" i="38"/>
  <c r="G76" i="38"/>
  <c r="H76" i="38"/>
  <c r="I76" i="38"/>
  <c r="J76" i="38"/>
  <c r="K76" i="38"/>
  <c r="L76" i="38"/>
  <c r="M76" i="38"/>
  <c r="P76" i="38"/>
  <c r="Q76" i="38"/>
  <c r="R76" i="38"/>
  <c r="S76" i="38"/>
  <c r="T76" i="38"/>
  <c r="U76" i="38"/>
  <c r="V76" i="38"/>
  <c r="W76" i="38"/>
  <c r="X76" i="38"/>
  <c r="Y76" i="38"/>
  <c r="AB76" i="38"/>
  <c r="AC76" i="38"/>
  <c r="AD76" i="38"/>
  <c r="AE76" i="38"/>
  <c r="AF76" i="38"/>
  <c r="AG76" i="38"/>
  <c r="AH76" i="38"/>
  <c r="AI76" i="38"/>
  <c r="AJ76" i="38"/>
  <c r="AK76" i="38"/>
  <c r="AN76" i="38"/>
  <c r="AO76" i="38"/>
  <c r="AP76" i="38"/>
  <c r="AQ76" i="38"/>
  <c r="AR76" i="38"/>
  <c r="AS76" i="38"/>
  <c r="AT76" i="38"/>
  <c r="AU76" i="38"/>
  <c r="AV76" i="38"/>
  <c r="AV78" i="38" s="1"/>
  <c r="AW76" i="38"/>
  <c r="A77" i="38"/>
  <c r="B77" i="38"/>
  <c r="B83" i="38" s="1"/>
  <c r="C77" i="38"/>
  <c r="D77" i="38"/>
  <c r="E77" i="38"/>
  <c r="F77" i="38"/>
  <c r="G77" i="38"/>
  <c r="H77" i="38"/>
  <c r="I77" i="38"/>
  <c r="J77" i="38"/>
  <c r="K77" i="38"/>
  <c r="L77" i="38"/>
  <c r="M77" i="38"/>
  <c r="P77" i="38"/>
  <c r="Q77" i="38"/>
  <c r="R77" i="38"/>
  <c r="S77" i="38"/>
  <c r="T77" i="38"/>
  <c r="U77" i="38"/>
  <c r="V77" i="38"/>
  <c r="W77" i="38"/>
  <c r="X77" i="38"/>
  <c r="Y77" i="38"/>
  <c r="AB77" i="38"/>
  <c r="AC77" i="38"/>
  <c r="AD77" i="38"/>
  <c r="AE77" i="38"/>
  <c r="AF77" i="38"/>
  <c r="AG77" i="38"/>
  <c r="AH77" i="38"/>
  <c r="AI77" i="38"/>
  <c r="AJ77" i="38"/>
  <c r="AK77" i="38"/>
  <c r="AN77" i="38"/>
  <c r="AO77" i="38"/>
  <c r="AP77" i="38"/>
  <c r="AQ77" i="38"/>
  <c r="AR77" i="38"/>
  <c r="AS77" i="38"/>
  <c r="AT77" i="38"/>
  <c r="AU77" i="38"/>
  <c r="AV77" i="38"/>
  <c r="AW77" i="38"/>
  <c r="AR78" i="38"/>
  <c r="G80" i="38"/>
  <c r="I80" i="38"/>
  <c r="J80" i="38"/>
  <c r="P80" i="38"/>
  <c r="T80" i="38"/>
  <c r="AD80" i="38"/>
  <c r="AE80" i="38"/>
  <c r="AR80" i="38"/>
  <c r="A85" i="38"/>
  <c r="B85" i="38"/>
  <c r="C85" i="38"/>
  <c r="D85" i="38"/>
  <c r="D90" i="38" s="1"/>
  <c r="E85" i="38"/>
  <c r="E90" i="38" s="1"/>
  <c r="F85" i="38"/>
  <c r="G85" i="38"/>
  <c r="G90" i="38" s="1"/>
  <c r="H85" i="38"/>
  <c r="I85" i="38"/>
  <c r="J85" i="38"/>
  <c r="K85" i="38"/>
  <c r="L85" i="38"/>
  <c r="L90" i="38" s="1"/>
  <c r="M85" i="38"/>
  <c r="P85" i="38"/>
  <c r="Q85" i="38"/>
  <c r="R85" i="38"/>
  <c r="S85" i="38"/>
  <c r="T85" i="38"/>
  <c r="U85" i="38"/>
  <c r="U90" i="38" s="1"/>
  <c r="V85" i="38"/>
  <c r="V90" i="38" s="1"/>
  <c r="W85" i="38"/>
  <c r="W90" i="38" s="1"/>
  <c r="X85" i="38"/>
  <c r="Y85" i="38"/>
  <c r="Y90" i="38" s="1"/>
  <c r="AB85" i="38"/>
  <c r="AC85" i="38"/>
  <c r="AD85" i="38"/>
  <c r="AE85" i="38"/>
  <c r="AF85" i="38"/>
  <c r="AF90" i="38" s="1"/>
  <c r="AG85" i="38"/>
  <c r="AG90" i="38" s="1"/>
  <c r="AH85" i="38"/>
  <c r="AI85" i="38"/>
  <c r="AJ85" i="38"/>
  <c r="AK85" i="38"/>
  <c r="AN85" i="38"/>
  <c r="AO85" i="38"/>
  <c r="AO90" i="38" s="1"/>
  <c r="AP85" i="38"/>
  <c r="AP90" i="38" s="1"/>
  <c r="AQ85" i="38"/>
  <c r="AQ90" i="38" s="1"/>
  <c r="AR85" i="38"/>
  <c r="AS85" i="38"/>
  <c r="AS90" i="38" s="1"/>
  <c r="AT85" i="38"/>
  <c r="AU85" i="38"/>
  <c r="AV85" i="38"/>
  <c r="AW85" i="38"/>
  <c r="A86" i="38"/>
  <c r="B86" i="38"/>
  <c r="C86" i="38"/>
  <c r="D86" i="38"/>
  <c r="E86" i="38"/>
  <c r="F86" i="38"/>
  <c r="G86" i="38"/>
  <c r="H86" i="38"/>
  <c r="I86" i="38"/>
  <c r="J86" i="38"/>
  <c r="K86" i="38"/>
  <c r="L86" i="38"/>
  <c r="M86" i="38"/>
  <c r="P86" i="38"/>
  <c r="Q86" i="38"/>
  <c r="R86" i="38"/>
  <c r="S86" i="38"/>
  <c r="T86" i="38"/>
  <c r="U86" i="38"/>
  <c r="V86" i="38"/>
  <c r="W86" i="38"/>
  <c r="X86" i="38"/>
  <c r="Y86" i="38"/>
  <c r="AB86" i="38"/>
  <c r="AC86" i="38"/>
  <c r="AD86" i="38"/>
  <c r="AE86" i="38"/>
  <c r="AF86" i="38"/>
  <c r="AG86" i="38"/>
  <c r="AH86" i="38"/>
  <c r="AI86" i="38"/>
  <c r="AJ86" i="38"/>
  <c r="AK86" i="38"/>
  <c r="AN86" i="38"/>
  <c r="AO86" i="38"/>
  <c r="AP86" i="38"/>
  <c r="AQ86" i="38"/>
  <c r="AR86" i="38"/>
  <c r="AS86" i="38"/>
  <c r="AT86" i="38"/>
  <c r="AU86" i="38"/>
  <c r="AV86" i="38"/>
  <c r="AW86" i="38"/>
  <c r="A87" i="38"/>
  <c r="B87" i="38"/>
  <c r="C87" i="38"/>
  <c r="D87" i="38"/>
  <c r="E87" i="38"/>
  <c r="F87" i="38"/>
  <c r="G87" i="38"/>
  <c r="H87" i="38"/>
  <c r="I87" i="38"/>
  <c r="J87" i="38"/>
  <c r="K87" i="38"/>
  <c r="L87" i="38"/>
  <c r="M87" i="38"/>
  <c r="P87" i="38"/>
  <c r="Q87" i="38"/>
  <c r="R87" i="38"/>
  <c r="S87" i="38"/>
  <c r="T87" i="38"/>
  <c r="U87" i="38"/>
  <c r="V87" i="38"/>
  <c r="W87" i="38"/>
  <c r="X87" i="38"/>
  <c r="Y87" i="38"/>
  <c r="AB87" i="38"/>
  <c r="AC87" i="38"/>
  <c r="AD87" i="38"/>
  <c r="AE87" i="38"/>
  <c r="AF87" i="38"/>
  <c r="AG87" i="38"/>
  <c r="AH87" i="38"/>
  <c r="AI87" i="38"/>
  <c r="AJ87" i="38"/>
  <c r="AK87" i="38"/>
  <c r="AN87" i="38"/>
  <c r="AO87" i="38"/>
  <c r="AP87" i="38"/>
  <c r="AQ87" i="38"/>
  <c r="AR87" i="38"/>
  <c r="AS87" i="38"/>
  <c r="AT87" i="38"/>
  <c r="AU87" i="38"/>
  <c r="AV87" i="38"/>
  <c r="AW87" i="38"/>
  <c r="K90" i="38"/>
  <c r="R90" i="38"/>
  <c r="AB90" i="38"/>
  <c r="AE90" i="38"/>
  <c r="AJ90" i="38"/>
  <c r="AT90" i="38"/>
  <c r="AW90" i="38"/>
  <c r="B93" i="38"/>
  <c r="A95" i="38"/>
  <c r="B95" i="38"/>
  <c r="C95" i="38"/>
  <c r="D95" i="38"/>
  <c r="E95" i="38"/>
  <c r="F95" i="38"/>
  <c r="G95" i="38"/>
  <c r="H95" i="38"/>
  <c r="I95" i="38"/>
  <c r="J95" i="38"/>
  <c r="J100" i="38" s="1"/>
  <c r="K95" i="38"/>
  <c r="K100" i="38" s="1"/>
  <c r="L95" i="38"/>
  <c r="M95" i="38"/>
  <c r="M100" i="38" s="1"/>
  <c r="P95" i="38"/>
  <c r="Q95" i="38"/>
  <c r="R95" i="38"/>
  <c r="S95" i="38"/>
  <c r="S100" i="38" s="1"/>
  <c r="T95" i="38"/>
  <c r="T100" i="38" s="1"/>
  <c r="U95" i="38"/>
  <c r="U100" i="38" s="1"/>
  <c r="V95" i="38"/>
  <c r="W95" i="38"/>
  <c r="W100" i="38" s="1"/>
  <c r="X95" i="38"/>
  <c r="Y95" i="38"/>
  <c r="AB95" i="38"/>
  <c r="AC95" i="38"/>
  <c r="AC100" i="38" s="1"/>
  <c r="AD95" i="38"/>
  <c r="AD100" i="38" s="1"/>
  <c r="AE95" i="38"/>
  <c r="AE100" i="38" s="1"/>
  <c r="AF95" i="38"/>
  <c r="AG95" i="38"/>
  <c r="AH95" i="38"/>
  <c r="AI95" i="38"/>
  <c r="AJ95" i="38"/>
  <c r="AK95" i="38"/>
  <c r="AN95" i="38"/>
  <c r="AN100" i="38" s="1"/>
  <c r="AO95" i="38"/>
  <c r="AO100" i="38" s="1"/>
  <c r="AP95" i="38"/>
  <c r="AQ95" i="38"/>
  <c r="AR95" i="38"/>
  <c r="AS95" i="38"/>
  <c r="AT95" i="38"/>
  <c r="AU95" i="38"/>
  <c r="AV95" i="38"/>
  <c r="AW95" i="38"/>
  <c r="AW100" i="38" s="1"/>
  <c r="A96" i="38"/>
  <c r="B96" i="38"/>
  <c r="C96" i="38"/>
  <c r="D96" i="38"/>
  <c r="E96" i="38"/>
  <c r="F96" i="38"/>
  <c r="G96" i="38"/>
  <c r="H96" i="38"/>
  <c r="I96" i="38"/>
  <c r="J96" i="38"/>
  <c r="K96" i="38"/>
  <c r="L96" i="38"/>
  <c r="M96" i="38"/>
  <c r="P96" i="38"/>
  <c r="Q96" i="38"/>
  <c r="R96" i="38"/>
  <c r="S96" i="38"/>
  <c r="T96" i="38"/>
  <c r="U96" i="38"/>
  <c r="V96" i="38"/>
  <c r="W96" i="38"/>
  <c r="X96" i="38"/>
  <c r="Y96" i="38"/>
  <c r="AB96" i="38"/>
  <c r="AC96" i="38"/>
  <c r="AD96" i="38"/>
  <c r="AE96" i="38"/>
  <c r="AF96" i="38"/>
  <c r="AG96" i="38"/>
  <c r="AH96" i="38"/>
  <c r="AI96" i="38"/>
  <c r="AJ96" i="38"/>
  <c r="AK96" i="38"/>
  <c r="AN96" i="38"/>
  <c r="AO96" i="38"/>
  <c r="AP96" i="38"/>
  <c r="AQ96" i="38"/>
  <c r="AR96" i="38"/>
  <c r="AS96" i="38"/>
  <c r="AT96" i="38"/>
  <c r="AU96" i="38"/>
  <c r="AV96" i="38"/>
  <c r="AW96" i="38"/>
  <c r="A97" i="38"/>
  <c r="B97" i="38"/>
  <c r="B103" i="38" s="1"/>
  <c r="C97" i="38"/>
  <c r="D97" i="38"/>
  <c r="E97" i="38"/>
  <c r="F97" i="38"/>
  <c r="G97" i="38"/>
  <c r="H97" i="38"/>
  <c r="I97" i="38"/>
  <c r="J97" i="38"/>
  <c r="K97" i="38"/>
  <c r="L97" i="38"/>
  <c r="M97" i="38"/>
  <c r="P97" i="38"/>
  <c r="Q97" i="38"/>
  <c r="R97" i="38"/>
  <c r="S97" i="38"/>
  <c r="T97" i="38"/>
  <c r="U97" i="38"/>
  <c r="V97" i="38"/>
  <c r="W97" i="38"/>
  <c r="X97" i="38"/>
  <c r="Y97" i="38"/>
  <c r="AB97" i="38"/>
  <c r="AC97" i="38"/>
  <c r="AD97" i="38"/>
  <c r="AE97" i="38"/>
  <c r="AF97" i="38"/>
  <c r="AG97" i="38"/>
  <c r="AH97" i="38"/>
  <c r="AI97" i="38"/>
  <c r="AJ97" i="38"/>
  <c r="AK97" i="38"/>
  <c r="AN97" i="38"/>
  <c r="AO97" i="38"/>
  <c r="AP97" i="38"/>
  <c r="AQ97" i="38"/>
  <c r="AR97" i="38"/>
  <c r="AS97" i="38"/>
  <c r="AT97" i="38"/>
  <c r="AU97" i="38"/>
  <c r="AV97" i="38"/>
  <c r="AW97" i="38"/>
  <c r="F100" i="38"/>
  <c r="G100" i="38"/>
  <c r="P100" i="38"/>
  <c r="Q100" i="38"/>
  <c r="X100" i="38"/>
  <c r="Y100" i="38"/>
  <c r="AH100" i="38"/>
  <c r="AI100" i="38"/>
  <c r="AR100" i="38"/>
  <c r="AS100" i="38"/>
  <c r="A105" i="38"/>
  <c r="B105" i="38"/>
  <c r="C105" i="38"/>
  <c r="D105" i="38"/>
  <c r="D110" i="38" s="1"/>
  <c r="E105" i="38"/>
  <c r="F105" i="38"/>
  <c r="G105" i="38"/>
  <c r="H105" i="38"/>
  <c r="H110" i="38" s="1"/>
  <c r="I105" i="38"/>
  <c r="J105" i="38"/>
  <c r="K105" i="38"/>
  <c r="L105" i="38"/>
  <c r="M105" i="38"/>
  <c r="P105" i="38"/>
  <c r="Q105" i="38"/>
  <c r="R105" i="38"/>
  <c r="R110" i="38" s="1"/>
  <c r="S105" i="38"/>
  <c r="S110" i="38" s="1"/>
  <c r="T105" i="38"/>
  <c r="U105" i="38"/>
  <c r="V105" i="38"/>
  <c r="V110" i="38" s="1"/>
  <c r="W105" i="38"/>
  <c r="X105" i="38"/>
  <c r="Y105" i="38"/>
  <c r="AB105" i="38"/>
  <c r="AB110" i="38" s="1"/>
  <c r="AC105" i="38"/>
  <c r="AC110" i="38" s="1"/>
  <c r="AD105" i="38"/>
  <c r="AE105" i="38"/>
  <c r="AF105" i="38"/>
  <c r="AG105" i="38"/>
  <c r="AH105" i="38"/>
  <c r="AI105" i="38"/>
  <c r="AJ105" i="38"/>
  <c r="AJ110" i="38" s="1"/>
  <c r="AK105" i="38"/>
  <c r="AK110" i="38" s="1"/>
  <c r="AN105" i="38"/>
  <c r="AO105" i="38"/>
  <c r="AP105" i="38"/>
  <c r="AP110" i="38" s="1"/>
  <c r="AQ105" i="38"/>
  <c r="AR105" i="38"/>
  <c r="AS105" i="38"/>
  <c r="AT105" i="38"/>
  <c r="AT110" i="38" s="1"/>
  <c r="AU105" i="38"/>
  <c r="AV105" i="38"/>
  <c r="AW105" i="38"/>
  <c r="A106" i="38"/>
  <c r="B106" i="38"/>
  <c r="C106" i="38"/>
  <c r="D106" i="38"/>
  <c r="E106" i="38"/>
  <c r="F106" i="38"/>
  <c r="G106" i="38"/>
  <c r="H106" i="38"/>
  <c r="I106" i="38"/>
  <c r="J106" i="38"/>
  <c r="K106" i="38"/>
  <c r="L106" i="38"/>
  <c r="M106" i="38"/>
  <c r="P106" i="38"/>
  <c r="Q106" i="38"/>
  <c r="R106" i="38"/>
  <c r="S106" i="38"/>
  <c r="T106" i="38"/>
  <c r="U106" i="38"/>
  <c r="V106" i="38"/>
  <c r="W106" i="38"/>
  <c r="X106" i="38"/>
  <c r="Y106" i="38"/>
  <c r="AB106" i="38"/>
  <c r="AC106" i="38"/>
  <c r="AD106" i="38"/>
  <c r="AE106" i="38"/>
  <c r="AF106" i="38"/>
  <c r="AG106" i="38"/>
  <c r="AH106" i="38"/>
  <c r="AI106" i="38"/>
  <c r="AJ106" i="38"/>
  <c r="AK106" i="38"/>
  <c r="AN106" i="38"/>
  <c r="AO106" i="38"/>
  <c r="AP106" i="38"/>
  <c r="AQ106" i="38"/>
  <c r="AR106" i="38"/>
  <c r="AS106" i="38"/>
  <c r="AT106" i="38"/>
  <c r="AU106" i="38"/>
  <c r="AV106" i="38"/>
  <c r="AW106" i="38"/>
  <c r="A107" i="38"/>
  <c r="B107" i="38"/>
  <c r="C107" i="38"/>
  <c r="D107" i="38"/>
  <c r="E107" i="38"/>
  <c r="F107" i="38"/>
  <c r="G107" i="38"/>
  <c r="H107" i="38"/>
  <c r="I107" i="38"/>
  <c r="J107" i="38"/>
  <c r="K107" i="38"/>
  <c r="L107" i="38"/>
  <c r="M107" i="38"/>
  <c r="P107" i="38"/>
  <c r="Q107" i="38"/>
  <c r="R107" i="38"/>
  <c r="S107" i="38"/>
  <c r="T107" i="38"/>
  <c r="U107" i="38"/>
  <c r="V107" i="38"/>
  <c r="W107" i="38"/>
  <c r="W108" i="38" s="1"/>
  <c r="X107" i="38"/>
  <c r="Y107" i="38"/>
  <c r="AB107" i="38"/>
  <c r="AC107" i="38"/>
  <c r="AD107" i="38"/>
  <c r="AE107" i="38"/>
  <c r="AF107" i="38"/>
  <c r="AG107" i="38"/>
  <c r="AH107" i="38"/>
  <c r="AI107" i="38"/>
  <c r="AJ107" i="38"/>
  <c r="AK107" i="38"/>
  <c r="AN107" i="38"/>
  <c r="AO107" i="38"/>
  <c r="AP107" i="38"/>
  <c r="AQ107" i="38"/>
  <c r="AR107" i="38"/>
  <c r="AS107" i="38"/>
  <c r="AT107" i="38"/>
  <c r="AU107" i="38"/>
  <c r="AV107" i="38"/>
  <c r="AW107" i="38"/>
  <c r="E110" i="38"/>
  <c r="L110" i="38"/>
  <c r="M110" i="38"/>
  <c r="W110" i="38"/>
  <c r="AF110" i="38"/>
  <c r="AG110" i="38"/>
  <c r="AQ110" i="38"/>
  <c r="B113" i="38"/>
  <c r="A115" i="38"/>
  <c r="B115" i="38"/>
  <c r="C115" i="38"/>
  <c r="D115" i="38"/>
  <c r="E115" i="38"/>
  <c r="F115" i="38"/>
  <c r="G115" i="38"/>
  <c r="H115" i="38"/>
  <c r="I115" i="38"/>
  <c r="J115" i="38"/>
  <c r="K115" i="38"/>
  <c r="L115" i="38"/>
  <c r="M115" i="38"/>
  <c r="P115" i="38"/>
  <c r="P120" i="38" s="1"/>
  <c r="Q115" i="38"/>
  <c r="R115" i="38"/>
  <c r="S115" i="38"/>
  <c r="T115" i="38"/>
  <c r="U115" i="38"/>
  <c r="U120" i="38" s="1"/>
  <c r="V115" i="38"/>
  <c r="W115" i="38"/>
  <c r="X115" i="38"/>
  <c r="Y115" i="38"/>
  <c r="AB115" i="38"/>
  <c r="AC115" i="38"/>
  <c r="AD115" i="38"/>
  <c r="AE115" i="38"/>
  <c r="AE120" i="38" s="1"/>
  <c r="AF115" i="38"/>
  <c r="AG115" i="38"/>
  <c r="AH115" i="38"/>
  <c r="AI115" i="38"/>
  <c r="AJ115" i="38"/>
  <c r="AK115" i="38"/>
  <c r="AN115" i="38"/>
  <c r="AO115" i="38"/>
  <c r="AO120" i="38" s="1"/>
  <c r="AP115" i="38"/>
  <c r="AQ115" i="38"/>
  <c r="AR115" i="38"/>
  <c r="AR120" i="38" s="1"/>
  <c r="AS115" i="38"/>
  <c r="AT115" i="38"/>
  <c r="AU115" i="38"/>
  <c r="AV115" i="38"/>
  <c r="AW115" i="38"/>
  <c r="A116" i="38"/>
  <c r="B116" i="38"/>
  <c r="C116" i="38"/>
  <c r="D116" i="38"/>
  <c r="E116" i="38"/>
  <c r="F116" i="38"/>
  <c r="G116" i="38"/>
  <c r="H116" i="38"/>
  <c r="I116" i="38"/>
  <c r="J116" i="38"/>
  <c r="K116" i="38"/>
  <c r="L116" i="38"/>
  <c r="M116" i="38"/>
  <c r="P116" i="38"/>
  <c r="Q116" i="38"/>
  <c r="R116" i="38"/>
  <c r="S116" i="38"/>
  <c r="T116" i="38"/>
  <c r="U116" i="38"/>
  <c r="V116" i="38"/>
  <c r="W116" i="38"/>
  <c r="X116" i="38"/>
  <c r="Y116" i="38"/>
  <c r="AB116" i="38"/>
  <c r="AC116" i="38"/>
  <c r="AD116" i="38"/>
  <c r="AE116" i="38"/>
  <c r="AF116" i="38"/>
  <c r="AG116" i="38"/>
  <c r="AH116" i="38"/>
  <c r="AI116" i="38"/>
  <c r="AJ116" i="38"/>
  <c r="AK116" i="38"/>
  <c r="AN116" i="38"/>
  <c r="AO116" i="38"/>
  <c r="AP116" i="38"/>
  <c r="AQ116" i="38"/>
  <c r="AR116" i="38"/>
  <c r="AS116" i="38"/>
  <c r="AT116" i="38"/>
  <c r="AU116" i="38"/>
  <c r="AV116" i="38"/>
  <c r="AW116" i="38"/>
  <c r="A117" i="38"/>
  <c r="B117" i="38"/>
  <c r="B123" i="38" s="1"/>
  <c r="C117" i="38"/>
  <c r="D117" i="38"/>
  <c r="E117" i="38"/>
  <c r="F117" i="38"/>
  <c r="G117" i="38"/>
  <c r="H117" i="38"/>
  <c r="I117" i="38"/>
  <c r="J117" i="38"/>
  <c r="K117" i="38"/>
  <c r="L117" i="38"/>
  <c r="M117" i="38"/>
  <c r="P117" i="38"/>
  <c r="Q117" i="38"/>
  <c r="R117" i="38"/>
  <c r="S117" i="38"/>
  <c r="T117" i="38"/>
  <c r="U117" i="38"/>
  <c r="V117" i="38"/>
  <c r="W117" i="38"/>
  <c r="X117" i="38"/>
  <c r="Y117" i="38"/>
  <c r="AB117" i="38"/>
  <c r="AC117" i="38"/>
  <c r="AD117" i="38"/>
  <c r="AE117" i="38"/>
  <c r="AF117" i="38"/>
  <c r="AG117" i="38"/>
  <c r="AH117" i="38"/>
  <c r="AI117" i="38"/>
  <c r="AJ117" i="38"/>
  <c r="AK117" i="38"/>
  <c r="AN117" i="38"/>
  <c r="AO117" i="38"/>
  <c r="AP117" i="38"/>
  <c r="AQ117" i="38"/>
  <c r="AR117" i="38"/>
  <c r="AS117" i="38"/>
  <c r="AT117" i="38"/>
  <c r="AU117" i="38"/>
  <c r="AV117" i="38"/>
  <c r="AW117" i="38"/>
  <c r="F120" i="38"/>
  <c r="J120" i="38"/>
  <c r="T120" i="38"/>
  <c r="X120" i="38"/>
  <c r="AD120" i="38"/>
  <c r="AH120" i="38"/>
  <c r="AN120" i="38"/>
  <c r="AV120" i="38"/>
  <c r="AW120" i="38"/>
  <c r="A125" i="38"/>
  <c r="B125" i="38"/>
  <c r="C125" i="38"/>
  <c r="D125" i="38"/>
  <c r="E125" i="38"/>
  <c r="E130" i="38" s="1"/>
  <c r="F125" i="38"/>
  <c r="G125" i="38"/>
  <c r="H125" i="38"/>
  <c r="H130" i="38" s="1"/>
  <c r="I125" i="38"/>
  <c r="J125" i="38"/>
  <c r="K125" i="38"/>
  <c r="L125" i="38"/>
  <c r="L130" i="38" s="1"/>
  <c r="M125" i="38"/>
  <c r="M130" i="38" s="1"/>
  <c r="P125" i="38"/>
  <c r="Q125" i="38"/>
  <c r="R125" i="38"/>
  <c r="R130" i="38" s="1"/>
  <c r="S125" i="38"/>
  <c r="S130" i="38" s="1"/>
  <c r="T125" i="38"/>
  <c r="U125" i="38"/>
  <c r="V125" i="38"/>
  <c r="W125" i="38"/>
  <c r="X125" i="38"/>
  <c r="Y125" i="38"/>
  <c r="AB125" i="38"/>
  <c r="AB130" i="38" s="1"/>
  <c r="AC125" i="38"/>
  <c r="AC128" i="38" s="1"/>
  <c r="AD125" i="38"/>
  <c r="AE125" i="38"/>
  <c r="AF125" i="38"/>
  <c r="AF130" i="38" s="1"/>
  <c r="AG125" i="38"/>
  <c r="AG128" i="38" s="1"/>
  <c r="AH125" i="38"/>
  <c r="AI125" i="38"/>
  <c r="AJ125" i="38"/>
  <c r="AJ130" i="38" s="1"/>
  <c r="AK125" i="38"/>
  <c r="AK130" i="38" s="1"/>
  <c r="AN125" i="38"/>
  <c r="AO125" i="38"/>
  <c r="AP125" i="38"/>
  <c r="AQ125" i="38"/>
  <c r="AQ130" i="38" s="1"/>
  <c r="AR125" i="38"/>
  <c r="AS125" i="38"/>
  <c r="AT125" i="38"/>
  <c r="AT130" i="38" s="1"/>
  <c r="AU125" i="38"/>
  <c r="AU128" i="38" s="1"/>
  <c r="AV125" i="38"/>
  <c r="AW125" i="38"/>
  <c r="A126" i="38"/>
  <c r="B126" i="38"/>
  <c r="C126" i="38"/>
  <c r="D126" i="38"/>
  <c r="E126" i="38"/>
  <c r="F126" i="38"/>
  <c r="G126" i="38"/>
  <c r="H126" i="38"/>
  <c r="I126" i="38"/>
  <c r="J126" i="38"/>
  <c r="K126" i="38"/>
  <c r="L126" i="38"/>
  <c r="M126" i="38"/>
  <c r="P126" i="38"/>
  <c r="Q126" i="38"/>
  <c r="R126" i="38"/>
  <c r="S126" i="38"/>
  <c r="T126" i="38"/>
  <c r="U126" i="38"/>
  <c r="V126" i="38"/>
  <c r="W126" i="38"/>
  <c r="X126" i="38"/>
  <c r="Y126" i="38"/>
  <c r="AB126" i="38"/>
  <c r="AC126" i="38"/>
  <c r="AD126" i="38"/>
  <c r="AE126" i="38"/>
  <c r="AF126" i="38"/>
  <c r="AG126" i="38"/>
  <c r="AH126" i="38"/>
  <c r="AI126" i="38"/>
  <c r="AJ126" i="38"/>
  <c r="AK126" i="38"/>
  <c r="AN126" i="38"/>
  <c r="AO126" i="38"/>
  <c r="AP126" i="38"/>
  <c r="AQ126" i="38"/>
  <c r="AR126" i="38"/>
  <c r="AS126" i="38"/>
  <c r="AT126" i="38"/>
  <c r="AU126" i="38"/>
  <c r="AV126" i="38"/>
  <c r="AW126" i="38"/>
  <c r="A127" i="38"/>
  <c r="B127" i="38"/>
  <c r="B133" i="38" s="1"/>
  <c r="C127" i="38"/>
  <c r="D127" i="38"/>
  <c r="E127" i="38"/>
  <c r="F127" i="38"/>
  <c r="G127" i="38"/>
  <c r="H127" i="38"/>
  <c r="I127" i="38"/>
  <c r="J127" i="38"/>
  <c r="K127" i="38"/>
  <c r="L127" i="38"/>
  <c r="M127" i="38"/>
  <c r="P127" i="38"/>
  <c r="Q127" i="38"/>
  <c r="R127" i="38"/>
  <c r="S127" i="38"/>
  <c r="T127" i="38"/>
  <c r="U127" i="38"/>
  <c r="V127" i="38"/>
  <c r="W127" i="38"/>
  <c r="X127" i="38"/>
  <c r="Y127" i="38"/>
  <c r="AB127" i="38"/>
  <c r="AC127" i="38"/>
  <c r="AD127" i="38"/>
  <c r="AE127" i="38"/>
  <c r="AF127" i="38"/>
  <c r="AG127" i="38"/>
  <c r="AH127" i="38"/>
  <c r="AI127" i="38"/>
  <c r="AJ127" i="38"/>
  <c r="AK127" i="38"/>
  <c r="AN127" i="38"/>
  <c r="AO127" i="38"/>
  <c r="AP127" i="38"/>
  <c r="AQ127" i="38"/>
  <c r="AR127" i="38"/>
  <c r="AS127" i="38"/>
  <c r="AT127" i="38"/>
  <c r="AU127" i="38"/>
  <c r="AV127" i="38"/>
  <c r="AW127" i="38"/>
  <c r="D130" i="38"/>
  <c r="V130" i="38"/>
  <c r="W130" i="38"/>
  <c r="AP130" i="38"/>
  <c r="A135" i="38"/>
  <c r="B135" i="38"/>
  <c r="C135" i="38"/>
  <c r="D135" i="38"/>
  <c r="E135" i="38"/>
  <c r="F135" i="38"/>
  <c r="F140" i="38" s="1"/>
  <c r="G135" i="38"/>
  <c r="H135" i="38"/>
  <c r="I135" i="38"/>
  <c r="J135" i="38"/>
  <c r="J140" i="38" s="1"/>
  <c r="K135" i="38"/>
  <c r="K140" i="38" s="1"/>
  <c r="L135" i="38"/>
  <c r="M135" i="38"/>
  <c r="P135" i="38"/>
  <c r="P140" i="38" s="1"/>
  <c r="Q135" i="38"/>
  <c r="R135" i="38"/>
  <c r="S135" i="38"/>
  <c r="T135" i="38"/>
  <c r="T140" i="38" s="1"/>
  <c r="U135" i="38"/>
  <c r="V135" i="38"/>
  <c r="W135" i="38"/>
  <c r="X135" i="38"/>
  <c r="X140" i="38" s="1"/>
  <c r="Y135" i="38"/>
  <c r="Y140" i="38" s="1"/>
  <c r="AB135" i="38"/>
  <c r="AC135" i="38"/>
  <c r="AD135" i="38"/>
  <c r="AD140" i="38" s="1"/>
  <c r="AE135" i="38"/>
  <c r="AE140" i="38" s="1"/>
  <c r="AF135" i="38"/>
  <c r="AG135" i="38"/>
  <c r="AH135" i="38"/>
  <c r="AH140" i="38" s="1"/>
  <c r="AI135" i="38"/>
  <c r="AJ135" i="38"/>
  <c r="AK135" i="38"/>
  <c r="AN135" i="38"/>
  <c r="AN140" i="38" s="1"/>
  <c r="AO135" i="38"/>
  <c r="AP135" i="38"/>
  <c r="AQ135" i="38"/>
  <c r="AR135" i="38"/>
  <c r="AR140" i="38" s="1"/>
  <c r="AS135" i="38"/>
  <c r="AS140" i="38" s="1"/>
  <c r="AT135" i="38"/>
  <c r="AU135" i="38"/>
  <c r="AV135" i="38"/>
  <c r="AV140" i="38" s="1"/>
  <c r="AW135" i="38"/>
  <c r="AW140" i="38" s="1"/>
  <c r="A136" i="38"/>
  <c r="B136" i="38"/>
  <c r="C136" i="38"/>
  <c r="D136" i="38"/>
  <c r="E136" i="38"/>
  <c r="F136" i="38"/>
  <c r="G136" i="38"/>
  <c r="H136" i="38"/>
  <c r="I136" i="38"/>
  <c r="J136" i="38"/>
  <c r="K136" i="38"/>
  <c r="L136" i="38"/>
  <c r="M136" i="38"/>
  <c r="P136" i="38"/>
  <c r="Q136" i="38"/>
  <c r="R136" i="38"/>
  <c r="S136" i="38"/>
  <c r="T136" i="38"/>
  <c r="U136" i="38"/>
  <c r="V136" i="38"/>
  <c r="W136" i="38"/>
  <c r="X136" i="38"/>
  <c r="Y136" i="38"/>
  <c r="AB136" i="38"/>
  <c r="AC136" i="38"/>
  <c r="AD136" i="38"/>
  <c r="AE136" i="38"/>
  <c r="AF136" i="38"/>
  <c r="AG136" i="38"/>
  <c r="AH136" i="38"/>
  <c r="AI136" i="38"/>
  <c r="AJ136" i="38"/>
  <c r="AK136" i="38"/>
  <c r="AN136" i="38"/>
  <c r="AO136" i="38"/>
  <c r="AP136" i="38"/>
  <c r="AQ136" i="38"/>
  <c r="AR136" i="38"/>
  <c r="AS136" i="38"/>
  <c r="AT136" i="38"/>
  <c r="AU136" i="38"/>
  <c r="AV136" i="38"/>
  <c r="AW136" i="38"/>
  <c r="A137" i="38"/>
  <c r="B137" i="38"/>
  <c r="B143" i="38" s="1"/>
  <c r="C137" i="38"/>
  <c r="D137" i="38"/>
  <c r="E137" i="38"/>
  <c r="F137" i="38"/>
  <c r="G137" i="38"/>
  <c r="H137" i="38"/>
  <c r="I137" i="38"/>
  <c r="J137" i="38"/>
  <c r="K137" i="38"/>
  <c r="L137" i="38"/>
  <c r="M137" i="38"/>
  <c r="P137" i="38"/>
  <c r="Q137" i="38"/>
  <c r="R137" i="38"/>
  <c r="S137" i="38"/>
  <c r="T137" i="38"/>
  <c r="U137" i="38"/>
  <c r="U138" i="38" s="1"/>
  <c r="V137" i="38"/>
  <c r="W137" i="38"/>
  <c r="X137" i="38"/>
  <c r="Y137" i="38"/>
  <c r="AB137" i="38"/>
  <c r="AC137" i="38"/>
  <c r="AD137" i="38"/>
  <c r="AE137" i="38"/>
  <c r="AF137" i="38"/>
  <c r="AG137" i="38"/>
  <c r="AH137" i="38"/>
  <c r="AI137" i="38"/>
  <c r="AJ137" i="38"/>
  <c r="AK137" i="38"/>
  <c r="AN137" i="38"/>
  <c r="AO137" i="38"/>
  <c r="AP137" i="38"/>
  <c r="AQ137" i="38"/>
  <c r="AR137" i="38"/>
  <c r="AS137" i="38"/>
  <c r="AT137" i="38"/>
  <c r="AU137" i="38"/>
  <c r="AV137" i="38"/>
  <c r="AW137" i="38"/>
  <c r="G140" i="38"/>
  <c r="Q140" i="38"/>
  <c r="U140" i="38"/>
  <c r="AI140" i="38"/>
  <c r="AO140" i="38"/>
  <c r="A145" i="38"/>
  <c r="B145" i="38"/>
  <c r="C145" i="38"/>
  <c r="D145" i="38"/>
  <c r="D150" i="38" s="1"/>
  <c r="E145" i="38"/>
  <c r="E150" i="38" s="1"/>
  <c r="F145" i="38"/>
  <c r="G145" i="38"/>
  <c r="H145" i="38"/>
  <c r="I145" i="38"/>
  <c r="I150" i="38" s="1"/>
  <c r="J145" i="38"/>
  <c r="K145" i="38"/>
  <c r="L145" i="38"/>
  <c r="M145" i="38"/>
  <c r="M150" i="38" s="1"/>
  <c r="P145" i="38"/>
  <c r="Q145" i="38"/>
  <c r="R145" i="38"/>
  <c r="S145" i="38"/>
  <c r="T145" i="38"/>
  <c r="U145" i="38"/>
  <c r="V145" i="38"/>
  <c r="V150" i="38" s="1"/>
  <c r="W145" i="38"/>
  <c r="W150" i="38" s="1"/>
  <c r="X145" i="38"/>
  <c r="Y145" i="38"/>
  <c r="AB145" i="38"/>
  <c r="AC145" i="38"/>
  <c r="AC150" i="38" s="1"/>
  <c r="AD145" i="38"/>
  <c r="AE145" i="38"/>
  <c r="AF145" i="38"/>
  <c r="AG145" i="38"/>
  <c r="AH145" i="38"/>
  <c r="AI145" i="38"/>
  <c r="AJ145" i="38"/>
  <c r="AK145" i="38"/>
  <c r="AK150" i="38" s="1"/>
  <c r="AN145" i="38"/>
  <c r="AO145" i="38"/>
  <c r="AP145" i="38"/>
  <c r="AP150" i="38" s="1"/>
  <c r="AQ145" i="38"/>
  <c r="AQ150" i="38" s="1"/>
  <c r="AR145" i="38"/>
  <c r="AS145" i="38"/>
  <c r="AT145" i="38"/>
  <c r="AT150" i="38" s="1"/>
  <c r="AU145" i="38"/>
  <c r="AV145" i="38"/>
  <c r="AW145" i="38"/>
  <c r="A146" i="38"/>
  <c r="B146" i="38"/>
  <c r="C146" i="38"/>
  <c r="D146" i="38"/>
  <c r="E146" i="38"/>
  <c r="F146" i="38"/>
  <c r="G146" i="38"/>
  <c r="H146" i="38"/>
  <c r="I146" i="38"/>
  <c r="J146" i="38"/>
  <c r="K146" i="38"/>
  <c r="L146" i="38"/>
  <c r="M146" i="38"/>
  <c r="P146" i="38"/>
  <c r="Q146" i="38"/>
  <c r="R146" i="38"/>
  <c r="S146" i="38"/>
  <c r="T146" i="38"/>
  <c r="U146" i="38"/>
  <c r="V146" i="38"/>
  <c r="W146" i="38"/>
  <c r="X146" i="38"/>
  <c r="Y146" i="38"/>
  <c r="AB146" i="38"/>
  <c r="AC146" i="38"/>
  <c r="AC148" i="38" s="1"/>
  <c r="AD146" i="38"/>
  <c r="AE146" i="38"/>
  <c r="AF146" i="38"/>
  <c r="AG146" i="38"/>
  <c r="AH146" i="38"/>
  <c r="AI146" i="38"/>
  <c r="AJ146" i="38"/>
  <c r="AK146" i="38"/>
  <c r="AK151" i="38" s="1"/>
  <c r="AN146" i="38"/>
  <c r="AO146" i="38"/>
  <c r="AP146" i="38"/>
  <c r="AQ146" i="38"/>
  <c r="AR146" i="38"/>
  <c r="AS146" i="38"/>
  <c r="AT146" i="38"/>
  <c r="AU146" i="38"/>
  <c r="AV146" i="38"/>
  <c r="AW146" i="38"/>
  <c r="A147" i="38"/>
  <c r="B147" i="38"/>
  <c r="B153" i="38" s="1"/>
  <c r="C147" i="38"/>
  <c r="D147" i="38"/>
  <c r="E147" i="38"/>
  <c r="F147" i="38"/>
  <c r="G147" i="38"/>
  <c r="H147" i="38"/>
  <c r="I147" i="38"/>
  <c r="J147" i="38"/>
  <c r="K147" i="38"/>
  <c r="L147" i="38"/>
  <c r="M147" i="38"/>
  <c r="P147" i="38"/>
  <c r="Q147" i="38"/>
  <c r="R147" i="38"/>
  <c r="S147" i="38"/>
  <c r="T147" i="38"/>
  <c r="U147" i="38"/>
  <c r="V147" i="38"/>
  <c r="W147" i="38"/>
  <c r="X147" i="38"/>
  <c r="Y147" i="38"/>
  <c r="AB147" i="38"/>
  <c r="AC147" i="38"/>
  <c r="AD147" i="38"/>
  <c r="AE147" i="38"/>
  <c r="AF147" i="38"/>
  <c r="AG147" i="38"/>
  <c r="AH147" i="38"/>
  <c r="AI147" i="38"/>
  <c r="AJ147" i="38"/>
  <c r="AK147" i="38"/>
  <c r="AN147" i="38"/>
  <c r="AO147" i="38"/>
  <c r="AP147" i="38"/>
  <c r="AQ147" i="38"/>
  <c r="AR147" i="38"/>
  <c r="AS147" i="38"/>
  <c r="AT147" i="38"/>
  <c r="AU147" i="38"/>
  <c r="AV147" i="38"/>
  <c r="AW147" i="38"/>
  <c r="H150" i="38"/>
  <c r="L150" i="38"/>
  <c r="R150" i="38"/>
  <c r="AB150" i="38"/>
  <c r="AF150" i="38"/>
  <c r="AJ150" i="38"/>
  <c r="A155" i="38"/>
  <c r="B155" i="38"/>
  <c r="C155" i="38"/>
  <c r="D155" i="38"/>
  <c r="E155" i="38"/>
  <c r="F155" i="38"/>
  <c r="F160" i="38" s="1"/>
  <c r="G155" i="38"/>
  <c r="G160" i="38" s="1"/>
  <c r="H155" i="38"/>
  <c r="I155" i="38"/>
  <c r="J155" i="38"/>
  <c r="J160" i="38" s="1"/>
  <c r="K155" i="38"/>
  <c r="L155" i="38"/>
  <c r="M155" i="38"/>
  <c r="P155" i="38"/>
  <c r="P160" i="38" s="1"/>
  <c r="Q155" i="38"/>
  <c r="Q160" i="38" s="1"/>
  <c r="R155" i="38"/>
  <c r="S155" i="38"/>
  <c r="T155" i="38"/>
  <c r="T160" i="38" s="1"/>
  <c r="U155" i="38"/>
  <c r="U160" i="38" s="1"/>
  <c r="V155" i="38"/>
  <c r="W155" i="38"/>
  <c r="X155" i="38"/>
  <c r="X160" i="38" s="1"/>
  <c r="Y155" i="38"/>
  <c r="Y160" i="38" s="1"/>
  <c r="AB155" i="38"/>
  <c r="AC155" i="38"/>
  <c r="AD155" i="38"/>
  <c r="AD160" i="38" s="1"/>
  <c r="AE155" i="38"/>
  <c r="AE160" i="38" s="1"/>
  <c r="AF155" i="38"/>
  <c r="AG155" i="38"/>
  <c r="AH155" i="38"/>
  <c r="AH160" i="38" s="1"/>
  <c r="AI155" i="38"/>
  <c r="AI160" i="38" s="1"/>
  <c r="AJ155" i="38"/>
  <c r="AK155" i="38"/>
  <c r="AN155" i="38"/>
  <c r="AN160" i="38" s="1"/>
  <c r="AO155" i="38"/>
  <c r="AP155" i="38"/>
  <c r="AQ155" i="38"/>
  <c r="AR155" i="38"/>
  <c r="AR160" i="38" s="1"/>
  <c r="AS155" i="38"/>
  <c r="AS160" i="38" s="1"/>
  <c r="AT155" i="38"/>
  <c r="AU155" i="38"/>
  <c r="AV155" i="38"/>
  <c r="AV160" i="38" s="1"/>
  <c r="AW155" i="38"/>
  <c r="AW160" i="38" s="1"/>
  <c r="A156" i="38"/>
  <c r="B156" i="38"/>
  <c r="C156" i="38"/>
  <c r="D156" i="38"/>
  <c r="E156" i="38"/>
  <c r="F156" i="38"/>
  <c r="G156" i="38"/>
  <c r="H156" i="38"/>
  <c r="I156" i="38"/>
  <c r="J156" i="38"/>
  <c r="K156" i="38"/>
  <c r="L156" i="38"/>
  <c r="M156" i="38"/>
  <c r="P156" i="38"/>
  <c r="Q156" i="38"/>
  <c r="R156" i="38"/>
  <c r="S156" i="38"/>
  <c r="T156" i="38"/>
  <c r="U156" i="38"/>
  <c r="V156" i="38"/>
  <c r="W156" i="38"/>
  <c r="X156" i="38"/>
  <c r="Y156" i="38"/>
  <c r="AB156" i="38"/>
  <c r="AC156" i="38"/>
  <c r="AD156" i="38"/>
  <c r="AE156" i="38"/>
  <c r="AF156" i="38"/>
  <c r="AG156" i="38"/>
  <c r="AH156" i="38"/>
  <c r="AI156" i="38"/>
  <c r="AJ156" i="38"/>
  <c r="AK156" i="38"/>
  <c r="AN156" i="38"/>
  <c r="AO156" i="38"/>
  <c r="AP156" i="38"/>
  <c r="AQ156" i="38"/>
  <c r="AR156" i="38"/>
  <c r="AS156" i="38"/>
  <c r="AT156" i="38"/>
  <c r="AU156" i="38"/>
  <c r="AV156" i="38"/>
  <c r="AW156" i="38"/>
  <c r="A157" i="38"/>
  <c r="B157" i="38"/>
  <c r="B163" i="38" s="1"/>
  <c r="C157" i="38"/>
  <c r="D157" i="38"/>
  <c r="E157" i="38"/>
  <c r="F157" i="38"/>
  <c r="G157" i="38"/>
  <c r="H157" i="38"/>
  <c r="I157" i="38"/>
  <c r="J157" i="38"/>
  <c r="K157" i="38"/>
  <c r="L157" i="38"/>
  <c r="M157" i="38"/>
  <c r="P157" i="38"/>
  <c r="Q157" i="38"/>
  <c r="R157" i="38"/>
  <c r="S157" i="38"/>
  <c r="T157" i="38"/>
  <c r="U157" i="38"/>
  <c r="V157" i="38"/>
  <c r="W157" i="38"/>
  <c r="X157" i="38"/>
  <c r="Y157" i="38"/>
  <c r="AB157" i="38"/>
  <c r="AC157" i="38"/>
  <c r="AD157" i="38"/>
  <c r="AE157" i="38"/>
  <c r="AF157" i="38"/>
  <c r="AG157" i="38"/>
  <c r="AH157" i="38"/>
  <c r="AI157" i="38"/>
  <c r="AJ157" i="38"/>
  <c r="AK157" i="38"/>
  <c r="AN157" i="38"/>
  <c r="AO157" i="38"/>
  <c r="AP157" i="38"/>
  <c r="AQ157" i="38"/>
  <c r="AR157" i="38"/>
  <c r="AS157" i="38"/>
  <c r="AT157" i="38"/>
  <c r="AU157" i="38"/>
  <c r="AV157" i="38"/>
  <c r="AW157" i="38"/>
  <c r="K160" i="38"/>
  <c r="AO160" i="38"/>
  <c r="A165" i="38"/>
  <c r="B165" i="38"/>
  <c r="C165" i="38"/>
  <c r="D165" i="38"/>
  <c r="D170" i="38" s="1"/>
  <c r="E165" i="38"/>
  <c r="E170" i="38" s="1"/>
  <c r="F165" i="38"/>
  <c r="G165" i="38"/>
  <c r="H165" i="38"/>
  <c r="H170" i="38" s="1"/>
  <c r="I165" i="38"/>
  <c r="I170" i="38" s="1"/>
  <c r="J165" i="38"/>
  <c r="K165" i="38"/>
  <c r="L165" i="38"/>
  <c r="L170" i="38" s="1"/>
  <c r="M165" i="38"/>
  <c r="M170" i="38" s="1"/>
  <c r="P165" i="38"/>
  <c r="Q165" i="38"/>
  <c r="R165" i="38"/>
  <c r="R170" i="38" s="1"/>
  <c r="S165" i="38"/>
  <c r="S170" i="38" s="1"/>
  <c r="T165" i="38"/>
  <c r="U165" i="38"/>
  <c r="V165" i="38"/>
  <c r="V170" i="38" s="1"/>
  <c r="W165" i="38"/>
  <c r="X165" i="38"/>
  <c r="Y165" i="38"/>
  <c r="AB165" i="38"/>
  <c r="AB170" i="38" s="1"/>
  <c r="AC165" i="38"/>
  <c r="AC170" i="38" s="1"/>
  <c r="AD165" i="38"/>
  <c r="AE165" i="38"/>
  <c r="AF165" i="38"/>
  <c r="AF170" i="38" s="1"/>
  <c r="AG165" i="38"/>
  <c r="AG170" i="38" s="1"/>
  <c r="AH165" i="38"/>
  <c r="AI165" i="38"/>
  <c r="AJ165" i="38"/>
  <c r="AJ170" i="38" s="1"/>
  <c r="AK165" i="38"/>
  <c r="AK170" i="38" s="1"/>
  <c r="AN165" i="38"/>
  <c r="AO165" i="38"/>
  <c r="AP165" i="38"/>
  <c r="AP170" i="38" s="1"/>
  <c r="AQ165" i="38"/>
  <c r="AQ170" i="38" s="1"/>
  <c r="AR165" i="38"/>
  <c r="AS165" i="38"/>
  <c r="AT165" i="38"/>
  <c r="AT170" i="38" s="1"/>
  <c r="AU165" i="38"/>
  <c r="AV165" i="38"/>
  <c r="AW165" i="38"/>
  <c r="A166" i="38"/>
  <c r="B166" i="38"/>
  <c r="C166" i="38"/>
  <c r="D166" i="38"/>
  <c r="E166" i="38"/>
  <c r="F166" i="38"/>
  <c r="G166" i="38"/>
  <c r="H166" i="38"/>
  <c r="I166" i="38"/>
  <c r="J166" i="38"/>
  <c r="K166" i="38"/>
  <c r="L166" i="38"/>
  <c r="M166" i="38"/>
  <c r="P166" i="38"/>
  <c r="Q166" i="38"/>
  <c r="R166" i="38"/>
  <c r="S166" i="38"/>
  <c r="T166" i="38"/>
  <c r="U166" i="38"/>
  <c r="V166" i="38"/>
  <c r="W166" i="38"/>
  <c r="X166" i="38"/>
  <c r="Y166" i="38"/>
  <c r="AB166" i="38"/>
  <c r="AC166" i="38"/>
  <c r="AD166" i="38"/>
  <c r="AE166" i="38"/>
  <c r="AF166" i="38"/>
  <c r="AG166" i="38"/>
  <c r="AH166" i="38"/>
  <c r="AI166" i="38"/>
  <c r="AJ166" i="38"/>
  <c r="AK166" i="38"/>
  <c r="AN166" i="38"/>
  <c r="AO166" i="38"/>
  <c r="AP166" i="38"/>
  <c r="AQ166" i="38"/>
  <c r="AR166" i="38"/>
  <c r="AS166" i="38"/>
  <c r="AT166" i="38"/>
  <c r="AU166" i="38"/>
  <c r="AV166" i="38"/>
  <c r="AW166" i="38"/>
  <c r="A167" i="38"/>
  <c r="B167" i="38"/>
  <c r="B173" i="38" s="1"/>
  <c r="C167" i="38"/>
  <c r="D167" i="38"/>
  <c r="E167" i="38"/>
  <c r="F167" i="38"/>
  <c r="G167" i="38"/>
  <c r="H167" i="38"/>
  <c r="I167" i="38"/>
  <c r="J167" i="38"/>
  <c r="K167" i="38"/>
  <c r="L167" i="38"/>
  <c r="M167" i="38"/>
  <c r="P167" i="38"/>
  <c r="Q167" i="38"/>
  <c r="R167" i="38"/>
  <c r="S167" i="38"/>
  <c r="T167" i="38"/>
  <c r="U167" i="38"/>
  <c r="V167" i="38"/>
  <c r="W167" i="38"/>
  <c r="X167" i="38"/>
  <c r="Y167" i="38"/>
  <c r="AB167" i="38"/>
  <c r="AC167" i="38"/>
  <c r="AD167" i="38"/>
  <c r="AE167" i="38"/>
  <c r="AF167" i="38"/>
  <c r="AG167" i="38"/>
  <c r="AH167" i="38"/>
  <c r="AI167" i="38"/>
  <c r="AJ167" i="38"/>
  <c r="AK167" i="38"/>
  <c r="AN167" i="38"/>
  <c r="AO167" i="38"/>
  <c r="AP167" i="38"/>
  <c r="AQ167" i="38"/>
  <c r="AR167" i="38"/>
  <c r="AS167" i="38"/>
  <c r="AT167" i="38"/>
  <c r="AU167" i="38"/>
  <c r="AV167" i="38"/>
  <c r="AW167" i="38"/>
  <c r="W170" i="38"/>
  <c r="A175" i="38"/>
  <c r="B175" i="38"/>
  <c r="C175" i="38"/>
  <c r="D175" i="38"/>
  <c r="E175" i="38"/>
  <c r="F175" i="38"/>
  <c r="F180" i="38" s="1"/>
  <c r="G175" i="38"/>
  <c r="G180" i="38" s="1"/>
  <c r="H175" i="38"/>
  <c r="I175" i="38"/>
  <c r="J175" i="38"/>
  <c r="K175" i="38"/>
  <c r="K180" i="38" s="1"/>
  <c r="L175" i="38"/>
  <c r="M175" i="38"/>
  <c r="P175" i="38"/>
  <c r="Q175" i="38"/>
  <c r="Q180" i="38" s="1"/>
  <c r="R175" i="38"/>
  <c r="S175" i="38"/>
  <c r="T175" i="38"/>
  <c r="T180" i="38" s="1"/>
  <c r="U175" i="38"/>
  <c r="U180" i="38" s="1"/>
  <c r="V175" i="38"/>
  <c r="W175" i="38"/>
  <c r="X175" i="38"/>
  <c r="Y175" i="38"/>
  <c r="Y180" i="38" s="1"/>
  <c r="AB175" i="38"/>
  <c r="AC175" i="38"/>
  <c r="AD175" i="38"/>
  <c r="AE175" i="38"/>
  <c r="AE180" i="38" s="1"/>
  <c r="AF175" i="38"/>
  <c r="AG175" i="38"/>
  <c r="AH175" i="38"/>
  <c r="AH180" i="38" s="1"/>
  <c r="AI175" i="38"/>
  <c r="AI180" i="38" s="1"/>
  <c r="AJ175" i="38"/>
  <c r="AK175" i="38"/>
  <c r="AN175" i="38"/>
  <c r="AO175" i="38"/>
  <c r="AP175" i="38"/>
  <c r="AQ175" i="38"/>
  <c r="AR175" i="38"/>
  <c r="AS175" i="38"/>
  <c r="AS180" i="38" s="1"/>
  <c r="AT175" i="38"/>
  <c r="AU175" i="38"/>
  <c r="AV175" i="38"/>
  <c r="AV180" i="38" s="1"/>
  <c r="AW175" i="38"/>
  <c r="AW180" i="38" s="1"/>
  <c r="A176" i="38"/>
  <c r="B176" i="38"/>
  <c r="C176" i="38"/>
  <c r="D176" i="38"/>
  <c r="E176" i="38"/>
  <c r="F176" i="38"/>
  <c r="G176" i="38"/>
  <c r="H176" i="38"/>
  <c r="I176" i="38"/>
  <c r="J176" i="38"/>
  <c r="K176" i="38"/>
  <c r="L176" i="38"/>
  <c r="M176" i="38"/>
  <c r="P176" i="38"/>
  <c r="Q176" i="38"/>
  <c r="R176" i="38"/>
  <c r="S176" i="38"/>
  <c r="T176" i="38"/>
  <c r="U176" i="38"/>
  <c r="V176" i="38"/>
  <c r="W176" i="38"/>
  <c r="X176" i="38"/>
  <c r="Y176" i="38"/>
  <c r="AB176" i="38"/>
  <c r="AC176" i="38"/>
  <c r="AD176" i="38"/>
  <c r="AE176" i="38"/>
  <c r="AF176" i="38"/>
  <c r="AG176" i="38"/>
  <c r="AH176" i="38"/>
  <c r="AI176" i="38"/>
  <c r="AJ176" i="38"/>
  <c r="AK176" i="38"/>
  <c r="AN176" i="38"/>
  <c r="AO176" i="38"/>
  <c r="AP176" i="38"/>
  <c r="AQ176" i="38"/>
  <c r="AR176" i="38"/>
  <c r="AS176" i="38"/>
  <c r="AT176" i="38"/>
  <c r="AU176" i="38"/>
  <c r="AV176" i="38"/>
  <c r="AW176" i="38"/>
  <c r="A177" i="38"/>
  <c r="B177" i="38"/>
  <c r="B183" i="38" s="1"/>
  <c r="C177" i="38"/>
  <c r="D177" i="38"/>
  <c r="E177" i="38"/>
  <c r="F177" i="38"/>
  <c r="G177" i="38"/>
  <c r="H177" i="38"/>
  <c r="I177" i="38"/>
  <c r="J177" i="38"/>
  <c r="K177" i="38"/>
  <c r="L177" i="38"/>
  <c r="M177" i="38"/>
  <c r="P177" i="38"/>
  <c r="Q177" i="38"/>
  <c r="R177" i="38"/>
  <c r="S177" i="38"/>
  <c r="T177" i="38"/>
  <c r="U177" i="38"/>
  <c r="V177" i="38"/>
  <c r="W177" i="38"/>
  <c r="X177" i="38"/>
  <c r="Y177" i="38"/>
  <c r="AB177" i="38"/>
  <c r="AC177" i="38"/>
  <c r="AD177" i="38"/>
  <c r="AE177" i="38"/>
  <c r="AF177" i="38"/>
  <c r="AG177" i="38"/>
  <c r="AH177" i="38"/>
  <c r="AI177" i="38"/>
  <c r="AJ177" i="38"/>
  <c r="AK177" i="38"/>
  <c r="AN177" i="38"/>
  <c r="AO177" i="38"/>
  <c r="AP177" i="38"/>
  <c r="AQ177" i="38"/>
  <c r="AR177" i="38"/>
  <c r="AS177" i="38"/>
  <c r="AT177" i="38"/>
  <c r="AU177" i="38"/>
  <c r="AV177" i="38"/>
  <c r="AW177" i="38"/>
  <c r="J180" i="38"/>
  <c r="P180" i="38"/>
  <c r="X180" i="38"/>
  <c r="AD180" i="38"/>
  <c r="AN180" i="38"/>
  <c r="AR180" i="38"/>
  <c r="A185" i="38"/>
  <c r="B185" i="38"/>
  <c r="C185" i="38"/>
  <c r="D185" i="38"/>
  <c r="D190" i="38" s="1"/>
  <c r="E185" i="38"/>
  <c r="F185" i="38"/>
  <c r="G185" i="38"/>
  <c r="H185" i="38"/>
  <c r="H190" i="38" s="1"/>
  <c r="I185" i="38"/>
  <c r="I190" i="38" s="1"/>
  <c r="J185" i="38"/>
  <c r="K185" i="38"/>
  <c r="L185" i="38"/>
  <c r="L190" i="38" s="1"/>
  <c r="M185" i="38"/>
  <c r="M190" i="38" s="1"/>
  <c r="P185" i="38"/>
  <c r="Q185" i="38"/>
  <c r="R185" i="38"/>
  <c r="R190" i="38" s="1"/>
  <c r="S185" i="38"/>
  <c r="S190" i="38" s="1"/>
  <c r="T185" i="38"/>
  <c r="U185" i="38"/>
  <c r="V185" i="38"/>
  <c r="V190" i="38" s="1"/>
  <c r="W185" i="38"/>
  <c r="X185" i="38"/>
  <c r="Y185" i="38"/>
  <c r="AB185" i="38"/>
  <c r="AB190" i="38" s="1"/>
  <c r="AC185" i="38"/>
  <c r="AD185" i="38"/>
  <c r="AE185" i="38"/>
  <c r="AF185" i="38"/>
  <c r="AF190" i="38" s="1"/>
  <c r="AG185" i="38"/>
  <c r="AG190" i="38" s="1"/>
  <c r="AH185" i="38"/>
  <c r="AI185" i="38"/>
  <c r="AJ185" i="38"/>
  <c r="AJ190" i="38" s="1"/>
  <c r="AK185" i="38"/>
  <c r="AN185" i="38"/>
  <c r="AO185" i="38"/>
  <c r="AP185" i="38"/>
  <c r="AP190" i="38" s="1"/>
  <c r="AQ185" i="38"/>
  <c r="AR185" i="38"/>
  <c r="AS185" i="38"/>
  <c r="AT185" i="38"/>
  <c r="AT190" i="38" s="1"/>
  <c r="AU185" i="38"/>
  <c r="AU190" i="38" s="1"/>
  <c r="AV185" i="38"/>
  <c r="AW185" i="38"/>
  <c r="A186" i="38"/>
  <c r="B186" i="38"/>
  <c r="C186" i="38"/>
  <c r="D186" i="38"/>
  <c r="E186" i="38"/>
  <c r="F186" i="38"/>
  <c r="G186" i="38"/>
  <c r="H186" i="38"/>
  <c r="I186" i="38"/>
  <c r="J186" i="38"/>
  <c r="K186" i="38"/>
  <c r="L186" i="38"/>
  <c r="M186" i="38"/>
  <c r="P186" i="38"/>
  <c r="Q186" i="38"/>
  <c r="R186" i="38"/>
  <c r="S186" i="38"/>
  <c r="T186" i="38"/>
  <c r="U186" i="38"/>
  <c r="V186" i="38"/>
  <c r="W186" i="38"/>
  <c r="X186" i="38"/>
  <c r="Y186" i="38"/>
  <c r="AB186" i="38"/>
  <c r="AC186" i="38"/>
  <c r="AD186" i="38"/>
  <c r="AE186" i="38"/>
  <c r="AF186" i="38"/>
  <c r="AG186" i="38"/>
  <c r="AH186" i="38"/>
  <c r="AI186" i="38"/>
  <c r="AJ186" i="38"/>
  <c r="AK186" i="38"/>
  <c r="AN186" i="38"/>
  <c r="AO186" i="38"/>
  <c r="AP186" i="38"/>
  <c r="AQ186" i="38"/>
  <c r="AR186" i="38"/>
  <c r="AS186" i="38"/>
  <c r="AT186" i="38"/>
  <c r="AU186" i="38"/>
  <c r="AU188" i="38" s="1"/>
  <c r="AV186" i="38"/>
  <c r="AW186" i="38"/>
  <c r="A187" i="38"/>
  <c r="B187" i="38"/>
  <c r="B193" i="38" s="1"/>
  <c r="C187" i="38"/>
  <c r="D187" i="38"/>
  <c r="E187" i="38"/>
  <c r="F187" i="38"/>
  <c r="G187" i="38"/>
  <c r="H187" i="38"/>
  <c r="I187" i="38"/>
  <c r="J187" i="38"/>
  <c r="K187" i="38"/>
  <c r="L187" i="38"/>
  <c r="M187" i="38"/>
  <c r="P187" i="38"/>
  <c r="Q187" i="38"/>
  <c r="R187" i="38"/>
  <c r="S187" i="38"/>
  <c r="T187" i="38"/>
  <c r="U187" i="38"/>
  <c r="V187" i="38"/>
  <c r="W187" i="38"/>
  <c r="X187" i="38"/>
  <c r="Y187" i="38"/>
  <c r="AB187" i="38"/>
  <c r="AC187" i="38"/>
  <c r="AD187" i="38"/>
  <c r="AE187" i="38"/>
  <c r="AF187" i="38"/>
  <c r="AG187" i="38"/>
  <c r="AH187" i="38"/>
  <c r="AI187" i="38"/>
  <c r="AJ187" i="38"/>
  <c r="AK187" i="38"/>
  <c r="AN187" i="38"/>
  <c r="AO187" i="38"/>
  <c r="AP187" i="38"/>
  <c r="AQ187" i="38"/>
  <c r="AR187" i="38"/>
  <c r="AS187" i="38"/>
  <c r="AT187" i="38"/>
  <c r="AU187" i="38"/>
  <c r="AV187" i="38"/>
  <c r="AW187" i="38"/>
  <c r="W190" i="38"/>
  <c r="AK190" i="38"/>
  <c r="AU192" i="38"/>
  <c r="A195" i="38"/>
  <c r="B195" i="38"/>
  <c r="C195" i="38"/>
  <c r="D195" i="38"/>
  <c r="E195" i="38"/>
  <c r="F195" i="38"/>
  <c r="G195" i="38"/>
  <c r="H195" i="38"/>
  <c r="I195" i="38"/>
  <c r="J195" i="38"/>
  <c r="K195" i="38"/>
  <c r="L195" i="38"/>
  <c r="M195" i="38"/>
  <c r="P195" i="38"/>
  <c r="Q195" i="38"/>
  <c r="R195" i="38"/>
  <c r="S195" i="38"/>
  <c r="T195" i="38"/>
  <c r="U195" i="38"/>
  <c r="U200" i="38" s="1"/>
  <c r="V195" i="38"/>
  <c r="W195" i="38"/>
  <c r="X195" i="38"/>
  <c r="Y195" i="38"/>
  <c r="AB195" i="38"/>
  <c r="AC195" i="38"/>
  <c r="AD195" i="38"/>
  <c r="AE195" i="38"/>
  <c r="AF195" i="38"/>
  <c r="AG195" i="38"/>
  <c r="AH195" i="38"/>
  <c r="AI195" i="38"/>
  <c r="AJ195" i="38"/>
  <c r="AK195" i="38"/>
  <c r="AN195" i="38"/>
  <c r="AO195" i="38"/>
  <c r="AP195" i="38"/>
  <c r="AQ195" i="38"/>
  <c r="AR195" i="38"/>
  <c r="AS195" i="38"/>
  <c r="AT195" i="38"/>
  <c r="AU195" i="38"/>
  <c r="AV195" i="38"/>
  <c r="AW195" i="38"/>
  <c r="A196" i="38"/>
  <c r="B196" i="38"/>
  <c r="C196" i="38"/>
  <c r="D196" i="38"/>
  <c r="E196" i="38"/>
  <c r="E201" i="38" s="1"/>
  <c r="F196" i="38"/>
  <c r="G196" i="38"/>
  <c r="H196" i="38"/>
  <c r="I196" i="38"/>
  <c r="I201" i="38" s="1"/>
  <c r="J196" i="38"/>
  <c r="K196" i="38"/>
  <c r="L196" i="38"/>
  <c r="M196" i="38"/>
  <c r="M201" i="38" s="1"/>
  <c r="P196" i="38"/>
  <c r="Q196" i="38"/>
  <c r="R196" i="38"/>
  <c r="S196" i="38"/>
  <c r="S201" i="38" s="1"/>
  <c r="T196" i="38"/>
  <c r="U196" i="38"/>
  <c r="V196" i="38"/>
  <c r="W196" i="38"/>
  <c r="W201" i="38" s="1"/>
  <c r="X196" i="38"/>
  <c r="Y196" i="38"/>
  <c r="AB196" i="38"/>
  <c r="AC196" i="38"/>
  <c r="AC201" i="38" s="1"/>
  <c r="AD196" i="38"/>
  <c r="AE196" i="38"/>
  <c r="AF196" i="38"/>
  <c r="AG196" i="38"/>
  <c r="AG201" i="38" s="1"/>
  <c r="AH196" i="38"/>
  <c r="AI196" i="38"/>
  <c r="AJ196" i="38"/>
  <c r="AK196" i="38"/>
  <c r="AK201" i="38" s="1"/>
  <c r="AN196" i="38"/>
  <c r="AO196" i="38"/>
  <c r="AP196" i="38"/>
  <c r="AQ196" i="38"/>
  <c r="AQ201" i="38" s="1"/>
  <c r="AR196" i="38"/>
  <c r="AS196" i="38"/>
  <c r="AT196" i="38"/>
  <c r="AU196" i="38"/>
  <c r="AU201" i="38" s="1"/>
  <c r="AV196" i="38"/>
  <c r="AW196" i="38"/>
  <c r="A197" i="38"/>
  <c r="B197" i="38"/>
  <c r="B203" i="38" s="1"/>
  <c r="C197" i="38"/>
  <c r="D197" i="38"/>
  <c r="E197" i="38"/>
  <c r="F197" i="38"/>
  <c r="G197" i="38"/>
  <c r="H197" i="38"/>
  <c r="I197" i="38"/>
  <c r="J197" i="38"/>
  <c r="K197" i="38"/>
  <c r="L197" i="38"/>
  <c r="M197" i="38"/>
  <c r="P197" i="38"/>
  <c r="Q197" i="38"/>
  <c r="R197" i="38"/>
  <c r="S197" i="38"/>
  <c r="T197" i="38"/>
  <c r="U197" i="38"/>
  <c r="V197" i="38"/>
  <c r="W197" i="38"/>
  <c r="X197" i="38"/>
  <c r="Y197" i="38"/>
  <c r="AB197" i="38"/>
  <c r="AC197" i="38"/>
  <c r="AD197" i="38"/>
  <c r="AE197" i="38"/>
  <c r="AE198" i="38" s="1"/>
  <c r="AF197" i="38"/>
  <c r="AG197" i="38"/>
  <c r="AH197" i="38"/>
  <c r="AI197" i="38"/>
  <c r="AJ197" i="38"/>
  <c r="AK197" i="38"/>
  <c r="AN197" i="38"/>
  <c r="AO197" i="38"/>
  <c r="AP197" i="38"/>
  <c r="AQ197" i="38"/>
  <c r="AR197" i="38"/>
  <c r="AS197" i="38"/>
  <c r="AT197" i="38"/>
  <c r="AU197" i="38"/>
  <c r="AV197" i="38"/>
  <c r="AW197" i="38"/>
  <c r="AW198" i="38" s="1"/>
  <c r="F200" i="38"/>
  <c r="J200" i="38"/>
  <c r="K200" i="38"/>
  <c r="P200" i="38"/>
  <c r="T200" i="38"/>
  <c r="X200" i="38"/>
  <c r="AD200" i="38"/>
  <c r="AE200" i="38"/>
  <c r="AH200" i="38"/>
  <c r="AN200" i="38"/>
  <c r="AO200" i="38"/>
  <c r="AR200" i="38"/>
  <c r="AV200" i="38"/>
  <c r="AW200" i="38"/>
  <c r="G201" i="38"/>
  <c r="AI201" i="38"/>
  <c r="AI202" i="38"/>
  <c r="A205" i="38"/>
  <c r="B205" i="38"/>
  <c r="C205" i="38"/>
  <c r="D205" i="38"/>
  <c r="D210" i="38" s="1"/>
  <c r="E205" i="38"/>
  <c r="F205" i="38"/>
  <c r="G205" i="38"/>
  <c r="H205" i="38"/>
  <c r="H210" i="38" s="1"/>
  <c r="I205" i="38"/>
  <c r="I210" i="38" s="1"/>
  <c r="J205" i="38"/>
  <c r="K205" i="38"/>
  <c r="L205" i="38"/>
  <c r="L210" i="38" s="1"/>
  <c r="M205" i="38"/>
  <c r="M210" i="38" s="1"/>
  <c r="P205" i="38"/>
  <c r="Q205" i="38"/>
  <c r="R205" i="38"/>
  <c r="R210" i="38" s="1"/>
  <c r="S205" i="38"/>
  <c r="T205" i="38"/>
  <c r="U205" i="38"/>
  <c r="V205" i="38"/>
  <c r="V210" i="38" s="1"/>
  <c r="W205" i="38"/>
  <c r="X205" i="38"/>
  <c r="Y205" i="38"/>
  <c r="AB205" i="38"/>
  <c r="AB210" i="38" s="1"/>
  <c r="AC205" i="38"/>
  <c r="AC210" i="38" s="1"/>
  <c r="AD205" i="38"/>
  <c r="AE205" i="38"/>
  <c r="AF205" i="38"/>
  <c r="AF210" i="38" s="1"/>
  <c r="AG205" i="38"/>
  <c r="AH205" i="38"/>
  <c r="AI205" i="38"/>
  <c r="AJ205" i="38"/>
  <c r="AJ210" i="38" s="1"/>
  <c r="AK205" i="38"/>
  <c r="AK210" i="38" s="1"/>
  <c r="AN205" i="38"/>
  <c r="AO205" i="38"/>
  <c r="AP205" i="38"/>
  <c r="AP210" i="38" s="1"/>
  <c r="AQ205" i="38"/>
  <c r="AR205" i="38"/>
  <c r="AS205" i="38"/>
  <c r="AT205" i="38"/>
  <c r="AT210" i="38" s="1"/>
  <c r="AU205" i="38"/>
  <c r="AU210" i="38" s="1"/>
  <c r="AV205" i="38"/>
  <c r="AW205" i="38"/>
  <c r="A206" i="38"/>
  <c r="B206" i="38"/>
  <c r="C206" i="38"/>
  <c r="D206" i="38"/>
  <c r="E206" i="38"/>
  <c r="E211" i="38" s="1"/>
  <c r="F206" i="38"/>
  <c r="G206" i="38"/>
  <c r="H206" i="38"/>
  <c r="I206" i="38"/>
  <c r="J206" i="38"/>
  <c r="K206" i="38"/>
  <c r="L206" i="38"/>
  <c r="M206" i="38"/>
  <c r="M211" i="38" s="1"/>
  <c r="P206" i="38"/>
  <c r="Q206" i="38"/>
  <c r="R206" i="38"/>
  <c r="S206" i="38"/>
  <c r="S211" i="38" s="1"/>
  <c r="T206" i="38"/>
  <c r="U206" i="38"/>
  <c r="V206" i="38"/>
  <c r="W206" i="38"/>
  <c r="W211" i="38" s="1"/>
  <c r="X206" i="38"/>
  <c r="Y206" i="38"/>
  <c r="AB206" i="38"/>
  <c r="AC206" i="38"/>
  <c r="AD206" i="38"/>
  <c r="AE206" i="38"/>
  <c r="AF206" i="38"/>
  <c r="AG206" i="38"/>
  <c r="AG211" i="38" s="1"/>
  <c r="AH206" i="38"/>
  <c r="AI206" i="38"/>
  <c r="AJ206" i="38"/>
  <c r="AK206" i="38"/>
  <c r="AK211" i="38" s="1"/>
  <c r="AN206" i="38"/>
  <c r="AO206" i="38"/>
  <c r="AP206" i="38"/>
  <c r="AQ206" i="38"/>
  <c r="AQ211" i="38" s="1"/>
  <c r="AR206" i="38"/>
  <c r="AS206" i="38"/>
  <c r="AT206" i="38"/>
  <c r="AU206" i="38"/>
  <c r="AV206" i="38"/>
  <c r="AW206" i="38"/>
  <c r="A207" i="38"/>
  <c r="B207" i="38"/>
  <c r="B213" i="38" s="1"/>
  <c r="C207" i="38"/>
  <c r="D207" i="38"/>
  <c r="E207" i="38"/>
  <c r="F207" i="38"/>
  <c r="G207" i="38"/>
  <c r="H207" i="38"/>
  <c r="I207" i="38"/>
  <c r="J207" i="38"/>
  <c r="K207" i="38"/>
  <c r="L207" i="38"/>
  <c r="M207" i="38"/>
  <c r="P207" i="38"/>
  <c r="Q207" i="38"/>
  <c r="R207" i="38"/>
  <c r="S207" i="38"/>
  <c r="T207" i="38"/>
  <c r="U207" i="38"/>
  <c r="V207" i="38"/>
  <c r="W207" i="38"/>
  <c r="X207" i="38"/>
  <c r="Y207" i="38"/>
  <c r="AB207" i="38"/>
  <c r="AC207" i="38"/>
  <c r="AD207" i="38"/>
  <c r="AE207" i="38"/>
  <c r="AF207" i="38"/>
  <c r="AG207" i="38"/>
  <c r="AH207" i="38"/>
  <c r="AI207" i="38"/>
  <c r="AJ207" i="38"/>
  <c r="AK207" i="38"/>
  <c r="AN207" i="38"/>
  <c r="AO207" i="38"/>
  <c r="AP207" i="38"/>
  <c r="AQ207" i="38"/>
  <c r="AR207" i="38"/>
  <c r="AS207" i="38"/>
  <c r="AT207" i="38"/>
  <c r="AU207" i="38"/>
  <c r="AV207" i="38"/>
  <c r="AW207" i="38"/>
  <c r="E210" i="38"/>
  <c r="S210" i="38"/>
  <c r="AQ210" i="38"/>
  <c r="AK212" i="38"/>
  <c r="A215" i="38"/>
  <c r="B215" i="38"/>
  <c r="C215" i="38"/>
  <c r="D215" i="38"/>
  <c r="E215" i="38"/>
  <c r="F215" i="38"/>
  <c r="F220" i="38" s="1"/>
  <c r="G215" i="38"/>
  <c r="H215" i="38"/>
  <c r="I215" i="38"/>
  <c r="J215" i="38"/>
  <c r="K215" i="38"/>
  <c r="K220" i="38" s="1"/>
  <c r="L215" i="38"/>
  <c r="M215" i="38"/>
  <c r="P215" i="38"/>
  <c r="Q215" i="38"/>
  <c r="Q220" i="38" s="1"/>
  <c r="R215" i="38"/>
  <c r="S215" i="38"/>
  <c r="T215" i="38"/>
  <c r="T220" i="38" s="1"/>
  <c r="U215" i="38"/>
  <c r="V215" i="38"/>
  <c r="W215" i="38"/>
  <c r="X215" i="38"/>
  <c r="Y215" i="38"/>
  <c r="Y220" i="38" s="1"/>
  <c r="AB215" i="38"/>
  <c r="AC215" i="38"/>
  <c r="AD215" i="38"/>
  <c r="AD220" i="38" s="1"/>
  <c r="AE215" i="38"/>
  <c r="AF215" i="38"/>
  <c r="AG215" i="38"/>
  <c r="AH215" i="38"/>
  <c r="AI215" i="38"/>
  <c r="AI220" i="38" s="1"/>
  <c r="AJ215" i="38"/>
  <c r="AK215" i="38"/>
  <c r="AN215" i="38"/>
  <c r="AN220" i="38" s="1"/>
  <c r="AO215" i="38"/>
  <c r="AO220" i="38" s="1"/>
  <c r="AP215" i="38"/>
  <c r="AQ215" i="38"/>
  <c r="AR215" i="38"/>
  <c r="AS215" i="38"/>
  <c r="AT215" i="38"/>
  <c r="AU215" i="38"/>
  <c r="AV215" i="38"/>
  <c r="AV220" i="38" s="1"/>
  <c r="AW215" i="38"/>
  <c r="A216" i="38"/>
  <c r="B216" i="38"/>
  <c r="C216" i="38"/>
  <c r="D216" i="38"/>
  <c r="E216" i="38"/>
  <c r="E221" i="38" s="1"/>
  <c r="F216" i="38"/>
  <c r="G216" i="38"/>
  <c r="H216" i="38"/>
  <c r="I216" i="38"/>
  <c r="I221" i="38" s="1"/>
  <c r="J216" i="38"/>
  <c r="K216" i="38"/>
  <c r="L216" i="38"/>
  <c r="M216" i="38"/>
  <c r="M221" i="38" s="1"/>
  <c r="P216" i="38"/>
  <c r="Q216" i="38"/>
  <c r="R216" i="38"/>
  <c r="S216" i="38"/>
  <c r="S221" i="38" s="1"/>
  <c r="T216" i="38"/>
  <c r="U216" i="38"/>
  <c r="V216" i="38"/>
  <c r="W216" i="38"/>
  <c r="W221" i="38" s="1"/>
  <c r="X216" i="38"/>
  <c r="Y216" i="38"/>
  <c r="AB216" i="38"/>
  <c r="AC216" i="38"/>
  <c r="AC221" i="38" s="1"/>
  <c r="AD216" i="38"/>
  <c r="AE216" i="38"/>
  <c r="AF216" i="38"/>
  <c r="AG216" i="38"/>
  <c r="AG221" i="38" s="1"/>
  <c r="AH216" i="38"/>
  <c r="AI216" i="38"/>
  <c r="AJ216" i="38"/>
  <c r="AK216" i="38"/>
  <c r="AK221" i="38" s="1"/>
  <c r="AN216" i="38"/>
  <c r="AO216" i="38"/>
  <c r="AP216" i="38"/>
  <c r="AQ216" i="38"/>
  <c r="AQ221" i="38" s="1"/>
  <c r="AR216" i="38"/>
  <c r="AS216" i="38"/>
  <c r="AT216" i="38"/>
  <c r="AU216" i="38"/>
  <c r="AU221" i="38" s="1"/>
  <c r="AV216" i="38"/>
  <c r="AW216" i="38"/>
  <c r="A217" i="38"/>
  <c r="B217" i="38"/>
  <c r="B223" i="38" s="1"/>
  <c r="C217" i="38"/>
  <c r="D217" i="38"/>
  <c r="E217" i="38"/>
  <c r="F217" i="38"/>
  <c r="G217" i="38"/>
  <c r="H217" i="38"/>
  <c r="I217" i="38"/>
  <c r="J217" i="38"/>
  <c r="K217" i="38"/>
  <c r="L217" i="38"/>
  <c r="M217" i="38"/>
  <c r="P217" i="38"/>
  <c r="Q217" i="38"/>
  <c r="R217" i="38"/>
  <c r="S217" i="38"/>
  <c r="T217" i="38"/>
  <c r="U217" i="38"/>
  <c r="V217" i="38"/>
  <c r="W217" i="38"/>
  <c r="X217" i="38"/>
  <c r="Y217" i="38"/>
  <c r="Y218" i="38" s="1"/>
  <c r="AB217" i="38"/>
  <c r="AC217" i="38"/>
  <c r="AD217" i="38"/>
  <c r="AE217" i="38"/>
  <c r="AF217" i="38"/>
  <c r="AG217" i="38"/>
  <c r="AH217" i="38"/>
  <c r="AI217" i="38"/>
  <c r="AJ217" i="38"/>
  <c r="AK217" i="38"/>
  <c r="AN217" i="38"/>
  <c r="AO217" i="38"/>
  <c r="AP217" i="38"/>
  <c r="AQ217" i="38"/>
  <c r="AR217" i="38"/>
  <c r="AS217" i="38"/>
  <c r="AT217" i="38"/>
  <c r="AU217" i="38"/>
  <c r="AV217" i="38"/>
  <c r="AW217" i="38"/>
  <c r="J220" i="38"/>
  <c r="P220" i="38"/>
  <c r="X220" i="38"/>
  <c r="AH220" i="38"/>
  <c r="AR220" i="38"/>
  <c r="AS220" i="38"/>
  <c r="AI221" i="38"/>
  <c r="AO222" i="38"/>
  <c r="A225" i="38"/>
  <c r="B225" i="38"/>
  <c r="C225" i="38"/>
  <c r="D225" i="38"/>
  <c r="D230" i="38" s="1"/>
  <c r="E225" i="38"/>
  <c r="E230" i="38" s="1"/>
  <c r="F225" i="38"/>
  <c r="G225" i="38"/>
  <c r="H225" i="38"/>
  <c r="H230" i="38" s="1"/>
  <c r="I225" i="38"/>
  <c r="J225" i="38"/>
  <c r="K225" i="38"/>
  <c r="L225" i="38"/>
  <c r="L230" i="38" s="1"/>
  <c r="M225" i="38"/>
  <c r="M230" i="38" s="1"/>
  <c r="P225" i="38"/>
  <c r="Q225" i="38"/>
  <c r="R225" i="38"/>
  <c r="R230" i="38" s="1"/>
  <c r="S225" i="38"/>
  <c r="T225" i="38"/>
  <c r="U225" i="38"/>
  <c r="V225" i="38"/>
  <c r="V230" i="38" s="1"/>
  <c r="W225" i="38"/>
  <c r="W230" i="38" s="1"/>
  <c r="X225" i="38"/>
  <c r="Y225" i="38"/>
  <c r="AB225" i="38"/>
  <c r="AB230" i="38" s="1"/>
  <c r="AC225" i="38"/>
  <c r="AC230" i="38" s="1"/>
  <c r="AD225" i="38"/>
  <c r="AE225" i="38"/>
  <c r="AF225" i="38"/>
  <c r="AF230" i="38" s="1"/>
  <c r="AG225" i="38"/>
  <c r="AH225" i="38"/>
  <c r="AI225" i="38"/>
  <c r="AJ225" i="38"/>
  <c r="AJ230" i="38" s="1"/>
  <c r="AK225" i="38"/>
  <c r="AN225" i="38"/>
  <c r="AO225" i="38"/>
  <c r="AP225" i="38"/>
  <c r="AP230" i="38" s="1"/>
  <c r="AQ225" i="38"/>
  <c r="AQ230" i="38" s="1"/>
  <c r="AR225" i="38"/>
  <c r="AS225" i="38"/>
  <c r="AT225" i="38"/>
  <c r="AT230" i="38" s="1"/>
  <c r="AU225" i="38"/>
  <c r="AV225" i="38"/>
  <c r="AW225" i="38"/>
  <c r="A226" i="38"/>
  <c r="B226" i="38"/>
  <c r="C226" i="38"/>
  <c r="D226" i="38"/>
  <c r="E226" i="38"/>
  <c r="E231" i="38" s="1"/>
  <c r="F226" i="38"/>
  <c r="G226" i="38"/>
  <c r="H226" i="38"/>
  <c r="I226" i="38"/>
  <c r="I231" i="38" s="1"/>
  <c r="J226" i="38"/>
  <c r="K226" i="38"/>
  <c r="L226" i="38"/>
  <c r="M226" i="38"/>
  <c r="M231" i="38" s="1"/>
  <c r="P226" i="38"/>
  <c r="Q226" i="38"/>
  <c r="R226" i="38"/>
  <c r="S226" i="38"/>
  <c r="S231" i="38" s="1"/>
  <c r="T226" i="38"/>
  <c r="U226" i="38"/>
  <c r="V226" i="38"/>
  <c r="W226" i="38"/>
  <c r="W231" i="38" s="1"/>
  <c r="X226" i="38"/>
  <c r="Y226" i="38"/>
  <c r="AB226" i="38"/>
  <c r="AC226" i="38"/>
  <c r="AD226" i="38"/>
  <c r="AE226" i="38"/>
  <c r="AF226" i="38"/>
  <c r="AG226" i="38"/>
  <c r="AG231" i="38" s="1"/>
  <c r="AH226" i="38"/>
  <c r="AI226" i="38"/>
  <c r="AJ226" i="38"/>
  <c r="AK226" i="38"/>
  <c r="AK231" i="38" s="1"/>
  <c r="AN226" i="38"/>
  <c r="AO226" i="38"/>
  <c r="AP226" i="38"/>
  <c r="AQ226" i="38"/>
  <c r="AQ231" i="38" s="1"/>
  <c r="AR226" i="38"/>
  <c r="AS226" i="38"/>
  <c r="AT226" i="38"/>
  <c r="AU226" i="38"/>
  <c r="AU231" i="38" s="1"/>
  <c r="AV226" i="38"/>
  <c r="AW226" i="38"/>
  <c r="A227" i="38"/>
  <c r="B227" i="38"/>
  <c r="B233" i="38" s="1"/>
  <c r="C227" i="38"/>
  <c r="D227" i="38"/>
  <c r="E227" i="38"/>
  <c r="F227" i="38"/>
  <c r="G227" i="38"/>
  <c r="H227" i="38"/>
  <c r="I227" i="38"/>
  <c r="J227" i="38"/>
  <c r="K227" i="38"/>
  <c r="L227" i="38"/>
  <c r="M227" i="38"/>
  <c r="P227" i="38"/>
  <c r="Q227" i="38"/>
  <c r="R227" i="38"/>
  <c r="S227" i="38"/>
  <c r="T227" i="38"/>
  <c r="U227" i="38"/>
  <c r="V227" i="38"/>
  <c r="W227" i="38"/>
  <c r="X227" i="38"/>
  <c r="Y227" i="38"/>
  <c r="AB227" i="38"/>
  <c r="AC227" i="38"/>
  <c r="AD227" i="38"/>
  <c r="AE227" i="38"/>
  <c r="AF227" i="38"/>
  <c r="AG227" i="38"/>
  <c r="AH227" i="38"/>
  <c r="AI227" i="38"/>
  <c r="AJ227" i="38"/>
  <c r="AK227" i="38"/>
  <c r="AN227" i="38"/>
  <c r="AO227" i="38"/>
  <c r="AP227" i="38"/>
  <c r="AQ227" i="38"/>
  <c r="AR227" i="38"/>
  <c r="AS227" i="38"/>
  <c r="AT227" i="38"/>
  <c r="AU227" i="38"/>
  <c r="AV227" i="38"/>
  <c r="AW227" i="38"/>
  <c r="AG232" i="38"/>
  <c r="A235" i="38"/>
  <c r="B235" i="38"/>
  <c r="C235" i="38"/>
  <c r="D235" i="38"/>
  <c r="E235" i="38"/>
  <c r="F235" i="38"/>
  <c r="F240" i="38" s="1"/>
  <c r="G235" i="38"/>
  <c r="G240" i="38" s="1"/>
  <c r="H235" i="38"/>
  <c r="I235" i="38"/>
  <c r="J235" i="38"/>
  <c r="K235" i="38"/>
  <c r="L235" i="38"/>
  <c r="M235" i="38"/>
  <c r="P235" i="38"/>
  <c r="P240" i="38" s="1"/>
  <c r="Q235" i="38"/>
  <c r="Q240" i="38" s="1"/>
  <c r="R235" i="38"/>
  <c r="S235" i="38"/>
  <c r="T235" i="38"/>
  <c r="T240" i="38" s="1"/>
  <c r="U235" i="38"/>
  <c r="U240" i="38" s="1"/>
  <c r="V235" i="38"/>
  <c r="W235" i="38"/>
  <c r="X235" i="38"/>
  <c r="X240" i="38" s="1"/>
  <c r="Y235" i="38"/>
  <c r="Y240" i="38" s="1"/>
  <c r="AB235" i="38"/>
  <c r="AC235" i="38"/>
  <c r="AD235" i="38"/>
  <c r="AD240" i="38" s="1"/>
  <c r="AE235" i="38"/>
  <c r="AF235" i="38"/>
  <c r="AG235" i="38"/>
  <c r="AH235" i="38"/>
  <c r="AH240" i="38" s="1"/>
  <c r="AI235" i="38"/>
  <c r="AI240" i="38" s="1"/>
  <c r="AJ235" i="38"/>
  <c r="AK235" i="38"/>
  <c r="AN235" i="38"/>
  <c r="AN240" i="38" s="1"/>
  <c r="AO235" i="38"/>
  <c r="AO240" i="38" s="1"/>
  <c r="AP235" i="38"/>
  <c r="AQ235" i="38"/>
  <c r="AR235" i="38"/>
  <c r="AR240" i="38" s="1"/>
  <c r="AS235" i="38"/>
  <c r="AS240" i="38" s="1"/>
  <c r="AT235" i="38"/>
  <c r="AU235" i="38"/>
  <c r="AV235" i="38"/>
  <c r="AV240" i="38" s="1"/>
  <c r="AW235" i="38"/>
  <c r="AW240" i="38" s="1"/>
  <c r="A236" i="38"/>
  <c r="B236" i="38"/>
  <c r="C236" i="38"/>
  <c r="D236" i="38"/>
  <c r="E236" i="38"/>
  <c r="F236" i="38"/>
  <c r="G236" i="38"/>
  <c r="G241" i="38" s="1"/>
  <c r="H236" i="38"/>
  <c r="I236" i="38"/>
  <c r="J236" i="38"/>
  <c r="K236" i="38"/>
  <c r="K241" i="38" s="1"/>
  <c r="L236" i="38"/>
  <c r="M236" i="38"/>
  <c r="P236" i="38"/>
  <c r="Q236" i="38"/>
  <c r="R236" i="38"/>
  <c r="S236" i="38"/>
  <c r="T236" i="38"/>
  <c r="U236" i="38"/>
  <c r="U241" i="38" s="1"/>
  <c r="V236" i="38"/>
  <c r="W236" i="38"/>
  <c r="X236" i="38"/>
  <c r="Y236" i="38"/>
  <c r="Y241" i="38" s="1"/>
  <c r="AB236" i="38"/>
  <c r="AC236" i="38"/>
  <c r="AD236" i="38"/>
  <c r="AE236" i="38"/>
  <c r="AE241" i="38" s="1"/>
  <c r="AF236" i="38"/>
  <c r="AG236" i="38"/>
  <c r="AH236" i="38"/>
  <c r="AI236" i="38"/>
  <c r="AI241" i="38" s="1"/>
  <c r="AJ236" i="38"/>
  <c r="AK236" i="38"/>
  <c r="AN236" i="38"/>
  <c r="AO236" i="38"/>
  <c r="AO241" i="38" s="1"/>
  <c r="AP236" i="38"/>
  <c r="AQ236" i="38"/>
  <c r="AR236" i="38"/>
  <c r="AS236" i="38"/>
  <c r="AS241" i="38" s="1"/>
  <c r="AT236" i="38"/>
  <c r="AU236" i="38"/>
  <c r="AV236" i="38"/>
  <c r="AW236" i="38"/>
  <c r="AW241" i="38" s="1"/>
  <c r="A237" i="38"/>
  <c r="B237" i="38"/>
  <c r="B243" i="38" s="1"/>
  <c r="C237" i="38"/>
  <c r="D237" i="38"/>
  <c r="E237" i="38"/>
  <c r="E242" i="38" s="1"/>
  <c r="F237" i="38"/>
  <c r="G237" i="38"/>
  <c r="H237" i="38"/>
  <c r="I237" i="38"/>
  <c r="J237" i="38"/>
  <c r="K237" i="38"/>
  <c r="L237" i="38"/>
  <c r="M237" i="38"/>
  <c r="M242" i="38" s="1"/>
  <c r="P237" i="38"/>
  <c r="Q237" i="38"/>
  <c r="R237" i="38"/>
  <c r="S237" i="38"/>
  <c r="T237" i="38"/>
  <c r="U237" i="38"/>
  <c r="V237" i="38"/>
  <c r="W237" i="38"/>
  <c r="X237" i="38"/>
  <c r="Y237" i="38"/>
  <c r="AB237" i="38"/>
  <c r="AC237" i="38"/>
  <c r="AD237" i="38"/>
  <c r="AE237" i="38"/>
  <c r="AF237" i="38"/>
  <c r="AG237" i="38"/>
  <c r="AH237" i="38"/>
  <c r="AI237" i="38"/>
  <c r="AJ237" i="38"/>
  <c r="AK237" i="38"/>
  <c r="AN237" i="38"/>
  <c r="AO237" i="38"/>
  <c r="AP237" i="38"/>
  <c r="AQ237" i="38"/>
  <c r="AR237" i="38"/>
  <c r="AS237" i="38"/>
  <c r="AT237" i="38"/>
  <c r="AU237" i="38"/>
  <c r="AV237" i="38"/>
  <c r="AW237" i="38"/>
  <c r="J240" i="38"/>
  <c r="K240" i="38"/>
  <c r="AE240" i="38"/>
  <c r="Q241" i="38"/>
  <c r="Q242" i="38"/>
  <c r="B17" i="37"/>
  <c r="C17" i="37"/>
  <c r="D17" i="37"/>
  <c r="AP71" i="38" s="1"/>
  <c r="E17" i="37"/>
  <c r="AE221" i="38" s="1"/>
  <c r="F17" i="37"/>
  <c r="G17" i="37"/>
  <c r="H17" i="37"/>
  <c r="J41" i="38" s="1"/>
  <c r="I17" i="37"/>
  <c r="J17" i="37"/>
  <c r="K17" i="37"/>
  <c r="B18" i="37"/>
  <c r="P82" i="38" s="1"/>
  <c r="C18" i="37"/>
  <c r="Q202" i="38" s="1"/>
  <c r="D18" i="37"/>
  <c r="R92" i="38" s="1"/>
  <c r="E18" i="37"/>
  <c r="F18" i="37"/>
  <c r="G18" i="37"/>
  <c r="I232" i="38" s="1"/>
  <c r="H18" i="37"/>
  <c r="I18" i="37"/>
  <c r="J18" i="37"/>
  <c r="K18" i="37"/>
  <c r="M232" i="38" s="1"/>
  <c r="A9" i="36"/>
  <c r="A10" i="36"/>
  <c r="A11" i="36"/>
  <c r="A14" i="36"/>
  <c r="A15" i="36"/>
  <c r="A16" i="36"/>
  <c r="A17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U151" i="38" l="1"/>
  <c r="W151" i="38"/>
  <c r="K42" i="38"/>
  <c r="AU52" i="38"/>
  <c r="K92" i="38"/>
  <c r="W132" i="38"/>
  <c r="AU152" i="38"/>
  <c r="AU172" i="38"/>
  <c r="AI182" i="38"/>
  <c r="AE42" i="38"/>
  <c r="AE62" i="38"/>
  <c r="AE122" i="38"/>
  <c r="S132" i="38"/>
  <c r="AQ132" i="38"/>
  <c r="S152" i="38"/>
  <c r="G142" i="38"/>
  <c r="AE102" i="38"/>
  <c r="Y41" i="38"/>
  <c r="AK81" i="38"/>
  <c r="AW81" i="38"/>
  <c r="Y121" i="38"/>
  <c r="AS41" i="38"/>
  <c r="I51" i="38"/>
  <c r="I151" i="38"/>
  <c r="AS181" i="38"/>
  <c r="U121" i="38"/>
  <c r="AS121" i="38"/>
  <c r="Q41" i="38"/>
  <c r="E111" i="38"/>
  <c r="E151" i="38"/>
  <c r="Q101" i="38"/>
  <c r="Q121" i="38"/>
  <c r="AO121" i="38"/>
  <c r="AC171" i="38"/>
  <c r="Q181" i="38"/>
  <c r="AS242" i="38"/>
  <c r="AO242" i="38"/>
  <c r="AE242" i="38"/>
  <c r="U242" i="38"/>
  <c r="G242" i="38"/>
  <c r="AC232" i="38"/>
  <c r="S232" i="38"/>
  <c r="AE222" i="38"/>
  <c r="AT221" i="38"/>
  <c r="AP221" i="38"/>
  <c r="AJ221" i="38"/>
  <c r="AF221" i="38"/>
  <c r="AB221" i="38"/>
  <c r="V221" i="38"/>
  <c r="R221" i="38"/>
  <c r="L221" i="38"/>
  <c r="H221" i="38"/>
  <c r="D221" i="38"/>
  <c r="AW218" i="38"/>
  <c r="AS218" i="38"/>
  <c r="AE218" i="38"/>
  <c r="U218" i="38"/>
  <c r="G218" i="38"/>
  <c r="AC212" i="38"/>
  <c r="AU212" i="38"/>
  <c r="AQ212" i="38"/>
  <c r="AG212" i="38"/>
  <c r="W212" i="38"/>
  <c r="S212" i="38"/>
  <c r="M212" i="38"/>
  <c r="I212" i="38"/>
  <c r="E212" i="38"/>
  <c r="Y201" i="38"/>
  <c r="AT201" i="38"/>
  <c r="AP201" i="38"/>
  <c r="AJ201" i="38"/>
  <c r="AF201" i="38"/>
  <c r="AB201" i="38"/>
  <c r="V201" i="38"/>
  <c r="R201" i="38"/>
  <c r="L201" i="38"/>
  <c r="H201" i="38"/>
  <c r="D201" i="38"/>
  <c r="W192" i="38"/>
  <c r="AQ191" i="38"/>
  <c r="AK191" i="38"/>
  <c r="AG191" i="38"/>
  <c r="AC191" i="38"/>
  <c r="W191" i="38"/>
  <c r="S191" i="38"/>
  <c r="M191" i="38"/>
  <c r="AJ51" i="38"/>
  <c r="AV41" i="38"/>
  <c r="L71" i="38"/>
  <c r="H51" i="38"/>
  <c r="T41" i="38"/>
  <c r="AB51" i="38"/>
  <c r="D71" i="38"/>
  <c r="AN41" i="38"/>
  <c r="AH242" i="38"/>
  <c r="AD242" i="38"/>
  <c r="J242" i="38"/>
  <c r="F242" i="38"/>
  <c r="AU241" i="38"/>
  <c r="AQ241" i="38"/>
  <c r="AK241" i="38"/>
  <c r="AG241" i="38"/>
  <c r="AC241" i="38"/>
  <c r="W241" i="38"/>
  <c r="S241" i="38"/>
  <c r="M241" i="38"/>
  <c r="I241" i="38"/>
  <c r="E241" i="38"/>
  <c r="AU232" i="38"/>
  <c r="AW231" i="38"/>
  <c r="AS231" i="38"/>
  <c r="AO231" i="38"/>
  <c r="AI231" i="38"/>
  <c r="AE231" i="38"/>
  <c r="Y231" i="38"/>
  <c r="U231" i="38"/>
  <c r="Q231" i="38"/>
  <c r="K231" i="38"/>
  <c r="G231" i="38"/>
  <c r="G222" i="38"/>
  <c r="Q221" i="38"/>
  <c r="AS221" i="38"/>
  <c r="AO221" i="38"/>
  <c r="Y221" i="38"/>
  <c r="U221" i="38"/>
  <c r="G221" i="38"/>
  <c r="AW211" i="38"/>
  <c r="AS211" i="38"/>
  <c r="AO211" i="38"/>
  <c r="AI211" i="38"/>
  <c r="AE211" i="38"/>
  <c r="Y211" i="38"/>
  <c r="U211" i="38"/>
  <c r="Q211" i="38"/>
  <c r="K211" i="38"/>
  <c r="G211" i="38"/>
  <c r="AS201" i="38"/>
  <c r="U201" i="38"/>
  <c r="AW201" i="38"/>
  <c r="AE201" i="38"/>
  <c r="K201" i="38"/>
  <c r="AQ192" i="38"/>
  <c r="AC192" i="38"/>
  <c r="I192" i="38"/>
  <c r="E192" i="38"/>
  <c r="M52" i="38"/>
  <c r="AK52" i="38"/>
  <c r="M132" i="38"/>
  <c r="AK132" i="38"/>
  <c r="AG52" i="38"/>
  <c r="I82" i="38"/>
  <c r="I152" i="38"/>
  <c r="AG132" i="38"/>
  <c r="E52" i="38"/>
  <c r="AO62" i="38"/>
  <c r="AC172" i="38"/>
  <c r="E132" i="38"/>
  <c r="AI41" i="38"/>
  <c r="AI121" i="38"/>
  <c r="K61" i="38"/>
  <c r="W171" i="38"/>
  <c r="K181" i="38"/>
  <c r="AU51" i="38"/>
  <c r="K81" i="38"/>
  <c r="G41" i="38"/>
  <c r="S81" i="38"/>
  <c r="AE181" i="38"/>
  <c r="G121" i="38"/>
  <c r="G141" i="38"/>
  <c r="AQ131" i="38"/>
  <c r="S151" i="38"/>
  <c r="AQ151" i="38"/>
  <c r="AW242" i="38"/>
  <c r="AK242" i="38"/>
  <c r="AG242" i="38"/>
  <c r="AC242" i="38"/>
  <c r="I242" i="38"/>
  <c r="AJ241" i="38"/>
  <c r="AF241" i="38"/>
  <c r="AB241" i="38"/>
  <c r="L241" i="38"/>
  <c r="H241" i="38"/>
  <c r="D241" i="38"/>
  <c r="AK232" i="38"/>
  <c r="AV231" i="38"/>
  <c r="AR231" i="38"/>
  <c r="AN231" i="38"/>
  <c r="AH231" i="38"/>
  <c r="AD231" i="38"/>
  <c r="X231" i="38"/>
  <c r="T231" i="38"/>
  <c r="P231" i="38"/>
  <c r="J231" i="38"/>
  <c r="F231" i="38"/>
  <c r="AU228" i="38"/>
  <c r="AK228" i="38"/>
  <c r="AG228" i="38"/>
  <c r="S228" i="38"/>
  <c r="I228" i="38"/>
  <c r="AW221" i="38"/>
  <c r="K221" i="38"/>
  <c r="AW222" i="38"/>
  <c r="AS222" i="38"/>
  <c r="Y222" i="38"/>
  <c r="U222" i="38"/>
  <c r="K222" i="38"/>
  <c r="AV211" i="38"/>
  <c r="AR211" i="38"/>
  <c r="AN211" i="38"/>
  <c r="AH211" i="38"/>
  <c r="AD211" i="38"/>
  <c r="X211" i="38"/>
  <c r="T211" i="38"/>
  <c r="P211" i="38"/>
  <c r="J211" i="38"/>
  <c r="F211" i="38"/>
  <c r="AO201" i="38"/>
  <c r="Q201" i="38"/>
  <c r="AS202" i="38"/>
  <c r="AO202" i="38"/>
  <c r="Y202" i="38"/>
  <c r="U202" i="38"/>
  <c r="K202" i="38"/>
  <c r="G202" i="38"/>
  <c r="AW191" i="38"/>
  <c r="I172" i="38"/>
  <c r="AO161" i="38"/>
  <c r="AC112" i="38"/>
  <c r="AV191" i="38"/>
  <c r="AR191" i="38"/>
  <c r="AN191" i="38"/>
  <c r="X191" i="38"/>
  <c r="T191" i="38"/>
  <c r="P191" i="38"/>
  <c r="AO182" i="38"/>
  <c r="U182" i="38"/>
  <c r="Q182" i="38"/>
  <c r="AU171" i="38"/>
  <c r="AQ171" i="38"/>
  <c r="AK171" i="38"/>
  <c r="AG171" i="38"/>
  <c r="S171" i="38"/>
  <c r="M171" i="38"/>
  <c r="I171" i="38"/>
  <c r="E171" i="38"/>
  <c r="AU161" i="38"/>
  <c r="AQ161" i="38"/>
  <c r="AK161" i="38"/>
  <c r="AG161" i="38"/>
  <c r="AC161" i="38"/>
  <c r="W161" i="38"/>
  <c r="S161" i="38"/>
  <c r="M161" i="38"/>
  <c r="I161" i="38"/>
  <c r="E161" i="38"/>
  <c r="AV151" i="38"/>
  <c r="AR151" i="38"/>
  <c r="AN151" i="38"/>
  <c r="X151" i="38"/>
  <c r="T151" i="38"/>
  <c r="P151" i="38"/>
  <c r="AI141" i="38"/>
  <c r="AE141" i="38"/>
  <c r="U141" i="38"/>
  <c r="Q141" i="38"/>
  <c r="K138" i="38"/>
  <c r="AU132" i="38"/>
  <c r="AC132" i="38"/>
  <c r="I132" i="38"/>
  <c r="AS122" i="38"/>
  <c r="AO122" i="38"/>
  <c r="AI122" i="38"/>
  <c r="Y122" i="38"/>
  <c r="U122" i="38"/>
  <c r="Q122" i="38"/>
  <c r="K122" i="38"/>
  <c r="G122" i="38"/>
  <c r="AU111" i="38"/>
  <c r="AQ111" i="38"/>
  <c r="AK111" i="38"/>
  <c r="AG111" i="38"/>
  <c r="W111" i="38"/>
  <c r="S111" i="38"/>
  <c r="M111" i="38"/>
  <c r="I111" i="38"/>
  <c r="AV101" i="38"/>
  <c r="AU82" i="38"/>
  <c r="AC82" i="38"/>
  <c r="AQ70" i="38"/>
  <c r="AQ68" i="38"/>
  <c r="AT30" i="38"/>
  <c r="H30" i="38"/>
  <c r="AG28" i="38"/>
  <c r="Q18" i="38"/>
  <c r="W8" i="38"/>
  <c r="I191" i="38"/>
  <c r="E191" i="38"/>
  <c r="AU181" i="38"/>
  <c r="AQ181" i="38"/>
  <c r="AK181" i="38"/>
  <c r="AG181" i="38"/>
  <c r="AC181" i="38"/>
  <c r="W181" i="38"/>
  <c r="S181" i="38"/>
  <c r="M181" i="38"/>
  <c r="I181" i="38"/>
  <c r="E181" i="38"/>
  <c r="AJ161" i="38"/>
  <c r="AF161" i="38"/>
  <c r="AB161" i="38"/>
  <c r="L161" i="38"/>
  <c r="H161" i="38"/>
  <c r="D161" i="38"/>
  <c r="AO158" i="38"/>
  <c r="AG151" i="38"/>
  <c r="M151" i="38"/>
  <c r="AW142" i="38"/>
  <c r="AS142" i="38"/>
  <c r="AO142" i="38"/>
  <c r="AE142" i="38"/>
  <c r="Y142" i="38"/>
  <c r="U142" i="38"/>
  <c r="K142" i="38"/>
  <c r="AW131" i="38"/>
  <c r="AS131" i="38"/>
  <c r="AO131" i="38"/>
  <c r="AI131" i="38"/>
  <c r="AE131" i="38"/>
  <c r="Y131" i="38"/>
  <c r="U131" i="38"/>
  <c r="Q131" i="38"/>
  <c r="K131" i="38"/>
  <c r="G131" i="38"/>
  <c r="AU121" i="38"/>
  <c r="AQ121" i="38"/>
  <c r="AK121" i="38"/>
  <c r="AG121" i="38"/>
  <c r="AC121" i="38"/>
  <c r="W121" i="38"/>
  <c r="S121" i="38"/>
  <c r="M121" i="38"/>
  <c r="I121" i="38"/>
  <c r="E121" i="38"/>
  <c r="AU112" i="38"/>
  <c r="AQ112" i="38"/>
  <c r="I112" i="38"/>
  <c r="E112" i="38"/>
  <c r="AN42" i="38"/>
  <c r="AD42" i="38"/>
  <c r="T42" i="38"/>
  <c r="J42" i="38"/>
  <c r="AU41" i="38"/>
  <c r="AQ41" i="38"/>
  <c r="AK41" i="38"/>
  <c r="AG41" i="38"/>
  <c r="AC41" i="38"/>
  <c r="W41" i="38"/>
  <c r="S41" i="38"/>
  <c r="M41" i="38"/>
  <c r="I41" i="38"/>
  <c r="E41" i="38"/>
  <c r="V30" i="38"/>
  <c r="V28" i="38"/>
  <c r="D28" i="38"/>
  <c r="D30" i="38"/>
  <c r="AJ181" i="38"/>
  <c r="AF181" i="38"/>
  <c r="AB181" i="38"/>
  <c r="L181" i="38"/>
  <c r="H181" i="38"/>
  <c r="D181" i="38"/>
  <c r="AW171" i="38"/>
  <c r="AS171" i="38"/>
  <c r="AO171" i="38"/>
  <c r="AI171" i="38"/>
  <c r="AE171" i="38"/>
  <c r="Y171" i="38"/>
  <c r="U171" i="38"/>
  <c r="Q171" i="38"/>
  <c r="K171" i="38"/>
  <c r="G171" i="38"/>
  <c r="AW161" i="38"/>
  <c r="AS161" i="38"/>
  <c r="AI161" i="38"/>
  <c r="AE161" i="38"/>
  <c r="Y161" i="38"/>
  <c r="U161" i="38"/>
  <c r="Q161" i="38"/>
  <c r="K161" i="38"/>
  <c r="G161" i="38"/>
  <c r="AK152" i="38"/>
  <c r="AG152" i="38"/>
  <c r="AC152" i="38"/>
  <c r="M152" i="38"/>
  <c r="AU141" i="38"/>
  <c r="AQ141" i="38"/>
  <c r="AK141" i="38"/>
  <c r="AG141" i="38"/>
  <c r="AC141" i="38"/>
  <c r="W141" i="38"/>
  <c r="S141" i="38"/>
  <c r="M141" i="38"/>
  <c r="I141" i="38"/>
  <c r="E141" i="38"/>
  <c r="AV131" i="38"/>
  <c r="AR131" i="38"/>
  <c r="AN131" i="38"/>
  <c r="AH131" i="38"/>
  <c r="AD131" i="38"/>
  <c r="X131" i="38"/>
  <c r="T131" i="38"/>
  <c r="P131" i="38"/>
  <c r="J131" i="38"/>
  <c r="F131" i="38"/>
  <c r="I128" i="38"/>
  <c r="AT121" i="38"/>
  <c r="AP121" i="38"/>
  <c r="AJ121" i="38"/>
  <c r="AF121" i="38"/>
  <c r="AB121" i="38"/>
  <c r="V121" i="38"/>
  <c r="R121" i="38"/>
  <c r="L121" i="38"/>
  <c r="H121" i="38"/>
  <c r="D121" i="38"/>
  <c r="K118" i="38"/>
  <c r="AW111" i="38"/>
  <c r="AS111" i="38"/>
  <c r="AO111" i="38"/>
  <c r="AI111" i="38"/>
  <c r="AE111" i="38"/>
  <c r="Y111" i="38"/>
  <c r="U111" i="38"/>
  <c r="Q111" i="38"/>
  <c r="K111" i="38"/>
  <c r="G111" i="38"/>
  <c r="AW92" i="38"/>
  <c r="AO92" i="38"/>
  <c r="AI92" i="38"/>
  <c r="AE92" i="38"/>
  <c r="U92" i="38"/>
  <c r="Q92" i="38"/>
  <c r="AV91" i="38"/>
  <c r="AR91" i="38"/>
  <c r="AN91" i="38"/>
  <c r="X91" i="38"/>
  <c r="T91" i="38"/>
  <c r="P91" i="38"/>
  <c r="M90" i="38"/>
  <c r="M88" i="38"/>
  <c r="AW61" i="38"/>
  <c r="AO61" i="38"/>
  <c r="AE61" i="38"/>
  <c r="U61" i="38"/>
  <c r="AB30" i="38"/>
  <c r="AP28" i="38"/>
  <c r="AP228" i="39"/>
  <c r="AP231" i="39"/>
  <c r="AS191" i="38"/>
  <c r="AO191" i="38"/>
  <c r="AI191" i="38"/>
  <c r="AE191" i="38"/>
  <c r="Y191" i="38"/>
  <c r="U191" i="38"/>
  <c r="Q191" i="38"/>
  <c r="K191" i="38"/>
  <c r="G191" i="38"/>
  <c r="AW181" i="38"/>
  <c r="AO181" i="38"/>
  <c r="AI181" i="38"/>
  <c r="Y181" i="38"/>
  <c r="U181" i="38"/>
  <c r="G181" i="38"/>
  <c r="AV171" i="38"/>
  <c r="AR171" i="38"/>
  <c r="AN171" i="38"/>
  <c r="X171" i="38"/>
  <c r="T171" i="38"/>
  <c r="P171" i="38"/>
  <c r="AO162" i="38"/>
  <c r="U162" i="38"/>
  <c r="AC151" i="38"/>
  <c r="AW151" i="38"/>
  <c r="AS151" i="38"/>
  <c r="AO151" i="38"/>
  <c r="AI151" i="38"/>
  <c r="AE151" i="38"/>
  <c r="Y151" i="38"/>
  <c r="U151" i="38"/>
  <c r="Q151" i="38"/>
  <c r="K151" i="38"/>
  <c r="G151" i="38"/>
  <c r="AJ141" i="38"/>
  <c r="AF141" i="38"/>
  <c r="AB141" i="38"/>
  <c r="L141" i="38"/>
  <c r="H141" i="38"/>
  <c r="D141" i="38"/>
  <c r="AU131" i="38"/>
  <c r="AK131" i="38"/>
  <c r="AG131" i="38"/>
  <c r="AC131" i="38"/>
  <c r="S131" i="38"/>
  <c r="M131" i="38"/>
  <c r="I131" i="38"/>
  <c r="E131" i="38"/>
  <c r="AW121" i="38"/>
  <c r="AE121" i="38"/>
  <c r="K121" i="38"/>
  <c r="AW18" i="38"/>
  <c r="AW20" i="38"/>
  <c r="AS18" i="38"/>
  <c r="AS20" i="38"/>
  <c r="AS23" i="38" s="1"/>
  <c r="AO20" i="38"/>
  <c r="AO23" i="38" s="1"/>
  <c r="AO18" i="38"/>
  <c r="AI23" i="38"/>
  <c r="AE18" i="38"/>
  <c r="AE20" i="38"/>
  <c r="AE23" i="38" s="1"/>
  <c r="Y18" i="38"/>
  <c r="Y20" i="38"/>
  <c r="U20" i="38"/>
  <c r="U18" i="38"/>
  <c r="K18" i="38"/>
  <c r="K20" i="38"/>
  <c r="AU8" i="38"/>
  <c r="AU11" i="38"/>
  <c r="AG8" i="38"/>
  <c r="AG11" i="38"/>
  <c r="AC8" i="38"/>
  <c r="AC11" i="38"/>
  <c r="M8" i="38"/>
  <c r="M11" i="38"/>
  <c r="E8" i="38"/>
  <c r="E11" i="38"/>
  <c r="L10" i="38"/>
  <c r="L8" i="38"/>
  <c r="D8" i="38"/>
  <c r="D10" i="38"/>
  <c r="AJ233" i="39"/>
  <c r="AF228" i="39"/>
  <c r="AV111" i="38"/>
  <c r="AR111" i="38"/>
  <c r="AN111" i="38"/>
  <c r="X111" i="38"/>
  <c r="T111" i="38"/>
  <c r="P111" i="38"/>
  <c r="AI101" i="38"/>
  <c r="AV98" i="38"/>
  <c r="AO91" i="38"/>
  <c r="U91" i="38"/>
  <c r="AH82" i="38"/>
  <c r="AD82" i="38"/>
  <c r="J82" i="38"/>
  <c r="AG81" i="38"/>
  <c r="M81" i="38"/>
  <c r="L72" i="38"/>
  <c r="AW71" i="38"/>
  <c r="AS71" i="38"/>
  <c r="AO71" i="38"/>
  <c r="AI71" i="38"/>
  <c r="AE71" i="38"/>
  <c r="Y71" i="38"/>
  <c r="U71" i="38"/>
  <c r="Q71" i="38"/>
  <c r="K71" i="38"/>
  <c r="G71" i="38"/>
  <c r="AC52" i="38"/>
  <c r="S52" i="38"/>
  <c r="I52" i="38"/>
  <c r="AQ28" i="38"/>
  <c r="W28" i="38"/>
  <c r="E28" i="38"/>
  <c r="AW23" i="38"/>
  <c r="AK13" i="38"/>
  <c r="AF233" i="39"/>
  <c r="L228" i="39"/>
  <c r="AQ101" i="38"/>
  <c r="AK101" i="38"/>
  <c r="W101" i="38"/>
  <c r="S101" i="38"/>
  <c r="E101" i="38"/>
  <c r="M91" i="38"/>
  <c r="AE81" i="38"/>
  <c r="L68" i="38"/>
  <c r="D68" i="38"/>
  <c r="AW62" i="38"/>
  <c r="U62" i="38"/>
  <c r="K62" i="38"/>
  <c r="AV51" i="38"/>
  <c r="AR51" i="38"/>
  <c r="AN51" i="38"/>
  <c r="X51" i="38"/>
  <c r="T51" i="38"/>
  <c r="P51" i="38"/>
  <c r="AD238" i="39"/>
  <c r="D228" i="39"/>
  <c r="AT228" i="39"/>
  <c r="AJ228" i="39"/>
  <c r="AB228" i="39"/>
  <c r="V228" i="39"/>
  <c r="R228" i="39"/>
  <c r="H228" i="39"/>
  <c r="AG222" i="39"/>
  <c r="AQ218" i="39"/>
  <c r="AQ220" i="39"/>
  <c r="AQ92" i="38"/>
  <c r="AK92" i="38"/>
  <c r="W92" i="38"/>
  <c r="S92" i="38"/>
  <c r="E92" i="38"/>
  <c r="AT91" i="38"/>
  <c r="AB91" i="38"/>
  <c r="H91" i="38"/>
  <c r="AW82" i="38"/>
  <c r="AS78" i="38"/>
  <c r="AO78" i="38"/>
  <c r="AI82" i="38"/>
  <c r="AE82" i="38"/>
  <c r="Y78" i="38"/>
  <c r="U82" i="38"/>
  <c r="Q78" i="38"/>
  <c r="K82" i="38"/>
  <c r="G78" i="38"/>
  <c r="AR81" i="38"/>
  <c r="T81" i="38"/>
  <c r="P81" i="38"/>
  <c r="AF71" i="38"/>
  <c r="AH62" i="38"/>
  <c r="F62" i="38"/>
  <c r="AK48" i="38"/>
  <c r="AC51" i="38"/>
  <c r="S51" i="38"/>
  <c r="M48" i="38"/>
  <c r="E48" i="38"/>
  <c r="AJ28" i="38"/>
  <c r="AF28" i="38"/>
  <c r="R28" i="38"/>
  <c r="L28" i="38"/>
  <c r="G18" i="38"/>
  <c r="AG13" i="38"/>
  <c r="AT8" i="38"/>
  <c r="AP8" i="38"/>
  <c r="AJ8" i="38"/>
  <c r="AF8" i="38"/>
  <c r="AB8" i="38"/>
  <c r="V8" i="38"/>
  <c r="R8" i="38"/>
  <c r="H8" i="38"/>
  <c r="F238" i="39"/>
  <c r="AQ243" i="39"/>
  <c r="AK222" i="39"/>
  <c r="S222" i="39"/>
  <c r="W218" i="39"/>
  <c r="E218" i="39"/>
  <c r="AF193" i="39"/>
  <c r="AW188" i="39"/>
  <c r="AO188" i="39"/>
  <c r="AI188" i="39"/>
  <c r="Y188" i="39"/>
  <c r="Q188" i="39"/>
  <c r="G188" i="39"/>
  <c r="AT153" i="39"/>
  <c r="AJ148" i="39"/>
  <c r="AB148" i="39"/>
  <c r="R148" i="39"/>
  <c r="H148" i="39"/>
  <c r="AF133" i="39"/>
  <c r="AH123" i="39"/>
  <c r="P123" i="39"/>
  <c r="AI108" i="39"/>
  <c r="AE108" i="39"/>
  <c r="Q108" i="39"/>
  <c r="K108" i="39"/>
  <c r="AK98" i="39"/>
  <c r="AG98" i="39"/>
  <c r="W98" i="39"/>
  <c r="S98" i="39"/>
  <c r="E98" i="39"/>
  <c r="W58" i="39"/>
  <c r="S58" i="39"/>
  <c r="I58" i="39"/>
  <c r="AT58" i="39"/>
  <c r="AP58" i="39"/>
  <c r="AF58" i="39"/>
  <c r="V58" i="39"/>
  <c r="R58" i="39"/>
  <c r="L58" i="39"/>
  <c r="H58" i="39"/>
  <c r="D58" i="39"/>
  <c r="AQ40" i="39"/>
  <c r="AQ38" i="39"/>
  <c r="W38" i="39"/>
  <c r="AJ208" i="39"/>
  <c r="R208" i="39"/>
  <c r="P178" i="39"/>
  <c r="J178" i="39"/>
  <c r="F178" i="39"/>
  <c r="AJ168" i="39"/>
  <c r="X143" i="39"/>
  <c r="AC103" i="39"/>
  <c r="D98" i="39"/>
  <c r="AU198" i="39"/>
  <c r="AQ203" i="39"/>
  <c r="I198" i="39"/>
  <c r="V168" i="39"/>
  <c r="R168" i="39"/>
  <c r="D168" i="39"/>
  <c r="AO168" i="39"/>
  <c r="U168" i="39"/>
  <c r="K168" i="39"/>
  <c r="H128" i="39"/>
  <c r="X123" i="39"/>
  <c r="U68" i="39"/>
  <c r="AW48" i="39"/>
  <c r="AO48" i="39"/>
  <c r="U48" i="39"/>
  <c r="Q48" i="39"/>
  <c r="I218" i="39"/>
  <c r="D208" i="39"/>
  <c r="AT208" i="39"/>
  <c r="AF208" i="39"/>
  <c r="AB208" i="39"/>
  <c r="V208" i="39"/>
  <c r="L208" i="39"/>
  <c r="H208" i="39"/>
  <c r="AW208" i="39"/>
  <c r="K208" i="39"/>
  <c r="T201" i="39"/>
  <c r="K192" i="39"/>
  <c r="AS188" i="39"/>
  <c r="AU178" i="39"/>
  <c r="AK178" i="39"/>
  <c r="AC178" i="39"/>
  <c r="M178" i="39"/>
  <c r="I178" i="39"/>
  <c r="AV158" i="39"/>
  <c r="AR158" i="39"/>
  <c r="AN163" i="39"/>
  <c r="AH163" i="39"/>
  <c r="AD158" i="39"/>
  <c r="J158" i="39"/>
  <c r="F158" i="39"/>
  <c r="AK158" i="39"/>
  <c r="S158" i="39"/>
  <c r="I158" i="39"/>
  <c r="AV143" i="39"/>
  <c r="AN138" i="39"/>
  <c r="AH138" i="39"/>
  <c r="AD138" i="39"/>
  <c r="T138" i="39"/>
  <c r="P138" i="39"/>
  <c r="S88" i="39"/>
  <c r="I88" i="39"/>
  <c r="AW28" i="39"/>
  <c r="AO28" i="39"/>
  <c r="AE28" i="39"/>
  <c r="Y28" i="39"/>
  <c r="U28" i="39"/>
  <c r="K28" i="39"/>
  <c r="AH238" i="40"/>
  <c r="M138" i="40"/>
  <c r="I138" i="40"/>
  <c r="K18" i="40"/>
  <c r="AG8" i="40"/>
  <c r="F198" i="40"/>
  <c r="X188" i="40"/>
  <c r="AJ148" i="40"/>
  <c r="AF148" i="40"/>
  <c r="AQ82" i="40"/>
  <c r="AQ83" i="40" s="1"/>
  <c r="AG82" i="40"/>
  <c r="W82" i="40"/>
  <c r="M82" i="40"/>
  <c r="E82" i="40"/>
  <c r="AV78" i="40"/>
  <c r="AN78" i="40"/>
  <c r="AH78" i="40"/>
  <c r="AD78" i="40"/>
  <c r="T78" i="40"/>
  <c r="P78" i="40"/>
  <c r="J78" i="40"/>
  <c r="AT28" i="40"/>
  <c r="AP28" i="40"/>
  <c r="AJ28" i="40"/>
  <c r="AF28" i="40"/>
  <c r="AB28" i="40"/>
  <c r="V28" i="40"/>
  <c r="R28" i="40"/>
  <c r="M12" i="40"/>
  <c r="AU38" i="39"/>
  <c r="AK38" i="39"/>
  <c r="AC38" i="39"/>
  <c r="S38" i="39"/>
  <c r="I38" i="39"/>
  <c r="K30" i="39"/>
  <c r="AW8" i="39"/>
  <c r="AS8" i="39"/>
  <c r="AO8" i="39"/>
  <c r="AI8" i="39"/>
  <c r="AE8" i="39"/>
  <c r="Y8" i="39"/>
  <c r="U8" i="39"/>
  <c r="Q8" i="39"/>
  <c r="K8" i="39"/>
  <c r="G8" i="39"/>
  <c r="P212" i="40"/>
  <c r="H150" i="40"/>
  <c r="AN118" i="40"/>
  <c r="P171" i="41"/>
  <c r="AN33" i="39"/>
  <c r="AH212" i="40"/>
  <c r="P158" i="40"/>
  <c r="AU82" i="40"/>
  <c r="AK82" i="40"/>
  <c r="AC82" i="40"/>
  <c r="S82" i="40"/>
  <c r="I82" i="40"/>
  <c r="AN38" i="40"/>
  <c r="AM8" i="41"/>
  <c r="Z334" i="41"/>
  <c r="CP334" i="41"/>
  <c r="CP297" i="41"/>
  <c r="CR298" i="41" s="1"/>
  <c r="Z261" i="41"/>
  <c r="AE261" i="41" s="1"/>
  <c r="CP261" i="41"/>
  <c r="Z222" i="41"/>
  <c r="CP222" i="41"/>
  <c r="Z169" i="41"/>
  <c r="CP169" i="41"/>
  <c r="CP171" i="41"/>
  <c r="CR172" i="41" s="1"/>
  <c r="Z138" i="41"/>
  <c r="CP138" i="41"/>
  <c r="Z124" i="41"/>
  <c r="CP124" i="41"/>
  <c r="Z96" i="41"/>
  <c r="CP96" i="41"/>
  <c r="Z93" i="41"/>
  <c r="CP93" i="41"/>
  <c r="CP101" i="41" s="1"/>
  <c r="AA85" i="41"/>
  <c r="CQ85" i="41"/>
  <c r="CL73" i="41"/>
  <c r="CQ71" i="41"/>
  <c r="AA68" i="41"/>
  <c r="AF68" i="41" s="1"/>
  <c r="CQ68" i="41"/>
  <c r="CL66" i="41"/>
  <c r="CQ65" i="41"/>
  <c r="CQ73" i="41" s="1"/>
  <c r="AB57" i="41"/>
  <c r="AG57" i="41" s="1"/>
  <c r="CR57" i="41"/>
  <c r="Z51" i="41"/>
  <c r="AE51" i="41" s="1"/>
  <c r="CP51" i="41"/>
  <c r="Z43" i="41"/>
  <c r="CP43" i="41"/>
  <c r="Z40" i="41"/>
  <c r="CP40" i="41"/>
  <c r="AA37" i="41"/>
  <c r="CQ37" i="41"/>
  <c r="Z23" i="41"/>
  <c r="CP23" i="41"/>
  <c r="AB15" i="41"/>
  <c r="CR15" i="41"/>
  <c r="Z320" i="41"/>
  <c r="CP320" i="41"/>
  <c r="Z309" i="41"/>
  <c r="CP309" i="41"/>
  <c r="CP311" i="41" s="1"/>
  <c r="CR312" i="41" s="1"/>
  <c r="F34" i="36" s="1"/>
  <c r="Z278" i="41"/>
  <c r="AE278" i="41" s="1"/>
  <c r="CP278" i="41"/>
  <c r="Z250" i="41"/>
  <c r="CP250" i="41"/>
  <c r="Z191" i="41"/>
  <c r="AE191" i="41" s="1"/>
  <c r="CP191" i="41"/>
  <c r="Z183" i="41"/>
  <c r="AE183" i="41" s="1"/>
  <c r="CP183" i="41"/>
  <c r="Z177" i="41"/>
  <c r="CP177" i="41"/>
  <c r="Z152" i="41"/>
  <c r="AE152" i="41" s="1"/>
  <c r="CP152" i="41"/>
  <c r="CP115" i="41"/>
  <c r="CR116" i="41" s="1"/>
  <c r="Z85" i="41"/>
  <c r="AE85" i="41" s="1"/>
  <c r="CP85" i="41"/>
  <c r="AA82" i="41"/>
  <c r="CQ82" i="41"/>
  <c r="AB79" i="41"/>
  <c r="CR79" i="41"/>
  <c r="Z71" i="41"/>
  <c r="CP71" i="41"/>
  <c r="Z68" i="41"/>
  <c r="CP68" i="41"/>
  <c r="AA57" i="41"/>
  <c r="CQ57" i="41"/>
  <c r="Z37" i="41"/>
  <c r="AK37" i="41" s="1"/>
  <c r="CP37" i="41"/>
  <c r="CP45" i="41" s="1"/>
  <c r="AB29" i="41"/>
  <c r="CR29" i="41"/>
  <c r="AB26" i="41"/>
  <c r="CR26" i="41"/>
  <c r="AA12" i="41"/>
  <c r="CQ12" i="41"/>
  <c r="AB9" i="41"/>
  <c r="AG9" i="41" s="1"/>
  <c r="CR9" i="41"/>
  <c r="Z337" i="41"/>
  <c r="CP337" i="41"/>
  <c r="CP339" i="41" s="1"/>
  <c r="CR340" i="41" s="1"/>
  <c r="F36" i="36" s="1"/>
  <c r="Z317" i="41"/>
  <c r="CP317" i="41"/>
  <c r="CP325" i="41" s="1"/>
  <c r="CR326" i="41" s="1"/>
  <c r="Z264" i="41"/>
  <c r="CP264" i="41"/>
  <c r="CP241" i="41"/>
  <c r="CR242" i="41" s="1"/>
  <c r="CP227" i="41"/>
  <c r="CR228" i="41" s="1"/>
  <c r="Z194" i="41"/>
  <c r="CP194" i="41"/>
  <c r="CP143" i="41"/>
  <c r="CR144" i="41" s="1"/>
  <c r="CP129" i="41"/>
  <c r="CR130" i="41" s="1"/>
  <c r="AB93" i="41"/>
  <c r="AG93" i="41" s="1"/>
  <c r="CR93" i="41"/>
  <c r="CR101" i="41" s="1"/>
  <c r="AA79" i="41"/>
  <c r="CQ79" i="41"/>
  <c r="CQ87" i="41" s="1"/>
  <c r="Z54" i="41"/>
  <c r="AE54" i="41" s="1"/>
  <c r="CP54" i="41"/>
  <c r="AB51" i="41"/>
  <c r="CR51" i="41"/>
  <c r="CR59" i="41" s="1"/>
  <c r="AB40" i="41"/>
  <c r="CR40" i="41"/>
  <c r="CR45" i="41" s="1"/>
  <c r="CL31" i="41"/>
  <c r="CQ29" i="41"/>
  <c r="AA26" i="41"/>
  <c r="CQ26" i="41"/>
  <c r="AB23" i="41"/>
  <c r="CR23" i="41"/>
  <c r="CR31" i="41" s="1"/>
  <c r="Z15" i="41"/>
  <c r="CP15" i="41"/>
  <c r="Z12" i="41"/>
  <c r="CP12" i="41"/>
  <c r="AA9" i="41"/>
  <c r="AA10" i="41" s="1"/>
  <c r="CQ9" i="41"/>
  <c r="AK280" i="41"/>
  <c r="CP283" i="41"/>
  <c r="CR284" i="41" s="1"/>
  <c r="Z247" i="41"/>
  <c r="CP247" i="41"/>
  <c r="CP255" i="41" s="1"/>
  <c r="CR256" i="41" s="1"/>
  <c r="AA223" i="41"/>
  <c r="Z208" i="41"/>
  <c r="CP208" i="41"/>
  <c r="CP213" i="41" s="1"/>
  <c r="CR214" i="41" s="1"/>
  <c r="F27" i="36" s="1"/>
  <c r="Z155" i="41"/>
  <c r="CP155" i="41"/>
  <c r="CP157" i="41" s="1"/>
  <c r="CR158" i="41" s="1"/>
  <c r="AA96" i="41"/>
  <c r="CQ96" i="41"/>
  <c r="AA93" i="41"/>
  <c r="CQ93" i="41"/>
  <c r="AB85" i="41"/>
  <c r="AG85" i="41" s="1"/>
  <c r="CR85" i="41"/>
  <c r="CP87" i="41"/>
  <c r="AB71" i="41"/>
  <c r="CR71" i="41"/>
  <c r="AB65" i="41"/>
  <c r="CR65" i="41"/>
  <c r="AA51" i="41"/>
  <c r="CQ51" i="41"/>
  <c r="CQ59" i="41" s="1"/>
  <c r="AA43" i="41"/>
  <c r="CQ43" i="41"/>
  <c r="AA40" i="41"/>
  <c r="CQ40" i="41"/>
  <c r="Z29" i="41"/>
  <c r="AE29" i="41" s="1"/>
  <c r="CP29" i="41"/>
  <c r="Z26" i="41"/>
  <c r="CP26" i="41"/>
  <c r="AA23" i="41"/>
  <c r="CQ23" i="41"/>
  <c r="Z9" i="41"/>
  <c r="CP9" i="41"/>
  <c r="AK155" i="41"/>
  <c r="O72" i="41"/>
  <c r="AK43" i="41"/>
  <c r="CL13" i="41"/>
  <c r="CK343" i="41"/>
  <c r="O83" i="41"/>
  <c r="Q45" i="41"/>
  <c r="CK31" i="41"/>
  <c r="CM24" i="41"/>
  <c r="Q171" i="41"/>
  <c r="CM52" i="41"/>
  <c r="O16" i="41"/>
  <c r="P13" i="41"/>
  <c r="CK342" i="41"/>
  <c r="F339" i="41"/>
  <c r="O255" i="41"/>
  <c r="AA241" i="41"/>
  <c r="Q115" i="41"/>
  <c r="Q199" i="41"/>
  <c r="P44" i="41"/>
  <c r="O86" i="41"/>
  <c r="AL11" i="41"/>
  <c r="CM10" i="41"/>
  <c r="AM177" i="41"/>
  <c r="P87" i="41"/>
  <c r="P45" i="41"/>
  <c r="CB18" i="41"/>
  <c r="N9" i="36" s="1"/>
  <c r="D303" i="41"/>
  <c r="AX303" i="41"/>
  <c r="AX311" i="41" s="1"/>
  <c r="AZ312" i="41" s="1"/>
  <c r="AS279" i="41"/>
  <c r="AX278" i="41"/>
  <c r="AS212" i="41"/>
  <c r="AX211" i="41"/>
  <c r="AL204" i="41"/>
  <c r="AX185" i="41"/>
  <c r="AZ186" i="41" s="1"/>
  <c r="AS164" i="41"/>
  <c r="AX163" i="41"/>
  <c r="AX171" i="41" s="1"/>
  <c r="AZ172" i="41" s="1"/>
  <c r="AK120" i="41"/>
  <c r="AU94" i="41"/>
  <c r="AZ93" i="41"/>
  <c r="AZ101" i="41" s="1"/>
  <c r="E85" i="41"/>
  <c r="J85" i="41" s="1"/>
  <c r="AY85" i="41"/>
  <c r="AY87" i="41" s="1"/>
  <c r="AT69" i="41"/>
  <c r="AY68" i="41"/>
  <c r="F65" i="41"/>
  <c r="AZ65" i="41"/>
  <c r="AZ59" i="41"/>
  <c r="E40" i="41"/>
  <c r="E41" i="41" s="1"/>
  <c r="AY40" i="41"/>
  <c r="AY45" i="41" s="1"/>
  <c r="AU38" i="41"/>
  <c r="AZ37" i="41"/>
  <c r="AT30" i="41"/>
  <c r="AY29" i="41"/>
  <c r="AZ31" i="41"/>
  <c r="AT13" i="41"/>
  <c r="AY12" i="41"/>
  <c r="AX339" i="41"/>
  <c r="AZ340" i="41" s="1"/>
  <c r="AS293" i="41"/>
  <c r="AX292" i="41"/>
  <c r="D264" i="41"/>
  <c r="AX264" i="41"/>
  <c r="F269" i="41"/>
  <c r="AS234" i="41"/>
  <c r="AX233" i="41"/>
  <c r="AX241" i="41" s="1"/>
  <c r="AZ242" i="41" s="1"/>
  <c r="AX227" i="41"/>
  <c r="AZ228" i="41" s="1"/>
  <c r="AS128" i="41"/>
  <c r="AX127" i="41"/>
  <c r="D110" i="41"/>
  <c r="AX110" i="41"/>
  <c r="AX115" i="41" s="1"/>
  <c r="AZ116" i="41" s="1"/>
  <c r="AY101" i="41"/>
  <c r="AX87" i="41"/>
  <c r="CK69" i="41"/>
  <c r="D68" i="41"/>
  <c r="AX68" i="41"/>
  <c r="E65" i="41"/>
  <c r="AY65" i="41"/>
  <c r="E51" i="41"/>
  <c r="AY51" i="41"/>
  <c r="AY59" i="41" s="1"/>
  <c r="D43" i="41"/>
  <c r="AX43" i="41"/>
  <c r="AS41" i="41"/>
  <c r="AX40" i="41"/>
  <c r="AS27" i="41"/>
  <c r="AX26" i="41"/>
  <c r="AX31" i="41" s="1"/>
  <c r="AT24" i="41"/>
  <c r="AY23" i="41"/>
  <c r="AS13" i="41"/>
  <c r="AX12" i="41"/>
  <c r="AX17" i="41" s="1"/>
  <c r="AU10" i="41"/>
  <c r="AZ9" i="41"/>
  <c r="AX325" i="41"/>
  <c r="AZ326" i="41" s="1"/>
  <c r="D281" i="41"/>
  <c r="I281" i="41" s="1"/>
  <c r="AX281" i="41"/>
  <c r="D247" i="41"/>
  <c r="AX247" i="41"/>
  <c r="AX255" i="41" s="1"/>
  <c r="AZ256" i="41" s="1"/>
  <c r="AS209" i="41"/>
  <c r="AX208" i="41"/>
  <c r="AS136" i="41"/>
  <c r="AX135" i="41"/>
  <c r="AX143" i="41" s="1"/>
  <c r="AZ144" i="41" s="1"/>
  <c r="AX129" i="41"/>
  <c r="AZ130" i="41" s="1"/>
  <c r="AX101" i="41"/>
  <c r="AZ102" i="41" s="1"/>
  <c r="Q87" i="41"/>
  <c r="F71" i="41"/>
  <c r="AZ71" i="41"/>
  <c r="AX73" i="41"/>
  <c r="D37" i="41"/>
  <c r="AX37" i="41"/>
  <c r="P38" i="41"/>
  <c r="AL22" i="41"/>
  <c r="Q16" i="41"/>
  <c r="AT10" i="41"/>
  <c r="AY9" i="41"/>
  <c r="AF337" i="41"/>
  <c r="D289" i="41"/>
  <c r="I289" i="41" s="1"/>
  <c r="AX289" i="41"/>
  <c r="AX297" i="41" s="1"/>
  <c r="AZ298" i="41" s="1"/>
  <c r="AS262" i="41"/>
  <c r="AX261" i="41"/>
  <c r="AM224" i="41"/>
  <c r="D197" i="41"/>
  <c r="AX197" i="41"/>
  <c r="AX199" i="41" s="1"/>
  <c r="AZ200" i="41" s="1"/>
  <c r="D155" i="41"/>
  <c r="AX155" i="41"/>
  <c r="AX157" i="41" s="1"/>
  <c r="AZ158" i="41" s="1"/>
  <c r="AM120" i="41"/>
  <c r="P115" i="41"/>
  <c r="F83" i="41"/>
  <c r="AU80" i="41"/>
  <c r="AZ79" i="41"/>
  <c r="AZ87" i="41" s="1"/>
  <c r="E71" i="41"/>
  <c r="AY71" i="41"/>
  <c r="AY344" i="41" s="1"/>
  <c r="AU69" i="41"/>
  <c r="AZ68" i="41"/>
  <c r="D57" i="41"/>
  <c r="AX57" i="41"/>
  <c r="AS55" i="41"/>
  <c r="AX54" i="41"/>
  <c r="F43" i="41"/>
  <c r="AZ43" i="41"/>
  <c r="F40" i="41"/>
  <c r="K40" i="41" s="1"/>
  <c r="AZ40" i="41"/>
  <c r="AZ343" i="41" s="1"/>
  <c r="Q10" i="41"/>
  <c r="AK177" i="41"/>
  <c r="AB143" i="41"/>
  <c r="CM55" i="41"/>
  <c r="CM44" i="41"/>
  <c r="AT41" i="41"/>
  <c r="O17" i="41"/>
  <c r="AM280" i="41"/>
  <c r="P241" i="41"/>
  <c r="Q227" i="41"/>
  <c r="AL53" i="41"/>
  <c r="P30" i="41"/>
  <c r="Q297" i="41"/>
  <c r="AM292" i="41"/>
  <c r="AL179" i="41"/>
  <c r="P178" i="41"/>
  <c r="P157" i="41"/>
  <c r="AG141" i="41"/>
  <c r="AK140" i="41"/>
  <c r="AK134" i="41"/>
  <c r="CL45" i="41"/>
  <c r="CK38" i="41"/>
  <c r="O339" i="41"/>
  <c r="Q72" i="41"/>
  <c r="AK14" i="41"/>
  <c r="P206" i="41"/>
  <c r="P184" i="41"/>
  <c r="AM148" i="41"/>
  <c r="E125" i="41"/>
  <c r="AL70" i="41"/>
  <c r="AU45" i="41"/>
  <c r="AL28" i="41"/>
  <c r="CL27" i="41"/>
  <c r="AL294" i="41"/>
  <c r="AK250" i="41"/>
  <c r="AK238" i="41"/>
  <c r="AL191" i="41"/>
  <c r="E185" i="41"/>
  <c r="AM182" i="41"/>
  <c r="AM179" i="41"/>
  <c r="F157" i="41"/>
  <c r="Q129" i="41"/>
  <c r="CK108" i="41"/>
  <c r="Q55" i="41"/>
  <c r="AM40" i="41"/>
  <c r="Z125" i="41"/>
  <c r="AU72" i="41"/>
  <c r="AK25" i="41"/>
  <c r="AA283" i="41"/>
  <c r="BF102" i="41"/>
  <c r="L17" i="36" s="1"/>
  <c r="P69" i="41"/>
  <c r="AM53" i="41"/>
  <c r="CK237" i="41"/>
  <c r="BF186" i="41"/>
  <c r="L25" i="36" s="1"/>
  <c r="Q181" i="41"/>
  <c r="E181" i="41"/>
  <c r="AM29" i="41"/>
  <c r="F332" i="41"/>
  <c r="E307" i="41"/>
  <c r="AM305" i="41"/>
  <c r="AM267" i="41"/>
  <c r="AM222" i="41"/>
  <c r="O94" i="41"/>
  <c r="Q86" i="41"/>
  <c r="CB74" i="41"/>
  <c r="N15" i="36" s="1"/>
  <c r="AU66" i="41"/>
  <c r="AL64" i="41"/>
  <c r="AL57" i="41"/>
  <c r="O55" i="41"/>
  <c r="AK53" i="41"/>
  <c r="CL52" i="41"/>
  <c r="AK50" i="41"/>
  <c r="AU41" i="41"/>
  <c r="AK36" i="41"/>
  <c r="CL30" i="41"/>
  <c r="P27" i="41"/>
  <c r="AL14" i="41"/>
  <c r="AA293" i="41"/>
  <c r="AK263" i="41"/>
  <c r="F248" i="41"/>
  <c r="AA248" i="41"/>
  <c r="Q237" i="41"/>
  <c r="F234" i="41"/>
  <c r="AG177" i="41"/>
  <c r="V152" i="41"/>
  <c r="K152" i="41"/>
  <c r="Q100" i="41"/>
  <c r="CB102" i="41"/>
  <c r="N17" i="36" s="1"/>
  <c r="Q83" i="41"/>
  <c r="AB31" i="41"/>
  <c r="AM336" i="41"/>
  <c r="E318" i="41"/>
  <c r="AL274" i="41"/>
  <c r="F276" i="41"/>
  <c r="P262" i="41"/>
  <c r="AF239" i="41"/>
  <c r="AM232" i="41"/>
  <c r="AB226" i="41"/>
  <c r="AL224" i="41"/>
  <c r="AL221" i="41"/>
  <c r="AB206" i="41"/>
  <c r="F195" i="41"/>
  <c r="AL193" i="41"/>
  <c r="AM190" i="41"/>
  <c r="AL165" i="41"/>
  <c r="AL155" i="41"/>
  <c r="U155" i="41"/>
  <c r="AM152" i="41"/>
  <c r="P142" i="41"/>
  <c r="AL112" i="41"/>
  <c r="O58" i="41"/>
  <c r="Q30" i="41"/>
  <c r="BN343" i="41"/>
  <c r="CJ342" i="41"/>
  <c r="BF326" i="41"/>
  <c r="L35" i="36" s="1"/>
  <c r="AL322" i="41"/>
  <c r="AM316" i="41"/>
  <c r="O311" i="41"/>
  <c r="AM308" i="41"/>
  <c r="AG292" i="41"/>
  <c r="AL292" i="41"/>
  <c r="Q279" i="41"/>
  <c r="AM263" i="41"/>
  <c r="E255" i="41"/>
  <c r="AK252" i="41"/>
  <c r="AL252" i="41"/>
  <c r="AM249" i="41"/>
  <c r="O248" i="41"/>
  <c r="AL246" i="41"/>
  <c r="AA240" i="41"/>
  <c r="P198" i="41"/>
  <c r="E195" i="41"/>
  <c r="AA195" i="41"/>
  <c r="AF191" i="41"/>
  <c r="F184" i="41"/>
  <c r="AL176" i="41"/>
  <c r="AB156" i="41"/>
  <c r="Q157" i="41"/>
  <c r="AL152" i="41"/>
  <c r="AL151" i="41"/>
  <c r="E139" i="41"/>
  <c r="F129" i="41"/>
  <c r="AM121" i="41"/>
  <c r="O100" i="41"/>
  <c r="AK98" i="41"/>
  <c r="CK73" i="41"/>
  <c r="V54" i="41"/>
  <c r="O30" i="41"/>
  <c r="AK322" i="41"/>
  <c r="AL267" i="41"/>
  <c r="E254" i="41"/>
  <c r="AG222" i="41"/>
  <c r="P192" i="41"/>
  <c r="CK184" i="41"/>
  <c r="AL140" i="41"/>
  <c r="AB122" i="41"/>
  <c r="AL120" i="41"/>
  <c r="P114" i="41"/>
  <c r="AM112" i="41"/>
  <c r="V87" i="41"/>
  <c r="AL84" i="41"/>
  <c r="CL83" i="41"/>
  <c r="P83" i="41"/>
  <c r="CL59" i="41"/>
  <c r="P265" i="41"/>
  <c r="AB178" i="41"/>
  <c r="AM166" i="41"/>
  <c r="CB340" i="41"/>
  <c r="N36" i="36" s="1"/>
  <c r="BF340" i="41"/>
  <c r="L36" i="36" s="1"/>
  <c r="AL336" i="41"/>
  <c r="J334" i="41"/>
  <c r="AL306" i="41"/>
  <c r="AL305" i="41"/>
  <c r="AL302" i="41"/>
  <c r="AL291" i="41"/>
  <c r="AB290" i="41"/>
  <c r="Q290" i="41"/>
  <c r="P279" i="41"/>
  <c r="AL275" i="41"/>
  <c r="O276" i="41"/>
  <c r="AK274" i="41"/>
  <c r="AM274" i="41"/>
  <c r="CB270" i="41"/>
  <c r="N31" i="36" s="1"/>
  <c r="O268" i="41"/>
  <c r="P234" i="41"/>
  <c r="AL233" i="41"/>
  <c r="J222" i="41"/>
  <c r="T194" i="41"/>
  <c r="F167" i="41"/>
  <c r="AM81" i="41"/>
  <c r="AK78" i="41"/>
  <c r="BF60" i="41"/>
  <c r="L14" i="36" s="1"/>
  <c r="O52" i="41"/>
  <c r="AM39" i="41"/>
  <c r="Q24" i="41"/>
  <c r="CK339" i="41"/>
  <c r="CM340" i="41" s="1"/>
  <c r="O36" i="36" s="1"/>
  <c r="CK335" i="41"/>
  <c r="CK321" i="41"/>
  <c r="AS318" i="41"/>
  <c r="BD318" i="41" s="1"/>
  <c r="P318" i="41"/>
  <c r="CK310" i="41"/>
  <c r="AS310" i="41"/>
  <c r="F304" i="41"/>
  <c r="AK288" i="41"/>
  <c r="P269" i="41"/>
  <c r="AL266" i="41"/>
  <c r="F268" i="41"/>
  <c r="AB265" i="41"/>
  <c r="Q262" i="41"/>
  <c r="AM260" i="41"/>
  <c r="Q254" i="41"/>
  <c r="P251" i="41"/>
  <c r="AM238" i="41"/>
  <c r="P237" i="41"/>
  <c r="AB227" i="41"/>
  <c r="AK224" i="41"/>
  <c r="O223" i="41"/>
  <c r="AM218" i="41"/>
  <c r="BF214" i="41"/>
  <c r="L27" i="36" s="1"/>
  <c r="F199" i="41"/>
  <c r="AL183" i="41"/>
  <c r="Q167" i="41"/>
  <c r="AL163" i="41"/>
  <c r="BQ158" i="41"/>
  <c r="M23" i="36" s="1"/>
  <c r="F136" i="41"/>
  <c r="Q136" i="41"/>
  <c r="BQ116" i="41"/>
  <c r="M20" i="36" s="1"/>
  <c r="AL109" i="41"/>
  <c r="V71" i="41"/>
  <c r="CL58" i="41"/>
  <c r="E57" i="41"/>
  <c r="BF32" i="41"/>
  <c r="L10" i="36" s="1"/>
  <c r="AM25" i="41"/>
  <c r="O338" i="41"/>
  <c r="AF323" i="41"/>
  <c r="AM323" i="41"/>
  <c r="AS282" i="41"/>
  <c r="AG267" i="41"/>
  <c r="E265" i="41"/>
  <c r="AM252" i="41"/>
  <c r="E248" i="41"/>
  <c r="AL236" i="41"/>
  <c r="E241" i="41"/>
  <c r="U225" i="41"/>
  <c r="P226" i="41"/>
  <c r="V222" i="41"/>
  <c r="Q223" i="41"/>
  <c r="O307" i="41"/>
  <c r="E290" i="41"/>
  <c r="O283" i="41"/>
  <c r="AB254" i="41"/>
  <c r="T247" i="41"/>
  <c r="AK235" i="41"/>
  <c r="AF211" i="41"/>
  <c r="AL211" i="41"/>
  <c r="BC344" i="41"/>
  <c r="BY343" i="41"/>
  <c r="O332" i="41"/>
  <c r="AL317" i="41"/>
  <c r="AA296" i="41"/>
  <c r="F293" i="41"/>
  <c r="P282" i="41"/>
  <c r="AL278" i="41"/>
  <c r="AM277" i="41"/>
  <c r="Q268" i="41"/>
  <c r="J250" i="41"/>
  <c r="J255" i="41" s="1"/>
  <c r="O251" i="41"/>
  <c r="AL238" i="41"/>
  <c r="BQ228" i="41"/>
  <c r="M28" i="36" s="1"/>
  <c r="F226" i="41"/>
  <c r="AL219" i="41"/>
  <c r="AF219" i="41"/>
  <c r="CK338" i="41"/>
  <c r="Z335" i="41"/>
  <c r="AL330" i="41"/>
  <c r="O321" i="41"/>
  <c r="P325" i="41"/>
  <c r="Q318" i="41"/>
  <c r="F310" i="41"/>
  <c r="O304" i="41"/>
  <c r="AM302" i="41"/>
  <c r="P296" i="41"/>
  <c r="O297" i="41"/>
  <c r="Q293" i="41"/>
  <c r="AM289" i="41"/>
  <c r="P276" i="41"/>
  <c r="Q255" i="41"/>
  <c r="AK162" i="41"/>
  <c r="F150" i="41"/>
  <c r="F142" i="41"/>
  <c r="O139" i="41"/>
  <c r="E136" i="41"/>
  <c r="F111" i="41"/>
  <c r="CL97" i="41"/>
  <c r="AS69" i="41"/>
  <c r="CB60" i="41"/>
  <c r="N14" i="36" s="1"/>
  <c r="P41" i="41"/>
  <c r="U31" i="41"/>
  <c r="O206" i="41"/>
  <c r="CB200" i="41"/>
  <c r="N26" i="36" s="1"/>
  <c r="Z184" i="41"/>
  <c r="AK183" i="41"/>
  <c r="AK28" i="41"/>
  <c r="J185" i="41"/>
  <c r="AM176" i="41"/>
  <c r="AB170" i="41"/>
  <c r="T166" i="41"/>
  <c r="AM154" i="41"/>
  <c r="E156" i="41"/>
  <c r="AM138" i="41"/>
  <c r="K138" i="41"/>
  <c r="AL137" i="41"/>
  <c r="CB130" i="41"/>
  <c r="N21" i="36" s="1"/>
  <c r="BF130" i="41"/>
  <c r="L21" i="36" s="1"/>
  <c r="Q128" i="41"/>
  <c r="E128" i="41"/>
  <c r="CK125" i="41"/>
  <c r="AM123" i="41"/>
  <c r="P122" i="41"/>
  <c r="AA114" i="41"/>
  <c r="AM106" i="41"/>
  <c r="AM98" i="41"/>
  <c r="Z97" i="41"/>
  <c r="AA95" i="41"/>
  <c r="AL95" i="41" s="1"/>
  <c r="CM94" i="41"/>
  <c r="CK87" i="41"/>
  <c r="CB88" i="41"/>
  <c r="N16" i="36" s="1"/>
  <c r="CM86" i="41"/>
  <c r="T82" i="41"/>
  <c r="AK81" i="41"/>
  <c r="P80" i="41"/>
  <c r="AT73" i="41"/>
  <c r="AT59" i="41"/>
  <c r="AT58" i="41"/>
  <c r="CL41" i="41"/>
  <c r="AK39" i="41"/>
  <c r="BQ32" i="41"/>
  <c r="M10" i="36" s="1"/>
  <c r="V29" i="41"/>
  <c r="BQ214" i="41"/>
  <c r="M27" i="36" s="1"/>
  <c r="F192" i="41"/>
  <c r="AK169" i="41"/>
  <c r="AM169" i="41"/>
  <c r="U169" i="41"/>
  <c r="J169" i="41"/>
  <c r="AM162" i="41"/>
  <c r="AB157" i="41"/>
  <c r="F156" i="41"/>
  <c r="AG152" i="41"/>
  <c r="AA153" i="41"/>
  <c r="AM149" i="41"/>
  <c r="BQ144" i="41"/>
  <c r="M22" i="36" s="1"/>
  <c r="F143" i="41"/>
  <c r="AM141" i="41"/>
  <c r="AM140" i="41"/>
  <c r="AA129" i="41"/>
  <c r="O129" i="41"/>
  <c r="AG121" i="41"/>
  <c r="AM109" i="41"/>
  <c r="AL107" i="41"/>
  <c r="AL106" i="41"/>
  <c r="AK92" i="41"/>
  <c r="AM78" i="41"/>
  <c r="P73" i="41"/>
  <c r="AT72" i="41"/>
  <c r="AS58" i="41"/>
  <c r="AL56" i="41"/>
  <c r="AU52" i="41"/>
  <c r="CB46" i="41"/>
  <c r="N11" i="36" s="1"/>
  <c r="AS44" i="41"/>
  <c r="AK42" i="41"/>
  <c r="F41" i="41"/>
  <c r="CM31" i="41"/>
  <c r="P31" i="41"/>
  <c r="AL25" i="41"/>
  <c r="AM22" i="41"/>
  <c r="CK16" i="41"/>
  <c r="AM11" i="41"/>
  <c r="D320" i="41"/>
  <c r="AS321" i="41"/>
  <c r="BD321" i="41" s="1"/>
  <c r="BY344" i="41"/>
  <c r="BC343" i="41"/>
  <c r="BY342" i="41"/>
  <c r="BQ340" i="41"/>
  <c r="M36" i="36" s="1"/>
  <c r="AB339" i="41"/>
  <c r="F338" i="41"/>
  <c r="K337" i="41"/>
  <c r="AK336" i="41"/>
  <c r="Q335" i="41"/>
  <c r="AK333" i="41"/>
  <c r="P332" i="41"/>
  <c r="AK330" i="41"/>
  <c r="BQ326" i="41"/>
  <c r="M35" i="36" s="1"/>
  <c r="F325" i="41"/>
  <c r="F324" i="41"/>
  <c r="AL319" i="41"/>
  <c r="V317" i="41"/>
  <c r="D317" i="41"/>
  <c r="CB312" i="41"/>
  <c r="N34" i="36" s="1"/>
  <c r="J309" i="41"/>
  <c r="V306" i="41"/>
  <c r="Q307" i="41"/>
  <c r="P339" i="41"/>
  <c r="F335" i="41"/>
  <c r="AM334" i="41"/>
  <c r="P324" i="41"/>
  <c r="AM322" i="41"/>
  <c r="AA321" i="41"/>
  <c r="AK316" i="41"/>
  <c r="E311" i="41"/>
  <c r="Q310" i="41"/>
  <c r="V309" i="41"/>
  <c r="Z306" i="41"/>
  <c r="AE306" i="41" s="1"/>
  <c r="I264" i="41"/>
  <c r="D265" i="41"/>
  <c r="BN344" i="41"/>
  <c r="CJ343" i="41"/>
  <c r="BN342" i="41"/>
  <c r="BC342" i="41"/>
  <c r="CK332" i="41"/>
  <c r="AM330" i="41"/>
  <c r="F321" i="41"/>
  <c r="AK320" i="41"/>
  <c r="CK318" i="41"/>
  <c r="F318" i="41"/>
  <c r="AL309" i="41"/>
  <c r="AK308" i="41"/>
  <c r="P310" i="41"/>
  <c r="F311" i="41"/>
  <c r="K306" i="41"/>
  <c r="K311" i="41" s="1"/>
  <c r="P304" i="41"/>
  <c r="U303" i="41"/>
  <c r="U311" i="41" s="1"/>
  <c r="D236" i="41"/>
  <c r="AS237" i="41"/>
  <c r="D282" i="41"/>
  <c r="CA345" i="41"/>
  <c r="AT100" i="41"/>
  <c r="J51" i="41"/>
  <c r="E52" i="41"/>
  <c r="T292" i="41"/>
  <c r="AM288" i="41"/>
  <c r="D290" i="41"/>
  <c r="O279" i="41"/>
  <c r="Q265" i="41"/>
  <c r="CB256" i="41"/>
  <c r="N30" i="36" s="1"/>
  <c r="BQ256" i="41"/>
  <c r="M30" i="36" s="1"/>
  <c r="AL249" i="41"/>
  <c r="CB242" i="41"/>
  <c r="N29" i="36" s="1"/>
  <c r="J239" i="41"/>
  <c r="AF233" i="41"/>
  <c r="BF228" i="41"/>
  <c r="L28" i="36" s="1"/>
  <c r="O227" i="41"/>
  <c r="F223" i="41"/>
  <c r="J219" i="41"/>
  <c r="CB214" i="41"/>
  <c r="N27" i="36" s="1"/>
  <c r="AB212" i="41"/>
  <c r="AM208" i="41"/>
  <c r="AK207" i="41"/>
  <c r="AK204" i="41"/>
  <c r="U197" i="41"/>
  <c r="AL196" i="41"/>
  <c r="Q192" i="41"/>
  <c r="O181" i="41"/>
  <c r="F178" i="41"/>
  <c r="AB171" i="41"/>
  <c r="P170" i="41"/>
  <c r="K169" i="41"/>
  <c r="F170" i="41"/>
  <c r="AA167" i="41"/>
  <c r="D99" i="41"/>
  <c r="I99" i="41" s="1"/>
  <c r="AS100" i="41"/>
  <c r="K65" i="41"/>
  <c r="F66" i="41"/>
  <c r="BF312" i="41"/>
  <c r="L34" i="36" s="1"/>
  <c r="D309" i="41"/>
  <c r="AK305" i="41"/>
  <c r="AK302" i="41"/>
  <c r="F296" i="41"/>
  <c r="BF284" i="41"/>
  <c r="L32" i="36" s="1"/>
  <c r="Q283" i="41"/>
  <c r="AB282" i="41"/>
  <c r="AF275" i="41"/>
  <c r="AA269" i="41"/>
  <c r="AA268" i="41"/>
  <c r="Q269" i="41"/>
  <c r="AL261" i="41"/>
  <c r="F251" i="41"/>
  <c r="AK249" i="41"/>
  <c r="AM239" i="41"/>
  <c r="Q240" i="41"/>
  <c r="F227" i="41"/>
  <c r="O226" i="41"/>
  <c r="F212" i="41"/>
  <c r="CK212" i="41"/>
  <c r="D211" i="41"/>
  <c r="E212" i="41"/>
  <c r="CK209" i="41"/>
  <c r="AM204" i="41"/>
  <c r="BQ200" i="41"/>
  <c r="M26" i="36" s="1"/>
  <c r="AB199" i="41"/>
  <c r="K197" i="41"/>
  <c r="BF172" i="41"/>
  <c r="L24" i="36" s="1"/>
  <c r="AM168" i="41"/>
  <c r="Z166" i="41"/>
  <c r="AB164" i="41"/>
  <c r="E164" i="41"/>
  <c r="AU87" i="41"/>
  <c r="AU86" i="41"/>
  <c r="T17" i="41"/>
  <c r="BQ298" i="41"/>
  <c r="M33" i="36" s="1"/>
  <c r="BF298" i="41"/>
  <c r="L33" i="36" s="1"/>
  <c r="O296" i="41"/>
  <c r="AK294" i="41"/>
  <c r="AM294" i="41"/>
  <c r="AS290" i="41"/>
  <c r="CK290" i="41"/>
  <c r="CB284" i="41"/>
  <c r="N32" i="36" s="1"/>
  <c r="AM281" i="41"/>
  <c r="Q282" i="41"/>
  <c r="E282" i="41"/>
  <c r="BQ270" i="41"/>
  <c r="M31" i="36" s="1"/>
  <c r="BF270" i="41"/>
  <c r="L31" i="36" s="1"/>
  <c r="AS265" i="41"/>
  <c r="AM264" i="41"/>
  <c r="AB251" i="41"/>
  <c r="AB240" i="41"/>
  <c r="AK210" i="41"/>
  <c r="Q209" i="41"/>
  <c r="F213" i="41"/>
  <c r="J199" i="41"/>
  <c r="AM196" i="41"/>
  <c r="BQ186" i="41"/>
  <c r="M25" i="36" s="1"/>
  <c r="AK179" i="41"/>
  <c r="AL169" i="41"/>
  <c r="E167" i="41"/>
  <c r="AL166" i="41"/>
  <c r="P164" i="41"/>
  <c r="AM163" i="41"/>
  <c r="AM171" i="41" s="1"/>
  <c r="CK139" i="41"/>
  <c r="D135" i="41"/>
  <c r="D127" i="41"/>
  <c r="P52" i="41"/>
  <c r="F37" i="41"/>
  <c r="E29" i="41"/>
  <c r="J29" i="41" s="1"/>
  <c r="O153" i="41"/>
  <c r="AL149" i="41"/>
  <c r="CB144" i="41"/>
  <c r="N22" i="36" s="1"/>
  <c r="T121" i="41"/>
  <c r="CB116" i="41"/>
  <c r="N20" i="36" s="1"/>
  <c r="AL110" i="41"/>
  <c r="AM95" i="41"/>
  <c r="E93" i="41"/>
  <c r="BQ88" i="41"/>
  <c r="M16" i="36" s="1"/>
  <c r="AM84" i="41"/>
  <c r="AL81" i="41"/>
  <c r="F79" i="41"/>
  <c r="BF74" i="41"/>
  <c r="L15" i="36" s="1"/>
  <c r="F72" i="41"/>
  <c r="K71" i="41"/>
  <c r="Q69" i="41"/>
  <c r="AM67" i="41"/>
  <c r="T57" i="41"/>
  <c r="T59" i="41" s="1"/>
  <c r="AK56" i="41"/>
  <c r="AU55" i="41"/>
  <c r="BQ46" i="41"/>
  <c r="M11" i="36" s="1"/>
  <c r="CK41" i="41"/>
  <c r="J40" i="41"/>
  <c r="AL39" i="41"/>
  <c r="O41" i="41"/>
  <c r="Q38" i="41"/>
  <c r="AT31" i="41"/>
  <c r="BQ18" i="41"/>
  <c r="M9" i="36" s="1"/>
  <c r="D12" i="41"/>
  <c r="BF158" i="41"/>
  <c r="L23" i="36" s="1"/>
  <c r="P150" i="41"/>
  <c r="J149" i="41"/>
  <c r="AM126" i="41"/>
  <c r="AA111" i="41"/>
  <c r="AM110" i="41"/>
  <c r="T110" i="41"/>
  <c r="AS108" i="41"/>
  <c r="AM107" i="41"/>
  <c r="D107" i="41"/>
  <c r="Q108" i="41"/>
  <c r="E108" i="41"/>
  <c r="F54" i="41"/>
  <c r="F51" i="41"/>
  <c r="CB32" i="41"/>
  <c r="N10" i="36" s="1"/>
  <c r="Q32" i="41"/>
  <c r="BF18" i="41"/>
  <c r="L9" i="36" s="1"/>
  <c r="CB158" i="41"/>
  <c r="N23" i="36" s="1"/>
  <c r="P156" i="41"/>
  <c r="AM155" i="41"/>
  <c r="AM157" i="41" s="1"/>
  <c r="AF149" i="41"/>
  <c r="AB142" i="41"/>
  <c r="F128" i="41"/>
  <c r="O125" i="41"/>
  <c r="F108" i="41"/>
  <c r="Z107" i="41"/>
  <c r="Z108" i="41" s="1"/>
  <c r="AK106" i="41"/>
  <c r="CL101" i="41"/>
  <c r="F100" i="41"/>
  <c r="AL98" i="41"/>
  <c r="AT94" i="41"/>
  <c r="AL92" i="41"/>
  <c r="E86" i="41"/>
  <c r="BQ74" i="41"/>
  <c r="M15" i="36" s="1"/>
  <c r="AK67" i="41"/>
  <c r="AM64" i="41"/>
  <c r="P66" i="41"/>
  <c r="Z52" i="41"/>
  <c r="CK44" i="41"/>
  <c r="CM41" i="41"/>
  <c r="D40" i="41"/>
  <c r="D45" i="41" s="1"/>
  <c r="P10" i="41"/>
  <c r="AK166" i="41"/>
  <c r="AE166" i="41"/>
  <c r="AK138" i="41"/>
  <c r="AE138" i="41"/>
  <c r="AF93" i="41"/>
  <c r="AL93" i="41"/>
  <c r="AA94" i="41"/>
  <c r="AE26" i="41"/>
  <c r="Z27" i="41"/>
  <c r="CK279" i="41"/>
  <c r="AK278" i="41"/>
  <c r="CK268" i="41"/>
  <c r="Z267" i="41"/>
  <c r="AE267" i="41" s="1"/>
  <c r="CK265" i="41"/>
  <c r="Z137" i="41"/>
  <c r="Z110" i="41"/>
  <c r="CL100" i="41"/>
  <c r="AB99" i="41"/>
  <c r="AM99" i="41" s="1"/>
  <c r="AL68" i="41"/>
  <c r="CL69" i="41"/>
  <c r="CM32" i="41"/>
  <c r="O10" i="36" s="1"/>
  <c r="CK30" i="41"/>
  <c r="E33" i="36"/>
  <c r="CK293" i="41"/>
  <c r="Z292" i="41"/>
  <c r="AK232" i="41"/>
  <c r="Z211" i="41"/>
  <c r="AK211" i="41" s="1"/>
  <c r="AA99" i="41"/>
  <c r="AF99" i="41" s="1"/>
  <c r="CM72" i="41"/>
  <c r="CM59" i="41"/>
  <c r="AB54" i="41"/>
  <c r="CM38" i="41"/>
  <c r="AB37" i="41"/>
  <c r="AA29" i="41"/>
  <c r="Z209" i="41"/>
  <c r="AK191" i="41"/>
  <c r="CK167" i="41"/>
  <c r="AK148" i="41"/>
  <c r="AE124" i="41"/>
  <c r="CL72" i="41"/>
  <c r="CM66" i="41"/>
  <c r="CK55" i="41"/>
  <c r="AF325" i="41"/>
  <c r="AK306" i="41"/>
  <c r="CK223" i="41"/>
  <c r="AK208" i="41"/>
  <c r="AK168" i="41"/>
  <c r="CK111" i="41"/>
  <c r="CM87" i="41"/>
  <c r="Z44" i="41"/>
  <c r="CM17" i="41"/>
  <c r="X228" i="40"/>
  <c r="P243" i="40"/>
  <c r="AH198" i="40"/>
  <c r="AH201" i="40"/>
  <c r="AV173" i="40"/>
  <c r="AT218" i="40"/>
  <c r="H188" i="40"/>
  <c r="AV178" i="40"/>
  <c r="AR178" i="40"/>
  <c r="AN178" i="40"/>
  <c r="AH178" i="40"/>
  <c r="AD178" i="40"/>
  <c r="T178" i="40"/>
  <c r="J178" i="40"/>
  <c r="F178" i="40"/>
  <c r="P161" i="40"/>
  <c r="L148" i="40"/>
  <c r="AP148" i="40"/>
  <c r="R148" i="40"/>
  <c r="AU140" i="40"/>
  <c r="AU143" i="40" s="1"/>
  <c r="I140" i="40"/>
  <c r="P168" i="40"/>
  <c r="AC138" i="40"/>
  <c r="AC140" i="40"/>
  <c r="AJ132" i="40"/>
  <c r="AJ128" i="40"/>
  <c r="AF128" i="40"/>
  <c r="AF132" i="40"/>
  <c r="AR123" i="40"/>
  <c r="L108" i="40"/>
  <c r="D108" i="40"/>
  <c r="AV80" i="40"/>
  <c r="AV83" i="40" s="1"/>
  <c r="J80" i="40"/>
  <c r="J83" i="40" s="1"/>
  <c r="AT68" i="40"/>
  <c r="AJ68" i="40"/>
  <c r="AF68" i="40"/>
  <c r="V68" i="40"/>
  <c r="R68" i="40"/>
  <c r="L68" i="40"/>
  <c r="D68" i="40"/>
  <c r="Y18" i="40"/>
  <c r="AS88" i="40"/>
  <c r="M83" i="40"/>
  <c r="E83" i="40"/>
  <c r="T83" i="40"/>
  <c r="AK33" i="40"/>
  <c r="H28" i="40"/>
  <c r="D28" i="40"/>
  <c r="AD80" i="40"/>
  <c r="AD83" i="40" s="1"/>
  <c r="D48" i="40"/>
  <c r="AK28" i="40"/>
  <c r="AB13" i="40"/>
  <c r="AR118" i="40"/>
  <c r="AH118" i="40"/>
  <c r="P118" i="40"/>
  <c r="AS113" i="40"/>
  <c r="AN80" i="40"/>
  <c r="AN83" i="40" s="1"/>
  <c r="X78" i="40"/>
  <c r="K22" i="40"/>
  <c r="V8" i="40"/>
  <c r="AP213" i="39"/>
  <c r="F241" i="39"/>
  <c r="L230" i="39"/>
  <c r="AV222" i="39"/>
  <c r="AV223" i="39" s="1"/>
  <c r="AR222" i="39"/>
  <c r="AR223" i="39" s="1"/>
  <c r="AN222" i="39"/>
  <c r="AN223" i="39" s="1"/>
  <c r="AH222" i="39"/>
  <c r="AH223" i="39" s="1"/>
  <c r="AD222" i="39"/>
  <c r="X222" i="39"/>
  <c r="T222" i="39"/>
  <c r="P222" i="39"/>
  <c r="J222" i="39"/>
  <c r="F222" i="39"/>
  <c r="AT212" i="39"/>
  <c r="AT213" i="39" s="1"/>
  <c r="AF212" i="39"/>
  <c r="AF213" i="39" s="1"/>
  <c r="AB212" i="39"/>
  <c r="V212" i="39"/>
  <c r="L212" i="39"/>
  <c r="H212" i="39"/>
  <c r="AC198" i="39"/>
  <c r="AT188" i="39"/>
  <c r="AP188" i="39"/>
  <c r="AF188" i="39"/>
  <c r="AB188" i="39"/>
  <c r="V188" i="39"/>
  <c r="R188" i="39"/>
  <c r="L188" i="39"/>
  <c r="H188" i="39"/>
  <c r="AT173" i="39"/>
  <c r="AB171" i="39"/>
  <c r="AB168" i="39"/>
  <c r="H171" i="39"/>
  <c r="H168" i="39"/>
  <c r="AW168" i="39"/>
  <c r="AW170" i="39"/>
  <c r="AR238" i="39"/>
  <c r="AW228" i="39"/>
  <c r="AS228" i="39"/>
  <c r="AO228" i="39"/>
  <c r="AI228" i="39"/>
  <c r="AE228" i="39"/>
  <c r="Y228" i="39"/>
  <c r="U228" i="39"/>
  <c r="Q228" i="39"/>
  <c r="K228" i="39"/>
  <c r="G228" i="39"/>
  <c r="AR201" i="39"/>
  <c r="X201" i="39"/>
  <c r="F201" i="39"/>
  <c r="S198" i="39"/>
  <c r="AT233" i="39"/>
  <c r="AB213" i="39"/>
  <c r="AP208" i="39"/>
  <c r="AV198" i="39"/>
  <c r="AD198" i="39"/>
  <c r="P198" i="39"/>
  <c r="S238" i="39"/>
  <c r="AH198" i="39"/>
  <c r="AH201" i="39"/>
  <c r="AH203" i="39" s="1"/>
  <c r="AR203" i="39"/>
  <c r="AN203" i="39"/>
  <c r="G191" i="39"/>
  <c r="AU181" i="39"/>
  <c r="AU183" i="39" s="1"/>
  <c r="AK181" i="39"/>
  <c r="AC181" i="39"/>
  <c r="I181" i="39"/>
  <c r="W178" i="39"/>
  <c r="AU158" i="39"/>
  <c r="T158" i="39"/>
  <c r="AO153" i="39"/>
  <c r="AT148" i="39"/>
  <c r="L148" i="39"/>
  <c r="AV138" i="39"/>
  <c r="AR138" i="39"/>
  <c r="X138" i="39"/>
  <c r="F138" i="39"/>
  <c r="U132" i="39"/>
  <c r="U128" i="39"/>
  <c r="AD123" i="39"/>
  <c r="AU118" i="39"/>
  <c r="AU121" i="39"/>
  <c r="M121" i="39"/>
  <c r="M118" i="39"/>
  <c r="AS173" i="39"/>
  <c r="AS168" i="39"/>
  <c r="AI168" i="39"/>
  <c r="AE168" i="39"/>
  <c r="Y168" i="39"/>
  <c r="Q168" i="39"/>
  <c r="G168" i="39"/>
  <c r="AK160" i="39"/>
  <c r="S160" i="39"/>
  <c r="I160" i="39"/>
  <c r="AN158" i="39"/>
  <c r="P158" i="39"/>
  <c r="AQ158" i="39"/>
  <c r="AG158" i="39"/>
  <c r="W158" i="39"/>
  <c r="M158" i="39"/>
  <c r="E158" i="39"/>
  <c r="AJ150" i="39"/>
  <c r="AJ153" i="39" s="1"/>
  <c r="AB150" i="39"/>
  <c r="AB153" i="39" s="1"/>
  <c r="R150" i="39"/>
  <c r="H150" i="39"/>
  <c r="H153" i="39" s="1"/>
  <c r="D148" i="39"/>
  <c r="AN140" i="39"/>
  <c r="AD140" i="39"/>
  <c r="AD143" i="39" s="1"/>
  <c r="T140" i="39"/>
  <c r="Y191" i="39"/>
  <c r="M181" i="39"/>
  <c r="AE172" i="39"/>
  <c r="AO170" i="39"/>
  <c r="U170" i="39"/>
  <c r="K170" i="39"/>
  <c r="AT168" i="39"/>
  <c r="AF168" i="39"/>
  <c r="AH158" i="39"/>
  <c r="AF148" i="39"/>
  <c r="AS111" i="39"/>
  <c r="AS108" i="39"/>
  <c r="Y111" i="39"/>
  <c r="Y108" i="39"/>
  <c r="S118" i="39"/>
  <c r="AK100" i="39"/>
  <c r="AC98" i="39"/>
  <c r="AV88" i="39"/>
  <c r="AH88" i="39"/>
  <c r="P88" i="39"/>
  <c r="J88" i="39"/>
  <c r="S61" i="39"/>
  <c r="AT60" i="39"/>
  <c r="H60" i="39"/>
  <c r="D78" i="39"/>
  <c r="AG103" i="39"/>
  <c r="AU98" i="39"/>
  <c r="AU61" i="39"/>
  <c r="AU58" i="39"/>
  <c r="AC61" i="39"/>
  <c r="AC58" i="39"/>
  <c r="M58" i="39"/>
  <c r="M61" i="39"/>
  <c r="E58" i="39"/>
  <c r="E61" i="39"/>
  <c r="AB58" i="39"/>
  <c r="AB60" i="39"/>
  <c r="AT133" i="39"/>
  <c r="AP128" i="39"/>
  <c r="AJ128" i="39"/>
  <c r="AB128" i="39"/>
  <c r="V128" i="39"/>
  <c r="R133" i="39"/>
  <c r="L128" i="39"/>
  <c r="D128" i="39"/>
  <c r="AW128" i="39"/>
  <c r="AE128" i="39"/>
  <c r="K128" i="39"/>
  <c r="AV123" i="39"/>
  <c r="W100" i="39"/>
  <c r="I98" i="39"/>
  <c r="AU88" i="39"/>
  <c r="AQ88" i="39"/>
  <c r="W88" i="39"/>
  <c r="S93" i="39"/>
  <c r="AS88" i="39"/>
  <c r="AE93" i="39"/>
  <c r="Y88" i="39"/>
  <c r="U88" i="39"/>
  <c r="G88" i="39"/>
  <c r="AJ58" i="39"/>
  <c r="AW50" i="39"/>
  <c r="AW53" i="39" s="1"/>
  <c r="H38" i="39"/>
  <c r="AV33" i="39"/>
  <c r="AI53" i="39"/>
  <c r="Y48" i="39"/>
  <c r="G48" i="39"/>
  <c r="AS48" i="39"/>
  <c r="AE48" i="39"/>
  <c r="AD48" i="39"/>
  <c r="AB38" i="39"/>
  <c r="AG38" i="39"/>
  <c r="M38" i="39"/>
  <c r="AO50" i="39"/>
  <c r="AD50" i="39"/>
  <c r="AT42" i="39"/>
  <c r="AG40" i="39"/>
  <c r="AG43" i="39" s="1"/>
  <c r="W40" i="39"/>
  <c r="M40" i="39"/>
  <c r="Y30" i="39"/>
  <c r="AV243" i="40"/>
  <c r="AV233" i="40"/>
  <c r="H228" i="40"/>
  <c r="AR228" i="40"/>
  <c r="F228" i="40"/>
  <c r="P238" i="40"/>
  <c r="F231" i="40"/>
  <c r="P228" i="40"/>
  <c r="AV193" i="40"/>
  <c r="P198" i="40"/>
  <c r="AN193" i="40"/>
  <c r="AH168" i="40"/>
  <c r="AH158" i="40"/>
  <c r="AV118" i="40"/>
  <c r="AD118" i="40"/>
  <c r="T118" i="40"/>
  <c r="J118" i="40"/>
  <c r="AP110" i="40"/>
  <c r="AP108" i="40"/>
  <c r="Y108" i="40"/>
  <c r="AR218" i="40"/>
  <c r="X218" i="40"/>
  <c r="P218" i="40"/>
  <c r="F218" i="40"/>
  <c r="P201" i="40"/>
  <c r="P203" i="40" s="1"/>
  <c r="AR188" i="40"/>
  <c r="F188" i="40"/>
  <c r="AJ188" i="40"/>
  <c r="R188" i="40"/>
  <c r="AH188" i="40"/>
  <c r="P188" i="40"/>
  <c r="T182" i="40"/>
  <c r="P178" i="40"/>
  <c r="AH160" i="40"/>
  <c r="AT148" i="40"/>
  <c r="AB148" i="40"/>
  <c r="AP128" i="40"/>
  <c r="V128" i="40"/>
  <c r="D128" i="40"/>
  <c r="AG102" i="40"/>
  <c r="AG98" i="40"/>
  <c r="AV228" i="40"/>
  <c r="AN228" i="40"/>
  <c r="AH228" i="40"/>
  <c r="AD228" i="40"/>
  <c r="T228" i="40"/>
  <c r="J228" i="40"/>
  <c r="AH190" i="40"/>
  <c r="AB188" i="40"/>
  <c r="R158" i="40"/>
  <c r="AJ158" i="40"/>
  <c r="V153" i="40"/>
  <c r="V148" i="40"/>
  <c r="D148" i="40"/>
  <c r="M140" i="40"/>
  <c r="R132" i="40"/>
  <c r="AV120" i="40"/>
  <c r="AO108" i="40"/>
  <c r="AO112" i="40"/>
  <c r="K108" i="40"/>
  <c r="K112" i="40"/>
  <c r="G112" i="40"/>
  <c r="G108" i="40"/>
  <c r="I83" i="40"/>
  <c r="P33" i="40"/>
  <c r="AO18" i="40"/>
  <c r="AI18" i="40"/>
  <c r="U18" i="40"/>
  <c r="R71" i="40"/>
  <c r="H68" i="40"/>
  <c r="AP48" i="40"/>
  <c r="AV38" i="40"/>
  <c r="AR38" i="40"/>
  <c r="AH38" i="40"/>
  <c r="AD38" i="40"/>
  <c r="X38" i="40"/>
  <c r="P38" i="40"/>
  <c r="J38" i="40"/>
  <c r="F38" i="40"/>
  <c r="L28" i="40"/>
  <c r="L110" i="40"/>
  <c r="AW108" i="40"/>
  <c r="AI108" i="40"/>
  <c r="U108" i="40"/>
  <c r="AH80" i="40"/>
  <c r="P80" i="40"/>
  <c r="AP51" i="40"/>
  <c r="AT48" i="40"/>
  <c r="AJ48" i="40"/>
  <c r="AF48" i="40"/>
  <c r="AB48" i="40"/>
  <c r="V48" i="40"/>
  <c r="L48" i="40"/>
  <c r="H48" i="40"/>
  <c r="AR41" i="40"/>
  <c r="AH98" i="40"/>
  <c r="AD98" i="40"/>
  <c r="P98" i="40"/>
  <c r="J98" i="40"/>
  <c r="AQ98" i="40"/>
  <c r="M98" i="40"/>
  <c r="E98" i="40"/>
  <c r="AO68" i="40"/>
  <c r="AK58" i="40"/>
  <c r="P41" i="40"/>
  <c r="AN40" i="40"/>
  <c r="AN43" i="40" s="1"/>
  <c r="J33" i="40"/>
  <c r="AT31" i="40"/>
  <c r="AP31" i="40"/>
  <c r="AJ31" i="40"/>
  <c r="AF31" i="40"/>
  <c r="AB31" i="40"/>
  <c r="V31" i="40"/>
  <c r="R31" i="40"/>
  <c r="H31" i="40"/>
  <c r="D31" i="40"/>
  <c r="AN33" i="40"/>
  <c r="AP8" i="40"/>
  <c r="AV243" i="39"/>
  <c r="AD243" i="39"/>
  <c r="AV238" i="39"/>
  <c r="X238" i="39"/>
  <c r="AR243" i="39"/>
  <c r="AN242" i="39"/>
  <c r="AN243" i="39" s="1"/>
  <c r="AN238" i="39"/>
  <c r="AH238" i="39"/>
  <c r="AH242" i="39"/>
  <c r="AH243" i="39" s="1"/>
  <c r="T238" i="39"/>
  <c r="T242" i="39"/>
  <c r="P242" i="39"/>
  <c r="P238" i="39"/>
  <c r="AU238" i="39"/>
  <c r="AU241" i="39"/>
  <c r="AC241" i="39"/>
  <c r="AC238" i="39"/>
  <c r="I238" i="39"/>
  <c r="I241" i="39"/>
  <c r="AT238" i="39"/>
  <c r="AP238" i="39"/>
  <c r="AK238" i="39"/>
  <c r="J238" i="39"/>
  <c r="AB233" i="39"/>
  <c r="AJ213" i="39"/>
  <c r="AV203" i="39"/>
  <c r="AD203" i="39"/>
  <c r="AT198" i="39"/>
  <c r="AP198" i="39"/>
  <c r="AJ198" i="39"/>
  <c r="AF198" i="39"/>
  <c r="AB198" i="39"/>
  <c r="V198" i="39"/>
  <c r="R198" i="39"/>
  <c r="L198" i="39"/>
  <c r="H198" i="39"/>
  <c r="D198" i="39"/>
  <c r="AP193" i="39"/>
  <c r="AV188" i="39"/>
  <c r="AR188" i="39"/>
  <c r="AN188" i="39"/>
  <c r="AH188" i="39"/>
  <c r="AD188" i="39"/>
  <c r="X188" i="39"/>
  <c r="T188" i="39"/>
  <c r="P188" i="39"/>
  <c r="J188" i="39"/>
  <c r="F188" i="39"/>
  <c r="AT178" i="39"/>
  <c r="AP178" i="39"/>
  <c r="AS231" i="39"/>
  <c r="AI231" i="39"/>
  <c r="Y231" i="39"/>
  <c r="Q231" i="39"/>
  <c r="G231" i="39"/>
  <c r="AD223" i="39"/>
  <c r="AS208" i="39"/>
  <c r="AI208" i="39"/>
  <c r="AE208" i="39"/>
  <c r="Y208" i="39"/>
  <c r="Q208" i="39"/>
  <c r="G208" i="39"/>
  <c r="AU200" i="39"/>
  <c r="I200" i="39"/>
  <c r="AQ198" i="39"/>
  <c r="AG198" i="39"/>
  <c r="W198" i="39"/>
  <c r="M198" i="39"/>
  <c r="E198" i="39"/>
  <c r="AW191" i="39"/>
  <c r="AW193" i="39" s="1"/>
  <c r="AO191" i="39"/>
  <c r="AO193" i="39" s="1"/>
  <c r="AJ238" i="39"/>
  <c r="AF238" i="39"/>
  <c r="AB238" i="39"/>
  <c r="V238" i="39"/>
  <c r="R238" i="39"/>
  <c r="L238" i="39"/>
  <c r="H238" i="39"/>
  <c r="D238" i="39"/>
  <c r="AP233" i="39"/>
  <c r="AV228" i="39"/>
  <c r="AR228" i="39"/>
  <c r="AN228" i="39"/>
  <c r="AH228" i="39"/>
  <c r="AD228" i="39"/>
  <c r="X228" i="39"/>
  <c r="T228" i="39"/>
  <c r="P228" i="39"/>
  <c r="J228" i="39"/>
  <c r="F228" i="39"/>
  <c r="AU223" i="39"/>
  <c r="AT218" i="39"/>
  <c r="AP218" i="39"/>
  <c r="AJ218" i="39"/>
  <c r="AF218" i="39"/>
  <c r="AB218" i="39"/>
  <c r="V218" i="39"/>
  <c r="R218" i="39"/>
  <c r="L218" i="39"/>
  <c r="H218" i="39"/>
  <c r="D218" i="39"/>
  <c r="AB193" i="39"/>
  <c r="AV178" i="39"/>
  <c r="AV180" i="39"/>
  <c r="AV183" i="39" s="1"/>
  <c r="AR178" i="39"/>
  <c r="AR180" i="39"/>
  <c r="AR183" i="39" s="1"/>
  <c r="AN178" i="39"/>
  <c r="AN180" i="39"/>
  <c r="AN183" i="39" s="1"/>
  <c r="AH178" i="39"/>
  <c r="AH180" i="39"/>
  <c r="AH183" i="39" s="1"/>
  <c r="AD178" i="39"/>
  <c r="AD180" i="39"/>
  <c r="AD183" i="39" s="1"/>
  <c r="X178" i="39"/>
  <c r="X180" i="39"/>
  <c r="T178" i="39"/>
  <c r="T180" i="39"/>
  <c r="AF153" i="39"/>
  <c r="AQ238" i="39"/>
  <c r="AG238" i="39"/>
  <c r="W238" i="39"/>
  <c r="M238" i="39"/>
  <c r="E238" i="39"/>
  <c r="AW231" i="39"/>
  <c r="AW233" i="39" s="1"/>
  <c r="AO231" i="39"/>
  <c r="AO233" i="39" s="1"/>
  <c r="AE231" i="39"/>
  <c r="U231" i="39"/>
  <c r="K231" i="39"/>
  <c r="P180" i="39"/>
  <c r="F180" i="39"/>
  <c r="AJ173" i="39"/>
  <c r="AB173" i="39"/>
  <c r="V171" i="39"/>
  <c r="D171" i="39"/>
  <c r="AP173" i="39"/>
  <c r="AV161" i="39"/>
  <c r="AV163" i="39" s="1"/>
  <c r="AD161" i="39"/>
  <c r="AD163" i="39" s="1"/>
  <c r="J161" i="39"/>
  <c r="X158" i="39"/>
  <c r="AT158" i="39"/>
  <c r="AP158" i="39"/>
  <c r="AJ158" i="39"/>
  <c r="AF158" i="39"/>
  <c r="AB158" i="39"/>
  <c r="V158" i="39"/>
  <c r="R158" i="39"/>
  <c r="L158" i="39"/>
  <c r="H158" i="39"/>
  <c r="D158" i="39"/>
  <c r="AP153" i="39"/>
  <c r="AP148" i="39"/>
  <c r="AW130" i="39"/>
  <c r="AW133" i="39" s="1"/>
  <c r="AE130" i="39"/>
  <c r="K130" i="39"/>
  <c r="R128" i="39"/>
  <c r="AG118" i="39"/>
  <c r="I118" i="39"/>
  <c r="AO93" i="39"/>
  <c r="AN143" i="39"/>
  <c r="AJ131" i="39"/>
  <c r="AJ133" i="39" s="1"/>
  <c r="AB131" i="39"/>
  <c r="AB133" i="39" s="1"/>
  <c r="AP133" i="39"/>
  <c r="V133" i="39"/>
  <c r="D133" i="39"/>
  <c r="AO128" i="39"/>
  <c r="AS128" i="39"/>
  <c r="AI128" i="39"/>
  <c r="Y128" i="39"/>
  <c r="Q128" i="39"/>
  <c r="G128" i="39"/>
  <c r="AR123" i="39"/>
  <c r="T123" i="39"/>
  <c r="F123" i="39"/>
  <c r="AW108" i="39"/>
  <c r="AW111" i="39"/>
  <c r="AW113" i="39" s="1"/>
  <c r="AO111" i="39"/>
  <c r="AO108" i="39"/>
  <c r="J180" i="39"/>
  <c r="R171" i="39"/>
  <c r="AQ162" i="39"/>
  <c r="AG162" i="39"/>
  <c r="W162" i="39"/>
  <c r="M162" i="39"/>
  <c r="E162" i="39"/>
  <c r="AR161" i="39"/>
  <c r="AR163" i="39" s="1"/>
  <c r="F161" i="39"/>
  <c r="T143" i="39"/>
  <c r="AH140" i="39"/>
  <c r="AH143" i="39" s="1"/>
  <c r="P140" i="39"/>
  <c r="H133" i="39"/>
  <c r="AG120" i="39"/>
  <c r="S120" i="39"/>
  <c r="AQ118" i="39"/>
  <c r="W118" i="39"/>
  <c r="E118" i="39"/>
  <c r="AU83" i="39"/>
  <c r="AJ178" i="39"/>
  <c r="AF178" i="39"/>
  <c r="AB178" i="39"/>
  <c r="V178" i="39"/>
  <c r="R178" i="39"/>
  <c r="L178" i="39"/>
  <c r="H178" i="39"/>
  <c r="D178" i="39"/>
  <c r="AN123" i="39"/>
  <c r="AI111" i="39"/>
  <c r="Q111" i="39"/>
  <c r="U108" i="39"/>
  <c r="W103" i="39"/>
  <c r="AH93" i="39"/>
  <c r="Y90" i="39"/>
  <c r="AK88" i="39"/>
  <c r="AC88" i="39"/>
  <c r="Q88" i="39"/>
  <c r="E88" i="39"/>
  <c r="S82" i="39"/>
  <c r="AQ78" i="39"/>
  <c r="W78" i="39"/>
  <c r="AT108" i="39"/>
  <c r="AP108" i="39"/>
  <c r="AJ108" i="39"/>
  <c r="AF108" i="39"/>
  <c r="AB108" i="39"/>
  <c r="V108" i="39"/>
  <c r="R108" i="39"/>
  <c r="L108" i="39"/>
  <c r="H108" i="39"/>
  <c r="D108" i="39"/>
  <c r="AQ98" i="39"/>
  <c r="AU92" i="39"/>
  <c r="AU93" i="39" s="1"/>
  <c r="AQ92" i="39"/>
  <c r="W92" i="39"/>
  <c r="W93" i="39" s="1"/>
  <c r="AI88" i="39"/>
  <c r="AW88" i="39"/>
  <c r="AE88" i="39"/>
  <c r="K88" i="39"/>
  <c r="AR88" i="39"/>
  <c r="AN88" i="39"/>
  <c r="X88" i="39"/>
  <c r="T88" i="39"/>
  <c r="F88" i="39"/>
  <c r="AG88" i="39"/>
  <c r="I82" i="39"/>
  <c r="AC83" i="39"/>
  <c r="AP78" i="39"/>
  <c r="AW68" i="39"/>
  <c r="AV118" i="39"/>
  <c r="AR118" i="39"/>
  <c r="AN118" i="39"/>
  <c r="AH118" i="39"/>
  <c r="AD118" i="39"/>
  <c r="X118" i="39"/>
  <c r="T118" i="39"/>
  <c r="P118" i="39"/>
  <c r="J118" i="39"/>
  <c r="F118" i="39"/>
  <c r="AE111" i="39"/>
  <c r="K111" i="39"/>
  <c r="E100" i="39"/>
  <c r="AI98" i="39"/>
  <c r="V98" i="39"/>
  <c r="AF98" i="39"/>
  <c r="L98" i="39"/>
  <c r="AS98" i="39"/>
  <c r="Y98" i="39"/>
  <c r="G98" i="39"/>
  <c r="AS90" i="39"/>
  <c r="U90" i="39"/>
  <c r="U93" i="39" s="1"/>
  <c r="G90" i="39"/>
  <c r="G93" i="39" s="1"/>
  <c r="AK82" i="39"/>
  <c r="AQ83" i="39"/>
  <c r="AU78" i="39"/>
  <c r="AG78" i="39"/>
  <c r="M78" i="39"/>
  <c r="AO68" i="39"/>
  <c r="K68" i="39"/>
  <c r="Y103" i="39"/>
  <c r="AP38" i="39"/>
  <c r="AF38" i="39"/>
  <c r="V38" i="39"/>
  <c r="L38" i="39"/>
  <c r="D38" i="39"/>
  <c r="AO53" i="39"/>
  <c r="AQ61" i="39"/>
  <c r="AQ63" i="39" s="1"/>
  <c r="AG61" i="39"/>
  <c r="AG63" i="39" s="1"/>
  <c r="W61" i="39"/>
  <c r="AR48" i="39"/>
  <c r="AH48" i="39"/>
  <c r="X48" i="39"/>
  <c r="P48" i="39"/>
  <c r="F48" i="39"/>
  <c r="Y13" i="39"/>
  <c r="M88" i="39"/>
  <c r="H63" i="39"/>
  <c r="AP60" i="39"/>
  <c r="AP63" i="39" s="1"/>
  <c r="AF60" i="39"/>
  <c r="V60" i="39"/>
  <c r="L60" i="39"/>
  <c r="D60" i="39"/>
  <c r="Q50" i="39"/>
  <c r="AV48" i="39"/>
  <c r="J48" i="39"/>
  <c r="AU42" i="39"/>
  <c r="AU43" i="39" s="1"/>
  <c r="AK42" i="39"/>
  <c r="AC42" i="39"/>
  <c r="AC43" i="39" s="1"/>
  <c r="S42" i="39"/>
  <c r="I42" i="39"/>
  <c r="AW30" i="39"/>
  <c r="AW33" i="39" s="1"/>
  <c r="AO30" i="39"/>
  <c r="AO33" i="39" s="1"/>
  <c r="AE30" i="39"/>
  <c r="AE33" i="39" s="1"/>
  <c r="U30" i="39"/>
  <c r="M18" i="39"/>
  <c r="S230" i="38"/>
  <c r="AQ208" i="38"/>
  <c r="AG208" i="38"/>
  <c r="W208" i="38"/>
  <c r="E208" i="38"/>
  <c r="AU170" i="38"/>
  <c r="AU168" i="38"/>
  <c r="AE220" i="38"/>
  <c r="U220" i="38"/>
  <c r="G220" i="38"/>
  <c r="K120" i="38"/>
  <c r="AO88" i="38"/>
  <c r="AP88" i="38"/>
  <c r="V88" i="38"/>
  <c r="L88" i="38"/>
  <c r="D88" i="38"/>
  <c r="AO82" i="38"/>
  <c r="U58" i="38"/>
  <c r="AK51" i="38"/>
  <c r="R48" i="38"/>
  <c r="T38" i="38"/>
  <c r="D33" i="38"/>
  <c r="AU28" i="38"/>
  <c r="AK28" i="38"/>
  <c r="AN18" i="38"/>
  <c r="J18" i="38"/>
  <c r="K198" i="38"/>
  <c r="AU148" i="38"/>
  <c r="AG148" i="38"/>
  <c r="S148" i="38"/>
  <c r="AW98" i="38"/>
  <c r="AO98" i="38"/>
  <c r="AI98" i="38"/>
  <c r="AE98" i="38"/>
  <c r="Q98" i="38"/>
  <c r="K98" i="38"/>
  <c r="P98" i="38"/>
  <c r="AC70" i="38"/>
  <c r="L70" i="38"/>
  <c r="AU68" i="38"/>
  <c r="M68" i="38"/>
  <c r="AT48" i="38"/>
  <c r="AW38" i="38"/>
  <c r="AS38" i="38"/>
  <c r="AI38" i="38"/>
  <c r="AE38" i="38"/>
  <c r="U38" i="38"/>
  <c r="Q38" i="38"/>
  <c r="K38" i="38"/>
  <c r="T18" i="38"/>
  <c r="AT218" i="38"/>
  <c r="AP218" i="38"/>
  <c r="AJ218" i="38"/>
  <c r="AF218" i="38"/>
  <c r="AB218" i="38"/>
  <c r="V218" i="38"/>
  <c r="R218" i="38"/>
  <c r="L218" i="38"/>
  <c r="H218" i="38"/>
  <c r="D218" i="38"/>
  <c r="AI178" i="38"/>
  <c r="AW118" i="38"/>
  <c r="AE118" i="38"/>
  <c r="AV100" i="38"/>
  <c r="AT88" i="38"/>
  <c r="AQ48" i="38"/>
  <c r="AN38" i="38"/>
  <c r="AV22" i="38"/>
  <c r="AR22" i="38"/>
  <c r="AH22" i="38"/>
  <c r="AD22" i="38"/>
  <c r="X22" i="38"/>
  <c r="P22" i="38"/>
  <c r="F22" i="38"/>
  <c r="U238" i="38"/>
  <c r="AO238" i="38"/>
  <c r="AW220" i="38"/>
  <c r="AW223" i="38" s="1"/>
  <c r="AO218" i="38"/>
  <c r="AI218" i="38"/>
  <c r="Q218" i="38"/>
  <c r="K218" i="38"/>
  <c r="AG210" i="38"/>
  <c r="M208" i="38"/>
  <c r="AQ188" i="38"/>
  <c r="AC188" i="38"/>
  <c r="W188" i="38"/>
  <c r="E188" i="38"/>
  <c r="U178" i="38"/>
  <c r="AW141" i="38"/>
  <c r="AW138" i="38"/>
  <c r="AS138" i="38"/>
  <c r="AS141" i="38"/>
  <c r="AS143" i="38" s="1"/>
  <c r="AO138" i="38"/>
  <c r="AO141" i="38"/>
  <c r="Y141" i="38"/>
  <c r="Y138" i="38"/>
  <c r="AU230" i="38"/>
  <c r="I230" i="38"/>
  <c r="AC228" i="38"/>
  <c r="AU208" i="38"/>
  <c r="AC208" i="38"/>
  <c r="I208" i="38"/>
  <c r="AW202" i="38"/>
  <c r="AE202" i="38"/>
  <c r="AK230" i="38"/>
  <c r="W210" i="38"/>
  <c r="AS198" i="38"/>
  <c r="AO198" i="38"/>
  <c r="AI198" i="38"/>
  <c r="Y198" i="38"/>
  <c r="U198" i="38"/>
  <c r="Q198" i="38"/>
  <c r="G198" i="38"/>
  <c r="AU191" i="38"/>
  <c r="Q178" i="38"/>
  <c r="AT178" i="38"/>
  <c r="AP178" i="38"/>
  <c r="AJ178" i="38"/>
  <c r="AF178" i="38"/>
  <c r="AB178" i="38"/>
  <c r="V178" i="38"/>
  <c r="R178" i="38"/>
  <c r="L178" i="38"/>
  <c r="H178" i="38"/>
  <c r="D178" i="38"/>
  <c r="U158" i="38"/>
  <c r="M128" i="38"/>
  <c r="AQ108" i="38"/>
  <c r="AC108" i="38"/>
  <c r="E108" i="38"/>
  <c r="AW102" i="38"/>
  <c r="W98" i="38"/>
  <c r="AB88" i="38"/>
  <c r="AG88" i="38"/>
  <c r="AJ88" i="38"/>
  <c r="R88" i="38"/>
  <c r="H88" i="38"/>
  <c r="AD78" i="38"/>
  <c r="X78" i="38"/>
  <c r="F78" i="38"/>
  <c r="AK68" i="38"/>
  <c r="W68" i="38"/>
  <c r="S68" i="38"/>
  <c r="I68" i="38"/>
  <c r="E68" i="38"/>
  <c r="AD38" i="38"/>
  <c r="AC28" i="38"/>
  <c r="S28" i="38"/>
  <c r="I28" i="38"/>
  <c r="AI88" i="38"/>
  <c r="U88" i="38"/>
  <c r="Q88" i="38"/>
  <c r="AI78" i="38"/>
  <c r="AW58" i="38"/>
  <c r="AO58" i="38"/>
  <c r="AC48" i="38"/>
  <c r="AJ48" i="38"/>
  <c r="H48" i="38"/>
  <c r="AI138" i="38"/>
  <c r="AE138" i="38"/>
  <c r="Q138" i="38"/>
  <c r="G138" i="38"/>
  <c r="AQ128" i="38"/>
  <c r="W128" i="38"/>
  <c r="E128" i="38"/>
  <c r="AW122" i="38"/>
  <c r="W112" i="38"/>
  <c r="Q102" i="38"/>
  <c r="J98" i="38"/>
  <c r="AC98" i="38"/>
  <c r="U78" i="38"/>
  <c r="AU48" i="38"/>
  <c r="AG48" i="38"/>
  <c r="W48" i="38"/>
  <c r="S48" i="38"/>
  <c r="I48" i="38"/>
  <c r="AT138" i="38"/>
  <c r="AP138" i="38"/>
  <c r="AJ138" i="38"/>
  <c r="AF138" i="38"/>
  <c r="AB138" i="38"/>
  <c r="V138" i="38"/>
  <c r="R138" i="38"/>
  <c r="L138" i="38"/>
  <c r="H138" i="38"/>
  <c r="D138" i="38"/>
  <c r="W131" i="38"/>
  <c r="AG130" i="38"/>
  <c r="AS118" i="38"/>
  <c r="AO118" i="38"/>
  <c r="AI118" i="38"/>
  <c r="Y118" i="38"/>
  <c r="U118" i="38"/>
  <c r="Q118" i="38"/>
  <c r="G118" i="38"/>
  <c r="AU108" i="38"/>
  <c r="I108" i="38"/>
  <c r="H90" i="38"/>
  <c r="AF88" i="38"/>
  <c r="P78" i="38"/>
  <c r="S70" i="38"/>
  <c r="AG68" i="38"/>
  <c r="AP68" i="38"/>
  <c r="AF68" i="38"/>
  <c r="V68" i="38"/>
  <c r="AG50" i="38"/>
  <c r="I50" i="38"/>
  <c r="AO38" i="38"/>
  <c r="AV23" i="38"/>
  <c r="AI238" i="38"/>
  <c r="Y238" i="38"/>
  <c r="Q238" i="38"/>
  <c r="M228" i="38"/>
  <c r="AI242" i="38"/>
  <c r="AT238" i="38"/>
  <c r="AP238" i="38"/>
  <c r="AJ238" i="38"/>
  <c r="AF238" i="38"/>
  <c r="AB238" i="38"/>
  <c r="V238" i="38"/>
  <c r="R238" i="38"/>
  <c r="L238" i="38"/>
  <c r="H238" i="38"/>
  <c r="D238" i="38"/>
  <c r="AC231" i="38"/>
  <c r="AG230" i="38"/>
  <c r="AV228" i="38"/>
  <c r="AR228" i="38"/>
  <c r="AN228" i="38"/>
  <c r="AH228" i="38"/>
  <c r="AD228" i="38"/>
  <c r="X228" i="38"/>
  <c r="T228" i="38"/>
  <c r="P228" i="38"/>
  <c r="J228" i="38"/>
  <c r="F228" i="38"/>
  <c r="AV208" i="38"/>
  <c r="AR208" i="38"/>
  <c r="AN208" i="38"/>
  <c r="AH208" i="38"/>
  <c r="AD208" i="38"/>
  <c r="X208" i="38"/>
  <c r="T208" i="38"/>
  <c r="P208" i="38"/>
  <c r="J208" i="38"/>
  <c r="F208" i="38"/>
  <c r="AS200" i="38"/>
  <c r="AI200" i="38"/>
  <c r="Y200" i="38"/>
  <c r="Q200" i="38"/>
  <c r="G200" i="38"/>
  <c r="AQ190" i="38"/>
  <c r="AQ193" i="38" s="1"/>
  <c r="E190" i="38"/>
  <c r="AK188" i="38"/>
  <c r="AG188" i="38"/>
  <c r="S188" i="38"/>
  <c r="M188" i="38"/>
  <c r="AU211" i="38"/>
  <c r="AU213" i="38" s="1"/>
  <c r="AC211" i="38"/>
  <c r="I211" i="38"/>
  <c r="AK208" i="38"/>
  <c r="S208" i="38"/>
  <c r="AS203" i="38"/>
  <c r="AT198" i="38"/>
  <c r="AP198" i="38"/>
  <c r="AJ198" i="38"/>
  <c r="AF198" i="38"/>
  <c r="AB198" i="38"/>
  <c r="V198" i="38"/>
  <c r="R198" i="38"/>
  <c r="L198" i="38"/>
  <c r="H198" i="38"/>
  <c r="D198" i="38"/>
  <c r="AC190" i="38"/>
  <c r="I188" i="38"/>
  <c r="AU173" i="38"/>
  <c r="AC168" i="38"/>
  <c r="I168" i="38"/>
  <c r="AW238" i="38"/>
  <c r="K238" i="38"/>
  <c r="AQ228" i="38"/>
  <c r="W228" i="38"/>
  <c r="E228" i="38"/>
  <c r="AU193" i="38"/>
  <c r="AO178" i="38"/>
  <c r="AO180" i="38"/>
  <c r="AO183" i="38" s="1"/>
  <c r="AO163" i="38"/>
  <c r="AV168" i="38"/>
  <c r="AR168" i="38"/>
  <c r="AN168" i="38"/>
  <c r="AH168" i="38"/>
  <c r="AD168" i="38"/>
  <c r="X168" i="38"/>
  <c r="T168" i="38"/>
  <c r="P168" i="38"/>
  <c r="J168" i="38"/>
  <c r="F168" i="38"/>
  <c r="AW158" i="38"/>
  <c r="AS158" i="38"/>
  <c r="AI158" i="38"/>
  <c r="AE158" i="38"/>
  <c r="Y158" i="38"/>
  <c r="Q158" i="38"/>
  <c r="K158" i="38"/>
  <c r="G158" i="38"/>
  <c r="AK148" i="38"/>
  <c r="M148" i="38"/>
  <c r="AQ148" i="38"/>
  <c r="W148" i="38"/>
  <c r="E148" i="38"/>
  <c r="AV128" i="38"/>
  <c r="AR128" i="38"/>
  <c r="AN128" i="38"/>
  <c r="AH128" i="38"/>
  <c r="AD128" i="38"/>
  <c r="X128" i="38"/>
  <c r="T128" i="38"/>
  <c r="P128" i="38"/>
  <c r="J128" i="38"/>
  <c r="F128" i="38"/>
  <c r="AS120" i="38"/>
  <c r="AS123" i="38" s="1"/>
  <c r="AI120" i="38"/>
  <c r="Y120" i="38"/>
  <c r="Q120" i="38"/>
  <c r="G120" i="38"/>
  <c r="AQ113" i="38"/>
  <c r="AV108" i="38"/>
  <c r="AR108" i="38"/>
  <c r="AN108" i="38"/>
  <c r="AH108" i="38"/>
  <c r="AD108" i="38"/>
  <c r="X108" i="38"/>
  <c r="T108" i="38"/>
  <c r="P108" i="38"/>
  <c r="J108" i="38"/>
  <c r="F108" i="38"/>
  <c r="AI102" i="38"/>
  <c r="AT158" i="38"/>
  <c r="AP158" i="38"/>
  <c r="AJ158" i="38"/>
  <c r="AF158" i="38"/>
  <c r="AB158" i="38"/>
  <c r="V158" i="38"/>
  <c r="R158" i="38"/>
  <c r="L158" i="38"/>
  <c r="H158" i="38"/>
  <c r="D158" i="38"/>
  <c r="AG150" i="38"/>
  <c r="I148" i="38"/>
  <c r="AV148" i="38"/>
  <c r="AR148" i="38"/>
  <c r="AN148" i="38"/>
  <c r="AH148" i="38"/>
  <c r="AD148" i="38"/>
  <c r="X148" i="38"/>
  <c r="T148" i="38"/>
  <c r="P148" i="38"/>
  <c r="J148" i="38"/>
  <c r="F148" i="38"/>
  <c r="AW143" i="38"/>
  <c r="AQ133" i="38"/>
  <c r="AG133" i="38"/>
  <c r="W133" i="38"/>
  <c r="M133" i="38"/>
  <c r="E133" i="38"/>
  <c r="AK128" i="38"/>
  <c r="S128" i="38"/>
  <c r="AT118" i="38"/>
  <c r="AP118" i="38"/>
  <c r="AJ118" i="38"/>
  <c r="AF118" i="38"/>
  <c r="AB118" i="38"/>
  <c r="V118" i="38"/>
  <c r="R118" i="38"/>
  <c r="L118" i="38"/>
  <c r="H118" i="38"/>
  <c r="D118" i="38"/>
  <c r="AC111" i="38"/>
  <c r="AS98" i="38"/>
  <c r="AS102" i="38"/>
  <c r="Y98" i="38"/>
  <c r="Y102" i="38"/>
  <c r="U102" i="38"/>
  <c r="U98" i="38"/>
  <c r="G98" i="38"/>
  <c r="G102" i="38"/>
  <c r="AR98" i="38"/>
  <c r="AN98" i="38"/>
  <c r="AH98" i="38"/>
  <c r="AD98" i="38"/>
  <c r="X98" i="38"/>
  <c r="T98" i="38"/>
  <c r="F98" i="38"/>
  <c r="AU100" i="38"/>
  <c r="AU98" i="38"/>
  <c r="AQ100" i="38"/>
  <c r="AQ98" i="38"/>
  <c r="AK98" i="38"/>
  <c r="AK100" i="38"/>
  <c r="AG98" i="38"/>
  <c r="AG100" i="38"/>
  <c r="S98" i="38"/>
  <c r="M98" i="38"/>
  <c r="I100" i="38"/>
  <c r="I98" i="38"/>
  <c r="E100" i="38"/>
  <c r="E98" i="38"/>
  <c r="AV188" i="38"/>
  <c r="AR188" i="38"/>
  <c r="AN188" i="38"/>
  <c r="AH188" i="38"/>
  <c r="AD188" i="38"/>
  <c r="X188" i="38"/>
  <c r="T188" i="38"/>
  <c r="P188" i="38"/>
  <c r="J188" i="38"/>
  <c r="F188" i="38"/>
  <c r="AW178" i="38"/>
  <c r="AS178" i="38"/>
  <c r="AE178" i="38"/>
  <c r="Y178" i="38"/>
  <c r="K178" i="38"/>
  <c r="G178" i="38"/>
  <c r="AQ168" i="38"/>
  <c r="AK168" i="38"/>
  <c r="AG168" i="38"/>
  <c r="W168" i="38"/>
  <c r="S168" i="38"/>
  <c r="M168" i="38"/>
  <c r="E168" i="38"/>
  <c r="AU150" i="38"/>
  <c r="AU153" i="38" s="1"/>
  <c r="S150" i="38"/>
  <c r="K141" i="38"/>
  <c r="AU130" i="38"/>
  <c r="AU133" i="38" s="1"/>
  <c r="AC130" i="38"/>
  <c r="I130" i="38"/>
  <c r="AU110" i="38"/>
  <c r="AU113" i="38" s="1"/>
  <c r="I110" i="38"/>
  <c r="AK108" i="38"/>
  <c r="AG108" i="38"/>
  <c r="S108" i="38"/>
  <c r="M108" i="38"/>
  <c r="AO102" i="38"/>
  <c r="K102" i="38"/>
  <c r="AN78" i="38"/>
  <c r="AH78" i="38"/>
  <c r="J78" i="38"/>
  <c r="AU78" i="38"/>
  <c r="AG78" i="38"/>
  <c r="AC78" i="38"/>
  <c r="W78" i="38"/>
  <c r="S78" i="38"/>
  <c r="M78" i="38"/>
  <c r="I78" i="38"/>
  <c r="E78" i="38"/>
  <c r="AE78" i="38"/>
  <c r="AG33" i="38"/>
  <c r="AW28" i="38"/>
  <c r="AS28" i="38"/>
  <c r="AO28" i="38"/>
  <c r="AI28" i="38"/>
  <c r="AE28" i="38"/>
  <c r="Y28" i="38"/>
  <c r="U28" i="38"/>
  <c r="Q28" i="38"/>
  <c r="K28" i="38"/>
  <c r="G28" i="38"/>
  <c r="AI90" i="38"/>
  <c r="Q90" i="38"/>
  <c r="AC80" i="38"/>
  <c r="AQ78" i="38"/>
  <c r="K78" i="38"/>
  <c r="AP72" i="38"/>
  <c r="W70" i="38"/>
  <c r="E70" i="38"/>
  <c r="AW60" i="38"/>
  <c r="AO60" i="38"/>
  <c r="AE58" i="38"/>
  <c r="AU50" i="38"/>
  <c r="S50" i="38"/>
  <c r="L33" i="38"/>
  <c r="AT13" i="38"/>
  <c r="AG91" i="38"/>
  <c r="AW88" i="38"/>
  <c r="AE88" i="38"/>
  <c r="K88" i="38"/>
  <c r="AQ88" i="38"/>
  <c r="W88" i="38"/>
  <c r="E88" i="38"/>
  <c r="X81" i="38"/>
  <c r="AG80" i="38"/>
  <c r="AW78" i="38"/>
  <c r="AK78" i="38"/>
  <c r="AF72" i="38"/>
  <c r="AP48" i="38"/>
  <c r="AF48" i="38"/>
  <c r="V48" i="38"/>
  <c r="L48" i="38"/>
  <c r="D48" i="38"/>
  <c r="AV38" i="38"/>
  <c r="J38" i="38"/>
  <c r="AU31" i="38"/>
  <c r="AU33" i="38" s="1"/>
  <c r="AK31" i="38"/>
  <c r="AK33" i="38" s="1"/>
  <c r="AC31" i="38"/>
  <c r="AC33" i="38" s="1"/>
  <c r="S31" i="38"/>
  <c r="I31" i="38"/>
  <c r="AU18" i="38"/>
  <c r="AQ18" i="38"/>
  <c r="AK18" i="38"/>
  <c r="AG18" i="38"/>
  <c r="AC18" i="38"/>
  <c r="W18" i="38"/>
  <c r="S18" i="38"/>
  <c r="M18" i="38"/>
  <c r="I18" i="38"/>
  <c r="E18" i="38"/>
  <c r="AU13" i="38"/>
  <c r="AC13" i="38"/>
  <c r="AO223" i="38"/>
  <c r="AQ213" i="38"/>
  <c r="AG213" i="38"/>
  <c r="W213" i="38"/>
  <c r="M213" i="38"/>
  <c r="E213" i="38"/>
  <c r="AO93" i="38"/>
  <c r="U63" i="38"/>
  <c r="W13" i="38"/>
  <c r="M13" i="38"/>
  <c r="E13" i="38"/>
  <c r="V233" i="39"/>
  <c r="L233" i="39"/>
  <c r="D233" i="39"/>
  <c r="T223" i="39"/>
  <c r="J223" i="39"/>
  <c r="R213" i="39"/>
  <c r="H213" i="39"/>
  <c r="T203" i="39"/>
  <c r="J203" i="39"/>
  <c r="AF173" i="39"/>
  <c r="V173" i="39"/>
  <c r="L173" i="39"/>
  <c r="D173" i="39"/>
  <c r="AQ163" i="39"/>
  <c r="AW203" i="38"/>
  <c r="AO203" i="38"/>
  <c r="AO143" i="38"/>
  <c r="AQ33" i="38"/>
  <c r="Y23" i="38"/>
  <c r="Q23" i="38"/>
  <c r="G23" i="38"/>
  <c r="T243" i="39"/>
  <c r="J243" i="39"/>
  <c r="R193" i="39"/>
  <c r="H193" i="39"/>
  <c r="X183" i="39"/>
  <c r="P183" i="39"/>
  <c r="F183" i="39"/>
  <c r="AW243" i="38"/>
  <c r="AS243" i="38"/>
  <c r="AO243" i="38"/>
  <c r="AW123" i="38"/>
  <c r="AO123" i="38"/>
  <c r="AR23" i="38"/>
  <c r="S13" i="38"/>
  <c r="I13" i="38"/>
  <c r="R233" i="39"/>
  <c r="H233" i="39"/>
  <c r="X223" i="39"/>
  <c r="P223" i="39"/>
  <c r="F223" i="39"/>
  <c r="V213" i="39"/>
  <c r="L213" i="39"/>
  <c r="D213" i="39"/>
  <c r="X203" i="39"/>
  <c r="P203" i="39"/>
  <c r="F203" i="39"/>
  <c r="AU233" i="38"/>
  <c r="AS223" i="38"/>
  <c r="U93" i="38"/>
  <c r="U23" i="38"/>
  <c r="K23" i="38"/>
  <c r="X243" i="39"/>
  <c r="P243" i="39"/>
  <c r="F243" i="39"/>
  <c r="AS213" i="39"/>
  <c r="V193" i="39"/>
  <c r="L193" i="39"/>
  <c r="D193" i="39"/>
  <c r="X163" i="39"/>
  <c r="V153" i="39"/>
  <c r="D153" i="39"/>
  <c r="AW153" i="39"/>
  <c r="F143" i="39"/>
  <c r="AU123" i="39"/>
  <c r="AQ103" i="39"/>
  <c r="F93" i="39"/>
  <c r="AG93" i="39"/>
  <c r="Y93" i="39"/>
  <c r="T233" i="40"/>
  <c r="X183" i="40"/>
  <c r="P173" i="40"/>
  <c r="AG143" i="40"/>
  <c r="M143" i="40"/>
  <c r="G133" i="40"/>
  <c r="AJ73" i="40"/>
  <c r="AB73" i="40"/>
  <c r="F33" i="40"/>
  <c r="AF241" i="41"/>
  <c r="D20" i="36"/>
  <c r="U73" i="41"/>
  <c r="T31" i="41"/>
  <c r="P163" i="39"/>
  <c r="F163" i="39"/>
  <c r="P143" i="39"/>
  <c r="J143" i="39"/>
  <c r="S103" i="39"/>
  <c r="I93" i="39"/>
  <c r="E93" i="39"/>
  <c r="AG83" i="39"/>
  <c r="L63" i="39"/>
  <c r="D63" i="39"/>
  <c r="AE53" i="39"/>
  <c r="AK43" i="39"/>
  <c r="AR33" i="39"/>
  <c r="AN233" i="40"/>
  <c r="P163" i="40"/>
  <c r="F163" i="40"/>
  <c r="AD143" i="40"/>
  <c r="AO113" i="40"/>
  <c r="AR33" i="40"/>
  <c r="X33" i="40"/>
  <c r="V33" i="40"/>
  <c r="D33" i="40"/>
  <c r="AW13" i="40"/>
  <c r="AP13" i="40"/>
  <c r="E36" i="36"/>
  <c r="J171" i="41"/>
  <c r="D16" i="36"/>
  <c r="E15" i="36"/>
  <c r="D9" i="36"/>
  <c r="L153" i="39"/>
  <c r="AS93" i="39"/>
  <c r="M93" i="39"/>
  <c r="AP83" i="39"/>
  <c r="AT43" i="39"/>
  <c r="H43" i="39"/>
  <c r="P233" i="40"/>
  <c r="AV223" i="40"/>
  <c r="AN223" i="40"/>
  <c r="AV213" i="40"/>
  <c r="P193" i="40"/>
  <c r="AR193" i="40"/>
  <c r="X193" i="40"/>
  <c r="F193" i="40"/>
  <c r="AV163" i="40"/>
  <c r="X163" i="40"/>
  <c r="AP153" i="40"/>
  <c r="AP53" i="40"/>
  <c r="AR43" i="40"/>
  <c r="AK13" i="40"/>
  <c r="U213" i="41"/>
  <c r="AF171" i="41"/>
  <c r="E17" i="36"/>
  <c r="E10" i="36"/>
  <c r="D10" i="36"/>
  <c r="T183" i="39"/>
  <c r="J183" i="39"/>
  <c r="R173" i="39"/>
  <c r="H173" i="39"/>
  <c r="T163" i="39"/>
  <c r="J163" i="39"/>
  <c r="R153" i="39"/>
  <c r="L133" i="39"/>
  <c r="AQ123" i="39"/>
  <c r="W123" i="39"/>
  <c r="J123" i="39"/>
  <c r="E123" i="39"/>
  <c r="AS113" i="39"/>
  <c r="AO113" i="39"/>
  <c r="AK103" i="39"/>
  <c r="AD93" i="39"/>
  <c r="AW93" i="39"/>
  <c r="AR93" i="39"/>
  <c r="Q93" i="39"/>
  <c r="AK83" i="39"/>
  <c r="AT63" i="39"/>
  <c r="AS53" i="39"/>
  <c r="AQ43" i="39"/>
  <c r="J33" i="39"/>
  <c r="AR233" i="40"/>
  <c r="X233" i="40"/>
  <c r="F233" i="40"/>
  <c r="T193" i="40"/>
  <c r="AR163" i="40"/>
  <c r="AN153" i="40"/>
  <c r="AT133" i="40"/>
  <c r="AR83" i="40"/>
  <c r="AV33" i="40"/>
  <c r="C36" i="36"/>
  <c r="E34" i="36"/>
  <c r="E28" i="36"/>
  <c r="D25" i="36"/>
  <c r="AG171" i="41"/>
  <c r="C22" i="36"/>
  <c r="D21" i="36"/>
  <c r="D11" i="36"/>
  <c r="C10" i="36"/>
  <c r="N12" i="36"/>
  <c r="N18" i="36"/>
  <c r="M12" i="36"/>
  <c r="R238" i="40"/>
  <c r="AT228" i="40"/>
  <c r="X221" i="40"/>
  <c r="X223" i="40" s="1"/>
  <c r="AR238" i="40"/>
  <c r="AR242" i="40"/>
  <c r="AR243" i="40" s="1"/>
  <c r="AN243" i="40"/>
  <c r="X238" i="40"/>
  <c r="X242" i="40"/>
  <c r="X243" i="40" s="1"/>
  <c r="F238" i="40"/>
  <c r="F242" i="40"/>
  <c r="F243" i="40" s="1"/>
  <c r="AJ240" i="40"/>
  <c r="AJ238" i="40"/>
  <c r="AB228" i="40"/>
  <c r="AR221" i="40"/>
  <c r="F221" i="40"/>
  <c r="AH218" i="40"/>
  <c r="AV218" i="40"/>
  <c r="AN218" i="40"/>
  <c r="AD218" i="40"/>
  <c r="T218" i="40"/>
  <c r="J218" i="40"/>
  <c r="AN213" i="40"/>
  <c r="X213" i="40"/>
  <c r="AV208" i="40"/>
  <c r="AR208" i="40"/>
  <c r="AN208" i="40"/>
  <c r="AD208" i="40"/>
  <c r="X208" i="40"/>
  <c r="T208" i="40"/>
  <c r="J208" i="40"/>
  <c r="F208" i="40"/>
  <c r="AJ198" i="40"/>
  <c r="AV188" i="40"/>
  <c r="AN188" i="40"/>
  <c r="AD188" i="40"/>
  <c r="T188" i="40"/>
  <c r="J188" i="40"/>
  <c r="AH182" i="40"/>
  <c r="T183" i="40"/>
  <c r="AB178" i="40"/>
  <c r="AT180" i="40"/>
  <c r="AT178" i="40"/>
  <c r="T223" i="40"/>
  <c r="R198" i="40"/>
  <c r="AR182" i="40"/>
  <c r="F182" i="40"/>
  <c r="AN183" i="40"/>
  <c r="H178" i="40"/>
  <c r="AJ228" i="40"/>
  <c r="R228" i="40"/>
  <c r="H218" i="40"/>
  <c r="AV202" i="40"/>
  <c r="AV203" i="40" s="1"/>
  <c r="AR202" i="40"/>
  <c r="AR203" i="40" s="1"/>
  <c r="AN202" i="40"/>
  <c r="AN203" i="40" s="1"/>
  <c r="AD202" i="40"/>
  <c r="X202" i="40"/>
  <c r="X203" i="40" s="1"/>
  <c r="T202" i="40"/>
  <c r="J202" i="40"/>
  <c r="F202" i="40"/>
  <c r="F203" i="40" s="1"/>
  <c r="AV182" i="40"/>
  <c r="AV183" i="40" s="1"/>
  <c r="AD182" i="40"/>
  <c r="J182" i="40"/>
  <c r="X178" i="40"/>
  <c r="AN173" i="40"/>
  <c r="X173" i="40"/>
  <c r="AR143" i="40"/>
  <c r="AH143" i="40"/>
  <c r="X118" i="40"/>
  <c r="AF108" i="40"/>
  <c r="T33" i="40"/>
  <c r="AN163" i="40"/>
  <c r="AJ161" i="40"/>
  <c r="R153" i="40"/>
  <c r="AT153" i="40"/>
  <c r="AB153" i="40"/>
  <c r="H153" i="40"/>
  <c r="V133" i="40"/>
  <c r="L133" i="40"/>
  <c r="K113" i="40"/>
  <c r="AV168" i="40"/>
  <c r="AR168" i="40"/>
  <c r="AN168" i="40"/>
  <c r="AD168" i="40"/>
  <c r="X168" i="40"/>
  <c r="T168" i="40"/>
  <c r="J168" i="40"/>
  <c r="F168" i="40"/>
  <c r="AV138" i="40"/>
  <c r="AR138" i="40"/>
  <c r="AN138" i="40"/>
  <c r="AH138" i="40"/>
  <c r="AD138" i="40"/>
  <c r="X138" i="40"/>
  <c r="T138" i="40"/>
  <c r="P138" i="40"/>
  <c r="J138" i="40"/>
  <c r="F138" i="40"/>
  <c r="AQ138" i="40"/>
  <c r="AG138" i="40"/>
  <c r="E138" i="40"/>
  <c r="AT128" i="40"/>
  <c r="AB128" i="40"/>
  <c r="H128" i="40"/>
  <c r="AF110" i="40"/>
  <c r="AF113" i="40" s="1"/>
  <c r="AH170" i="40"/>
  <c r="AV158" i="40"/>
  <c r="AR158" i="40"/>
  <c r="AN158" i="40"/>
  <c r="AD158" i="40"/>
  <c r="X158" i="40"/>
  <c r="T158" i="40"/>
  <c r="J158" i="40"/>
  <c r="F158" i="40"/>
  <c r="AN148" i="40"/>
  <c r="AS133" i="40"/>
  <c r="AS128" i="40"/>
  <c r="AI128" i="40"/>
  <c r="Y128" i="40"/>
  <c r="Q128" i="40"/>
  <c r="G128" i="40"/>
  <c r="AV123" i="40"/>
  <c r="AN123" i="40"/>
  <c r="AD123" i="40"/>
  <c r="T123" i="40"/>
  <c r="J123" i="40"/>
  <c r="AU118" i="40"/>
  <c r="AC118" i="40"/>
  <c r="M123" i="40"/>
  <c r="I118" i="40"/>
  <c r="D110" i="40"/>
  <c r="AV98" i="40"/>
  <c r="AV102" i="40"/>
  <c r="AE108" i="40"/>
  <c r="Q108" i="40"/>
  <c r="AD102" i="40"/>
  <c r="AD103" i="40" s="1"/>
  <c r="E101" i="40"/>
  <c r="AG103" i="40"/>
  <c r="R92" i="40"/>
  <c r="H88" i="40"/>
  <c r="AP73" i="40"/>
  <c r="AF71" i="40"/>
  <c r="AF73" i="40" s="1"/>
  <c r="L71" i="40"/>
  <c r="AP68" i="40"/>
  <c r="AE68" i="40"/>
  <c r="AK60" i="40"/>
  <c r="AG58" i="40"/>
  <c r="R48" i="40"/>
  <c r="AT33" i="40"/>
  <c r="AB33" i="40"/>
  <c r="H33" i="40"/>
  <c r="AS28" i="40"/>
  <c r="S28" i="40"/>
  <c r="AE23" i="40"/>
  <c r="AR23" i="40"/>
  <c r="AK18" i="40"/>
  <c r="S18" i="40"/>
  <c r="AF13" i="40"/>
  <c r="H13" i="40"/>
  <c r="AP93" i="40"/>
  <c r="S33" i="40"/>
  <c r="Q18" i="40"/>
  <c r="J102" i="40"/>
  <c r="AQ101" i="40"/>
  <c r="AQ103" i="40" s="1"/>
  <c r="S98" i="40"/>
  <c r="Q91" i="40"/>
  <c r="AT88" i="40"/>
  <c r="V71" i="40"/>
  <c r="D71" i="40"/>
  <c r="AQ58" i="40"/>
  <c r="M58" i="40"/>
  <c r="E58" i="40"/>
  <c r="AJ33" i="40"/>
  <c r="AD33" i="40"/>
  <c r="R33" i="40"/>
  <c r="G28" i="40"/>
  <c r="AV28" i="40"/>
  <c r="AR28" i="40"/>
  <c r="AN28" i="40"/>
  <c r="AH28" i="40"/>
  <c r="AD28" i="40"/>
  <c r="X28" i="40"/>
  <c r="T28" i="40"/>
  <c r="P28" i="40"/>
  <c r="J28" i="40"/>
  <c r="F28" i="40"/>
  <c r="AW18" i="40"/>
  <c r="F18" i="40"/>
  <c r="AT13" i="40"/>
  <c r="AE13" i="40"/>
  <c r="V13" i="40"/>
  <c r="L13" i="40"/>
  <c r="D13" i="40"/>
  <c r="AF8" i="40"/>
  <c r="L8" i="40"/>
  <c r="AW110" i="40"/>
  <c r="U110" i="40"/>
  <c r="AT108" i="40"/>
  <c r="AP113" i="40"/>
  <c r="AJ108" i="40"/>
  <c r="AB108" i="40"/>
  <c r="R108" i="40"/>
  <c r="H108" i="40"/>
  <c r="P102" i="40"/>
  <c r="M101" i="40"/>
  <c r="L92" i="40"/>
  <c r="G91" i="40"/>
  <c r="G93" i="40" s="1"/>
  <c r="AT93" i="40"/>
  <c r="AB93" i="40"/>
  <c r="H93" i="40"/>
  <c r="AP88" i="40"/>
  <c r="AT71" i="40"/>
  <c r="AT73" i="40" s="1"/>
  <c r="AO73" i="40"/>
  <c r="AV41" i="40"/>
  <c r="AD41" i="40"/>
  <c r="J41" i="40"/>
  <c r="G33" i="40"/>
  <c r="AP33" i="40"/>
  <c r="AH33" i="40"/>
  <c r="Y28" i="40"/>
  <c r="Y23" i="40"/>
  <c r="S23" i="40"/>
  <c r="AS18" i="40"/>
  <c r="X18" i="40"/>
  <c r="AI243" i="38"/>
  <c r="G243" i="38"/>
  <c r="AR238" i="38"/>
  <c r="AR241" i="38"/>
  <c r="AD238" i="38"/>
  <c r="AD241" i="38"/>
  <c r="T238" i="38"/>
  <c r="T241" i="38"/>
  <c r="J238" i="38"/>
  <c r="J241" i="38"/>
  <c r="J243" i="38" s="1"/>
  <c r="AU238" i="38"/>
  <c r="AU240" i="38"/>
  <c r="AG238" i="38"/>
  <c r="AG240" i="38"/>
  <c r="AG243" i="38" s="1"/>
  <c r="S238" i="38"/>
  <c r="S240" i="38"/>
  <c r="I238" i="38"/>
  <c r="I240" i="38"/>
  <c r="I243" i="38" s="1"/>
  <c r="K203" i="38"/>
  <c r="AP168" i="38"/>
  <c r="AP171" i="38"/>
  <c r="AB168" i="38"/>
  <c r="AB171" i="38"/>
  <c r="L168" i="38"/>
  <c r="L171" i="38"/>
  <c r="AW168" i="38"/>
  <c r="AW170" i="38"/>
  <c r="AI168" i="38"/>
  <c r="AI170" i="38"/>
  <c r="Y168" i="38"/>
  <c r="Y170" i="38"/>
  <c r="K168" i="38"/>
  <c r="K170" i="38"/>
  <c r="AV158" i="38"/>
  <c r="AV161" i="38"/>
  <c r="AD158" i="38"/>
  <c r="AD161" i="38"/>
  <c r="P158" i="38"/>
  <c r="P161" i="38"/>
  <c r="AU158" i="38"/>
  <c r="AU160" i="38"/>
  <c r="AE123" i="38"/>
  <c r="Q103" i="38"/>
  <c r="AF73" i="38"/>
  <c r="AE63" i="38"/>
  <c r="AT33" i="38"/>
  <c r="R33" i="38"/>
  <c r="AP13" i="38"/>
  <c r="D13" i="38"/>
  <c r="AU243" i="39"/>
  <c r="I243" i="39"/>
  <c r="AW213" i="39"/>
  <c r="U213" i="39"/>
  <c r="AU203" i="39"/>
  <c r="S203" i="39"/>
  <c r="AO173" i="39"/>
  <c r="K173" i="39"/>
  <c r="AC163" i="39"/>
  <c r="AI148" i="39"/>
  <c r="AI152" i="39"/>
  <c r="AV148" i="39"/>
  <c r="AV151" i="39"/>
  <c r="AV153" i="39" s="1"/>
  <c r="AH148" i="39"/>
  <c r="AH151" i="39"/>
  <c r="T148" i="39"/>
  <c r="T151" i="39"/>
  <c r="T153" i="39" s="1"/>
  <c r="P148" i="39"/>
  <c r="P151" i="39"/>
  <c r="P153" i="39" s="1"/>
  <c r="J148" i="39"/>
  <c r="J151" i="39"/>
  <c r="J153" i="39" s="1"/>
  <c r="AU148" i="39"/>
  <c r="AU150" i="39"/>
  <c r="AU153" i="39" s="1"/>
  <c r="AK148" i="39"/>
  <c r="AK150" i="39"/>
  <c r="AK153" i="39" s="1"/>
  <c r="AC148" i="39"/>
  <c r="AC150" i="39"/>
  <c r="AC153" i="39" s="1"/>
  <c r="S148" i="39"/>
  <c r="S150" i="39"/>
  <c r="S153" i="39" s="1"/>
  <c r="E148" i="39"/>
  <c r="E150" i="39"/>
  <c r="E153" i="39" s="1"/>
  <c r="P129" i="41"/>
  <c r="Q130" i="41" s="1"/>
  <c r="P128" i="41"/>
  <c r="U127" i="41"/>
  <c r="AL127" i="41"/>
  <c r="P344" i="41"/>
  <c r="L42" i="38"/>
  <c r="AJ42" i="38"/>
  <c r="X52" i="38"/>
  <c r="AV52" i="38"/>
  <c r="L62" i="38"/>
  <c r="AJ62" i="38"/>
  <c r="X72" i="38"/>
  <c r="AV72" i="38"/>
  <c r="L82" i="38"/>
  <c r="AJ82" i="38"/>
  <c r="X92" i="38"/>
  <c r="AV92" i="38"/>
  <c r="AJ52" i="38"/>
  <c r="AV62" i="38"/>
  <c r="X102" i="38"/>
  <c r="AV102" i="38"/>
  <c r="L112" i="38"/>
  <c r="AJ112" i="38"/>
  <c r="X122" i="38"/>
  <c r="AV122" i="38"/>
  <c r="L132" i="38"/>
  <c r="AJ132" i="38"/>
  <c r="X142" i="38"/>
  <c r="AV142" i="38"/>
  <c r="L152" i="38"/>
  <c r="AJ152" i="38"/>
  <c r="X162" i="38"/>
  <c r="AV162" i="38"/>
  <c r="L172" i="38"/>
  <c r="AJ172" i="38"/>
  <c r="X182" i="38"/>
  <c r="AV182" i="38"/>
  <c r="L192" i="38"/>
  <c r="AJ192" i="38"/>
  <c r="X202" i="38"/>
  <c r="AV202" i="38"/>
  <c r="L212" i="38"/>
  <c r="AJ212" i="38"/>
  <c r="X222" i="38"/>
  <c r="AV222" i="38"/>
  <c r="L232" i="38"/>
  <c r="AJ232" i="38"/>
  <c r="X242" i="38"/>
  <c r="AV242" i="38"/>
  <c r="L52" i="38"/>
  <c r="L92" i="38"/>
  <c r="L102" i="38"/>
  <c r="AJ102" i="38"/>
  <c r="X112" i="38"/>
  <c r="AV112" i="38"/>
  <c r="L122" i="38"/>
  <c r="AJ122" i="38"/>
  <c r="X132" i="38"/>
  <c r="AV132" i="38"/>
  <c r="L142" i="38"/>
  <c r="AJ142" i="38"/>
  <c r="X152" i="38"/>
  <c r="AV152" i="38"/>
  <c r="L162" i="38"/>
  <c r="AJ162" i="38"/>
  <c r="X172" i="38"/>
  <c r="AV172" i="38"/>
  <c r="L182" i="38"/>
  <c r="AJ182" i="38"/>
  <c r="X192" i="38"/>
  <c r="AV192" i="38"/>
  <c r="L202" i="38"/>
  <c r="AJ202" i="38"/>
  <c r="X212" i="38"/>
  <c r="AV212" i="38"/>
  <c r="L222" i="38"/>
  <c r="AJ222" i="38"/>
  <c r="X232" i="38"/>
  <c r="AV232" i="38"/>
  <c r="L242" i="38"/>
  <c r="AJ242" i="38"/>
  <c r="X82" i="38"/>
  <c r="H42" i="38"/>
  <c r="AF42" i="38"/>
  <c r="T52" i="38"/>
  <c r="AR52" i="38"/>
  <c r="H62" i="38"/>
  <c r="AF62" i="38"/>
  <c r="T72" i="38"/>
  <c r="AR72" i="38"/>
  <c r="H82" i="38"/>
  <c r="AF82" i="38"/>
  <c r="T92" i="38"/>
  <c r="AR92" i="38"/>
  <c r="H52" i="38"/>
  <c r="H53" i="38" s="1"/>
  <c r="T62" i="38"/>
  <c r="T82" i="38"/>
  <c r="T102" i="38"/>
  <c r="AR102" i="38"/>
  <c r="H112" i="38"/>
  <c r="AF112" i="38"/>
  <c r="T122" i="38"/>
  <c r="AR122" i="38"/>
  <c r="H132" i="38"/>
  <c r="AF132" i="38"/>
  <c r="T142" i="38"/>
  <c r="AR142" i="38"/>
  <c r="H152" i="38"/>
  <c r="AF152" i="38"/>
  <c r="T162" i="38"/>
  <c r="AR162" i="38"/>
  <c r="H172" i="38"/>
  <c r="AF172" i="38"/>
  <c r="T182" i="38"/>
  <c r="AR182" i="38"/>
  <c r="H192" i="38"/>
  <c r="AF192" i="38"/>
  <c r="T202" i="38"/>
  <c r="AR202" i="38"/>
  <c r="H212" i="38"/>
  <c r="AF212" i="38"/>
  <c r="T222" i="38"/>
  <c r="AR222" i="38"/>
  <c r="H232" i="38"/>
  <c r="AF232" i="38"/>
  <c r="T242" i="38"/>
  <c r="AR242" i="38"/>
  <c r="AF52" i="38"/>
  <c r="AF92" i="38"/>
  <c r="H102" i="38"/>
  <c r="AF102" i="38"/>
  <c r="T112" i="38"/>
  <c r="AR112" i="38"/>
  <c r="H122" i="38"/>
  <c r="AF122" i="38"/>
  <c r="T132" i="38"/>
  <c r="AR132" i="38"/>
  <c r="H142" i="38"/>
  <c r="AF142" i="38"/>
  <c r="T152" i="38"/>
  <c r="AR152" i="38"/>
  <c r="H162" i="38"/>
  <c r="AF162" i="38"/>
  <c r="T172" i="38"/>
  <c r="AR172" i="38"/>
  <c r="H182" i="38"/>
  <c r="AF182" i="38"/>
  <c r="T192" i="38"/>
  <c r="AR192" i="38"/>
  <c r="H202" i="38"/>
  <c r="AF202" i="38"/>
  <c r="T212" i="38"/>
  <c r="AR212" i="38"/>
  <c r="H222" i="38"/>
  <c r="AF222" i="38"/>
  <c r="T232" i="38"/>
  <c r="AR232" i="38"/>
  <c r="H242" i="38"/>
  <c r="AF242" i="38"/>
  <c r="AR82" i="38"/>
  <c r="AR83" i="38" s="1"/>
  <c r="H92" i="38"/>
  <c r="D42" i="38"/>
  <c r="AB42" i="38"/>
  <c r="P52" i="38"/>
  <c r="AN52" i="38"/>
  <c r="D62" i="38"/>
  <c r="AB62" i="38"/>
  <c r="P72" i="38"/>
  <c r="AN72" i="38"/>
  <c r="D82" i="38"/>
  <c r="AB82" i="38"/>
  <c r="P92" i="38"/>
  <c r="AN92" i="38"/>
  <c r="D102" i="38"/>
  <c r="AB52" i="38"/>
  <c r="AN62" i="38"/>
  <c r="AN82" i="38"/>
  <c r="D92" i="38"/>
  <c r="P102" i="38"/>
  <c r="AN102" i="38"/>
  <c r="D112" i="38"/>
  <c r="AB112" i="38"/>
  <c r="P122" i="38"/>
  <c r="AN122" i="38"/>
  <c r="D132" i="38"/>
  <c r="AB132" i="38"/>
  <c r="P142" i="38"/>
  <c r="AN142" i="38"/>
  <c r="D152" i="38"/>
  <c r="AB152" i="38"/>
  <c r="P162" i="38"/>
  <c r="AN162" i="38"/>
  <c r="D172" i="38"/>
  <c r="AB172" i="38"/>
  <c r="P182" i="38"/>
  <c r="AN182" i="38"/>
  <c r="D192" i="38"/>
  <c r="AB192" i="38"/>
  <c r="P202" i="38"/>
  <c r="AN202" i="38"/>
  <c r="D212" i="38"/>
  <c r="AB212" i="38"/>
  <c r="P222" i="38"/>
  <c r="AN222" i="38"/>
  <c r="D232" i="38"/>
  <c r="AB232" i="38"/>
  <c r="P242" i="38"/>
  <c r="AN242" i="38"/>
  <c r="D52" i="38"/>
  <c r="AB102" i="38"/>
  <c r="P112" i="38"/>
  <c r="AN112" i="38"/>
  <c r="D122" i="38"/>
  <c r="AB122" i="38"/>
  <c r="P132" i="38"/>
  <c r="AN132" i="38"/>
  <c r="D142" i="38"/>
  <c r="AB142" i="38"/>
  <c r="P152" i="38"/>
  <c r="AN152" i="38"/>
  <c r="D162" i="38"/>
  <c r="AB162" i="38"/>
  <c r="P172" i="38"/>
  <c r="AN172" i="38"/>
  <c r="D182" i="38"/>
  <c r="AB182" i="38"/>
  <c r="P192" i="38"/>
  <c r="AN192" i="38"/>
  <c r="D202" i="38"/>
  <c r="AB202" i="38"/>
  <c r="P212" i="38"/>
  <c r="AN212" i="38"/>
  <c r="D222" i="38"/>
  <c r="AB222" i="38"/>
  <c r="P232" i="38"/>
  <c r="AN232" i="38"/>
  <c r="D242" i="38"/>
  <c r="AB242" i="38"/>
  <c r="AB92" i="38"/>
  <c r="AT51" i="38"/>
  <c r="J81" i="38"/>
  <c r="J83" i="38" s="1"/>
  <c r="AH101" i="38"/>
  <c r="AH41" i="38"/>
  <c r="AT71" i="38"/>
  <c r="R51" i="38"/>
  <c r="AD81" i="38"/>
  <c r="AD83" i="38" s="1"/>
  <c r="F41" i="38"/>
  <c r="R71" i="38"/>
  <c r="R91" i="38"/>
  <c r="Y242" i="38"/>
  <c r="K242" i="38"/>
  <c r="K243" i="38" s="1"/>
  <c r="AE243" i="38"/>
  <c r="U243" i="38"/>
  <c r="AE238" i="38"/>
  <c r="AT241" i="38"/>
  <c r="AP241" i="38"/>
  <c r="V241" i="38"/>
  <c r="R241" i="38"/>
  <c r="AQ232" i="38"/>
  <c r="AQ233" i="38" s="1"/>
  <c r="W232" i="38"/>
  <c r="E232" i="38"/>
  <c r="AI222" i="38"/>
  <c r="Q222" i="38"/>
  <c r="AK213" i="38"/>
  <c r="AC213" i="38"/>
  <c r="S213" i="38"/>
  <c r="I213" i="38"/>
  <c r="AT208" i="38"/>
  <c r="AT211" i="38"/>
  <c r="AP208" i="38"/>
  <c r="AP211" i="38"/>
  <c r="AJ208" i="38"/>
  <c r="AJ211" i="38"/>
  <c r="AF208" i="38"/>
  <c r="AF211" i="38"/>
  <c r="AB208" i="38"/>
  <c r="AB211" i="38"/>
  <c r="V208" i="38"/>
  <c r="V211" i="38"/>
  <c r="R208" i="38"/>
  <c r="R211" i="38"/>
  <c r="L208" i="38"/>
  <c r="L211" i="38"/>
  <c r="L213" i="38" s="1"/>
  <c r="H208" i="38"/>
  <c r="H211" i="38"/>
  <c r="D208" i="38"/>
  <c r="D211" i="38"/>
  <c r="D213" i="38" s="1"/>
  <c r="AW208" i="38"/>
  <c r="AW210" i="38"/>
  <c r="AS208" i="38"/>
  <c r="AS210" i="38"/>
  <c r="AO208" i="38"/>
  <c r="AO210" i="38"/>
  <c r="AI208" i="38"/>
  <c r="AI210" i="38"/>
  <c r="AE208" i="38"/>
  <c r="AE210" i="38"/>
  <c r="Y208" i="38"/>
  <c r="Y210" i="38"/>
  <c r="U208" i="38"/>
  <c r="U210" i="38"/>
  <c r="Q208" i="38"/>
  <c r="Q210" i="38"/>
  <c r="K208" i="38"/>
  <c r="K210" i="38"/>
  <c r="G208" i="38"/>
  <c r="G210" i="38"/>
  <c r="AI203" i="38"/>
  <c r="Y203" i="38"/>
  <c r="Q203" i="38"/>
  <c r="G203" i="38"/>
  <c r="AV198" i="38"/>
  <c r="AV201" i="38"/>
  <c r="AR198" i="38"/>
  <c r="AR201" i="38"/>
  <c r="AN198" i="38"/>
  <c r="AN201" i="38"/>
  <c r="AH198" i="38"/>
  <c r="AH201" i="38"/>
  <c r="AD198" i="38"/>
  <c r="AD201" i="38"/>
  <c r="X198" i="38"/>
  <c r="X201" i="38"/>
  <c r="T198" i="38"/>
  <c r="T201" i="38"/>
  <c r="T203" i="38" s="1"/>
  <c r="P198" i="38"/>
  <c r="P201" i="38"/>
  <c r="J198" i="38"/>
  <c r="J201" i="38"/>
  <c r="F198" i="38"/>
  <c r="F201" i="38"/>
  <c r="AU198" i="38"/>
  <c r="AU200" i="38"/>
  <c r="AQ198" i="38"/>
  <c r="AQ200" i="38"/>
  <c r="AK198" i="38"/>
  <c r="AK200" i="38"/>
  <c r="AG198" i="38"/>
  <c r="AG200" i="38"/>
  <c r="AC198" i="38"/>
  <c r="AC200" i="38"/>
  <c r="W198" i="38"/>
  <c r="W200" i="38"/>
  <c r="S198" i="38"/>
  <c r="S200" i="38"/>
  <c r="M198" i="38"/>
  <c r="M200" i="38"/>
  <c r="I198" i="38"/>
  <c r="I200" i="38"/>
  <c r="E198" i="38"/>
  <c r="E200" i="38"/>
  <c r="AG192" i="38"/>
  <c r="M192" i="38"/>
  <c r="M193" i="38" s="1"/>
  <c r="AS182" i="38"/>
  <c r="AS183" i="38" s="1"/>
  <c r="Y182" i="38"/>
  <c r="Y183" i="38" s="1"/>
  <c r="G182" i="38"/>
  <c r="G183" i="38" s="1"/>
  <c r="AK172" i="38"/>
  <c r="AK173" i="38" s="1"/>
  <c r="S172" i="38"/>
  <c r="S173" i="38" s="1"/>
  <c r="AH171" i="38"/>
  <c r="AD171" i="38"/>
  <c r="J171" i="38"/>
  <c r="F171" i="38"/>
  <c r="AW162" i="38"/>
  <c r="AW163" i="38" s="1"/>
  <c r="AE162" i="38"/>
  <c r="AE163" i="38" s="1"/>
  <c r="K162" i="38"/>
  <c r="K163" i="38" s="1"/>
  <c r="U163" i="38"/>
  <c r="AT161" i="38"/>
  <c r="AP161" i="38"/>
  <c r="V161" i="38"/>
  <c r="R161" i="38"/>
  <c r="AQ152" i="38"/>
  <c r="AQ153" i="38" s="1"/>
  <c r="W152" i="38"/>
  <c r="E152" i="38"/>
  <c r="AI142" i="38"/>
  <c r="Q142" i="38"/>
  <c r="AK133" i="38"/>
  <c r="AC133" i="38"/>
  <c r="S133" i="38"/>
  <c r="I133" i="38"/>
  <c r="AT128" i="38"/>
  <c r="AT131" i="38"/>
  <c r="AP128" i="38"/>
  <c r="AP131" i="38"/>
  <c r="AJ128" i="38"/>
  <c r="AJ131" i="38"/>
  <c r="AF128" i="38"/>
  <c r="AF131" i="38"/>
  <c r="AB128" i="38"/>
  <c r="AB131" i="38"/>
  <c r="AB133" i="38" s="1"/>
  <c r="V128" i="38"/>
  <c r="V131" i="38"/>
  <c r="R128" i="38"/>
  <c r="R131" i="38"/>
  <c r="L128" i="38"/>
  <c r="L131" i="38"/>
  <c r="L133" i="38" s="1"/>
  <c r="H128" i="38"/>
  <c r="H131" i="38"/>
  <c r="D128" i="38"/>
  <c r="D131" i="38"/>
  <c r="D133" i="38" s="1"/>
  <c r="AW128" i="38"/>
  <c r="AW130" i="38"/>
  <c r="AS128" i="38"/>
  <c r="AS130" i="38"/>
  <c r="AO128" i="38"/>
  <c r="AO130" i="38"/>
  <c r="AI128" i="38"/>
  <c r="AI130" i="38"/>
  <c r="AE128" i="38"/>
  <c r="AE130" i="38"/>
  <c r="Y128" i="38"/>
  <c r="Y130" i="38"/>
  <c r="U128" i="38"/>
  <c r="U130" i="38"/>
  <c r="Q128" i="38"/>
  <c r="Q130" i="38"/>
  <c r="K128" i="38"/>
  <c r="K130" i="38"/>
  <c r="G128" i="38"/>
  <c r="G130" i="38"/>
  <c r="AI123" i="38"/>
  <c r="Y123" i="38"/>
  <c r="Q123" i="38"/>
  <c r="G123" i="38"/>
  <c r="AV118" i="38"/>
  <c r="AV121" i="38"/>
  <c r="AV123" i="38" s="1"/>
  <c r="AR118" i="38"/>
  <c r="AR121" i="38"/>
  <c r="AN118" i="38"/>
  <c r="AN121" i="38"/>
  <c r="AH118" i="38"/>
  <c r="AH121" i="38"/>
  <c r="AD118" i="38"/>
  <c r="AD121" i="38"/>
  <c r="X118" i="38"/>
  <c r="X121" i="38"/>
  <c r="T118" i="38"/>
  <c r="T121" i="38"/>
  <c r="T123" i="38" s="1"/>
  <c r="P118" i="38"/>
  <c r="P121" i="38"/>
  <c r="J118" i="38"/>
  <c r="J121" i="38"/>
  <c r="F118" i="38"/>
  <c r="F121" i="38"/>
  <c r="AU118" i="38"/>
  <c r="AU120" i="38"/>
  <c r="AQ118" i="38"/>
  <c r="AQ120" i="38"/>
  <c r="AK118" i="38"/>
  <c r="AK120" i="38"/>
  <c r="AG118" i="38"/>
  <c r="AG120" i="38"/>
  <c r="AC118" i="38"/>
  <c r="AC120" i="38"/>
  <c r="W118" i="38"/>
  <c r="W120" i="38"/>
  <c r="S118" i="38"/>
  <c r="S120" i="38"/>
  <c r="M118" i="38"/>
  <c r="M120" i="38"/>
  <c r="I118" i="38"/>
  <c r="I120" i="38"/>
  <c r="E118" i="38"/>
  <c r="E120" i="38"/>
  <c r="AG112" i="38"/>
  <c r="M112" i="38"/>
  <c r="M113" i="38" s="1"/>
  <c r="AD101" i="38"/>
  <c r="AJ92" i="38"/>
  <c r="AS88" i="38"/>
  <c r="AS92" i="38"/>
  <c r="Y88" i="38"/>
  <c r="Y92" i="38"/>
  <c r="G88" i="38"/>
  <c r="G92" i="38"/>
  <c r="AH91" i="38"/>
  <c r="AD91" i="38"/>
  <c r="J91" i="38"/>
  <c r="F91" i="38"/>
  <c r="AU90" i="38"/>
  <c r="AU88" i="38"/>
  <c r="AK88" i="38"/>
  <c r="AK90" i="38"/>
  <c r="AC90" i="38"/>
  <c r="AC88" i="38"/>
  <c r="S88" i="38"/>
  <c r="S90" i="38"/>
  <c r="I90" i="38"/>
  <c r="I88" i="38"/>
  <c r="AW83" i="38"/>
  <c r="V71" i="38"/>
  <c r="AR62" i="38"/>
  <c r="X62" i="38"/>
  <c r="P62" i="38"/>
  <c r="AU53" i="38"/>
  <c r="AK53" i="38"/>
  <c r="AC53" i="38"/>
  <c r="S53" i="38"/>
  <c r="I53" i="38"/>
  <c r="AD41" i="38"/>
  <c r="AD43" i="38" s="1"/>
  <c r="AN43" i="38"/>
  <c r="T43" i="38"/>
  <c r="J43" i="38"/>
  <c r="AQ223" i="39"/>
  <c r="AG223" i="39"/>
  <c r="W223" i="39"/>
  <c r="M223" i="39"/>
  <c r="E223" i="39"/>
  <c r="AQ183" i="39"/>
  <c r="AG183" i="39"/>
  <c r="W183" i="39"/>
  <c r="M183" i="39"/>
  <c r="E183" i="39"/>
  <c r="U148" i="39"/>
  <c r="AI103" i="39"/>
  <c r="Q103" i="39"/>
  <c r="D248" i="41"/>
  <c r="I247" i="41"/>
  <c r="Q243" i="38"/>
  <c r="AN238" i="38"/>
  <c r="AN241" i="38"/>
  <c r="AN243" i="38" s="1"/>
  <c r="X238" i="38"/>
  <c r="X241" i="38"/>
  <c r="P238" i="38"/>
  <c r="P241" i="38"/>
  <c r="F238" i="38"/>
  <c r="F241" i="38"/>
  <c r="F243" i="38" s="1"/>
  <c r="AK238" i="38"/>
  <c r="AK240" i="38"/>
  <c r="AK243" i="38" s="1"/>
  <c r="W238" i="38"/>
  <c r="W240" i="38"/>
  <c r="M238" i="38"/>
  <c r="M240" i="38"/>
  <c r="M243" i="38" s="1"/>
  <c r="E238" i="38"/>
  <c r="E240" i="38"/>
  <c r="E243" i="38" s="1"/>
  <c r="U203" i="38"/>
  <c r="I173" i="38"/>
  <c r="AJ168" i="38"/>
  <c r="AJ171" i="38"/>
  <c r="V168" i="38"/>
  <c r="V171" i="38"/>
  <c r="H168" i="38"/>
  <c r="H171" i="38"/>
  <c r="AS168" i="38"/>
  <c r="AS170" i="38"/>
  <c r="AE168" i="38"/>
  <c r="AE170" i="38"/>
  <c r="Q168" i="38"/>
  <c r="Q170" i="38"/>
  <c r="G168" i="38"/>
  <c r="G170" i="38"/>
  <c r="AR158" i="38"/>
  <c r="AR161" i="38"/>
  <c r="AR163" i="38" s="1"/>
  <c r="X158" i="38"/>
  <c r="X161" i="38"/>
  <c r="AK158" i="38"/>
  <c r="AK160" i="38"/>
  <c r="AC158" i="38"/>
  <c r="AC160" i="38"/>
  <c r="S158" i="38"/>
  <c r="S160" i="38"/>
  <c r="E158" i="38"/>
  <c r="E160" i="38"/>
  <c r="K123" i="38"/>
  <c r="H93" i="38"/>
  <c r="P83" i="38"/>
  <c r="AO63" i="38"/>
  <c r="K63" i="38"/>
  <c r="AJ33" i="38"/>
  <c r="H33" i="38"/>
  <c r="V13" i="38"/>
  <c r="AC243" i="39"/>
  <c r="AE213" i="39"/>
  <c r="AC203" i="39"/>
  <c r="AE173" i="39"/>
  <c r="AK163" i="39"/>
  <c r="I163" i="39"/>
  <c r="Y148" i="39"/>
  <c r="Y152" i="39"/>
  <c r="Q148" i="39"/>
  <c r="Q152" i="39"/>
  <c r="G148" i="39"/>
  <c r="G152" i="39"/>
  <c r="AR148" i="39"/>
  <c r="AR151" i="39"/>
  <c r="AR153" i="39" s="1"/>
  <c r="AD148" i="39"/>
  <c r="AD151" i="39"/>
  <c r="AQ148" i="39"/>
  <c r="AQ150" i="39"/>
  <c r="AQ153" i="39" s="1"/>
  <c r="AG148" i="39"/>
  <c r="AG150" i="39"/>
  <c r="AG153" i="39" s="1"/>
  <c r="W148" i="39"/>
  <c r="W150" i="39"/>
  <c r="W153" i="39" s="1"/>
  <c r="M148" i="39"/>
  <c r="M150" i="39"/>
  <c r="M153" i="39" s="1"/>
  <c r="I148" i="39"/>
  <c r="I150" i="39"/>
  <c r="I153" i="39" s="1"/>
  <c r="AD243" i="38"/>
  <c r="T243" i="38"/>
  <c r="AS238" i="38"/>
  <c r="G238" i="38"/>
  <c r="AG233" i="38"/>
  <c r="W233" i="38"/>
  <c r="M233" i="38"/>
  <c r="E233" i="38"/>
  <c r="AE223" i="38"/>
  <c r="U223" i="38"/>
  <c r="K223" i="38"/>
  <c r="AC193" i="38"/>
  <c r="I193" i="38"/>
  <c r="AT188" i="38"/>
  <c r="AT191" i="38"/>
  <c r="AP188" i="38"/>
  <c r="AP191" i="38"/>
  <c r="AJ188" i="38"/>
  <c r="AJ191" i="38"/>
  <c r="AJ193" i="38" s="1"/>
  <c r="AF188" i="38"/>
  <c r="AF191" i="38"/>
  <c r="AF193" i="38" s="1"/>
  <c r="AB188" i="38"/>
  <c r="AB191" i="38"/>
  <c r="V188" i="38"/>
  <c r="V191" i="38"/>
  <c r="R188" i="38"/>
  <c r="R191" i="38"/>
  <c r="L188" i="38"/>
  <c r="L191" i="38"/>
  <c r="L193" i="38" s="1"/>
  <c r="H188" i="38"/>
  <c r="H191" i="38"/>
  <c r="D188" i="38"/>
  <c r="D191" i="38"/>
  <c r="D193" i="38" s="1"/>
  <c r="AW188" i="38"/>
  <c r="AW190" i="38"/>
  <c r="AS188" i="38"/>
  <c r="AS190" i="38"/>
  <c r="AO188" i="38"/>
  <c r="AO190" i="38"/>
  <c r="AI188" i="38"/>
  <c r="AI190" i="38"/>
  <c r="AE188" i="38"/>
  <c r="AE190" i="38"/>
  <c r="Y188" i="38"/>
  <c r="Y190" i="38"/>
  <c r="U188" i="38"/>
  <c r="U190" i="38"/>
  <c r="Q188" i="38"/>
  <c r="Q190" i="38"/>
  <c r="K188" i="38"/>
  <c r="K190" i="38"/>
  <c r="G188" i="38"/>
  <c r="G190" i="38"/>
  <c r="AI183" i="38"/>
  <c r="Q183" i="38"/>
  <c r="AV178" i="38"/>
  <c r="AV181" i="38"/>
  <c r="AV183" i="38" s="1"/>
  <c r="AR178" i="38"/>
  <c r="AR181" i="38"/>
  <c r="AR183" i="38" s="1"/>
  <c r="AN178" i="38"/>
  <c r="AN181" i="38"/>
  <c r="AH178" i="38"/>
  <c r="AH181" i="38"/>
  <c r="AD178" i="38"/>
  <c r="AD181" i="38"/>
  <c r="X178" i="38"/>
  <c r="X181" i="38"/>
  <c r="X183" i="38" s="1"/>
  <c r="T178" i="38"/>
  <c r="T181" i="38"/>
  <c r="T183" i="38" s="1"/>
  <c r="P178" i="38"/>
  <c r="P181" i="38"/>
  <c r="P183" i="38" s="1"/>
  <c r="J178" i="38"/>
  <c r="J181" i="38"/>
  <c r="F178" i="38"/>
  <c r="F181" i="38"/>
  <c r="AU178" i="38"/>
  <c r="AU180" i="38"/>
  <c r="AQ178" i="38"/>
  <c r="AQ180" i="38"/>
  <c r="AK178" i="38"/>
  <c r="AK180" i="38"/>
  <c r="AG178" i="38"/>
  <c r="AG180" i="38"/>
  <c r="AC178" i="38"/>
  <c r="AC180" i="38"/>
  <c r="W178" i="38"/>
  <c r="W180" i="38"/>
  <c r="S178" i="38"/>
  <c r="S180" i="38"/>
  <c r="M178" i="38"/>
  <c r="M180" i="38"/>
  <c r="I178" i="38"/>
  <c r="I180" i="38"/>
  <c r="E178" i="38"/>
  <c r="E180" i="38"/>
  <c r="AG172" i="38"/>
  <c r="AG173" i="38" s="1"/>
  <c r="M172" i="38"/>
  <c r="M173" i="38" s="1"/>
  <c r="AS162" i="38"/>
  <c r="AS163" i="38" s="1"/>
  <c r="Y162" i="38"/>
  <c r="G162" i="38"/>
  <c r="G163" i="38" s="1"/>
  <c r="AG153" i="38"/>
  <c r="W153" i="38"/>
  <c r="M153" i="38"/>
  <c r="E153" i="38"/>
  <c r="AH151" i="38"/>
  <c r="AD151" i="38"/>
  <c r="J151" i="38"/>
  <c r="F151" i="38"/>
  <c r="AE143" i="38"/>
  <c r="U143" i="38"/>
  <c r="K143" i="38"/>
  <c r="AT141" i="38"/>
  <c r="AP141" i="38"/>
  <c r="V141" i="38"/>
  <c r="R141" i="38"/>
  <c r="P123" i="38"/>
  <c r="AC113" i="38"/>
  <c r="I113" i="38"/>
  <c r="AT108" i="38"/>
  <c r="AT111" i="38"/>
  <c r="AP108" i="38"/>
  <c r="AP111" i="38"/>
  <c r="AJ108" i="38"/>
  <c r="AJ111" i="38"/>
  <c r="AJ113" i="38" s="1"/>
  <c r="AF108" i="38"/>
  <c r="AF111" i="38"/>
  <c r="AF113" i="38" s="1"/>
  <c r="AB108" i="38"/>
  <c r="AB111" i="38"/>
  <c r="AB113" i="38" s="1"/>
  <c r="V108" i="38"/>
  <c r="V111" i="38"/>
  <c r="R108" i="38"/>
  <c r="R111" i="38"/>
  <c r="L108" i="38"/>
  <c r="L111" i="38"/>
  <c r="L113" i="38" s="1"/>
  <c r="H108" i="38"/>
  <c r="H111" i="38"/>
  <c r="H113" i="38" s="1"/>
  <c r="D108" i="38"/>
  <c r="D111" i="38"/>
  <c r="D113" i="38" s="1"/>
  <c r="AW108" i="38"/>
  <c r="AW110" i="38"/>
  <c r="AS108" i="38"/>
  <c r="AS110" i="38"/>
  <c r="AO108" i="38"/>
  <c r="AO110" i="38"/>
  <c r="AI108" i="38"/>
  <c r="AI110" i="38"/>
  <c r="AE108" i="38"/>
  <c r="AE110" i="38"/>
  <c r="Y108" i="38"/>
  <c r="Y110" i="38"/>
  <c r="U108" i="38"/>
  <c r="U110" i="38"/>
  <c r="Q108" i="38"/>
  <c r="Q110" i="38"/>
  <c r="K108" i="38"/>
  <c r="K110" i="38"/>
  <c r="G108" i="38"/>
  <c r="G110" i="38"/>
  <c r="AV103" i="38"/>
  <c r="AB93" i="38"/>
  <c r="D72" i="38"/>
  <c r="D73" i="38" s="1"/>
  <c r="AT68" i="38"/>
  <c r="AT72" i="38"/>
  <c r="AJ68" i="38"/>
  <c r="AJ72" i="38"/>
  <c r="AB68" i="38"/>
  <c r="AB72" i="38"/>
  <c r="R68" i="38"/>
  <c r="R72" i="38"/>
  <c r="H68" i="38"/>
  <c r="H72" i="38"/>
  <c r="AV68" i="38"/>
  <c r="AV70" i="38"/>
  <c r="AR68" i="38"/>
  <c r="AR70" i="38"/>
  <c r="AN68" i="38"/>
  <c r="AN70" i="38"/>
  <c r="AH68" i="38"/>
  <c r="AH70" i="38"/>
  <c r="AD68" i="38"/>
  <c r="AD70" i="38"/>
  <c r="X68" i="38"/>
  <c r="X70" i="38"/>
  <c r="T68" i="38"/>
  <c r="T70" i="38"/>
  <c r="P68" i="38"/>
  <c r="P70" i="38"/>
  <c r="J68" i="38"/>
  <c r="J70" i="38"/>
  <c r="F68" i="38"/>
  <c r="F70" i="38"/>
  <c r="AV42" i="38"/>
  <c r="AV43" i="38" s="1"/>
  <c r="AV8" i="38"/>
  <c r="AV10" i="38"/>
  <c r="AV13" i="38" s="1"/>
  <c r="AR8" i="38"/>
  <c r="AR10" i="38"/>
  <c r="AR13" i="38" s="1"/>
  <c r="AN8" i="38"/>
  <c r="AN10" i="38"/>
  <c r="AN13" i="38" s="1"/>
  <c r="AH8" i="38"/>
  <c r="AH10" i="38"/>
  <c r="AH13" i="38" s="1"/>
  <c r="AD8" i="38"/>
  <c r="AD10" i="38"/>
  <c r="AD13" i="38" s="1"/>
  <c r="X8" i="38"/>
  <c r="X10" i="38"/>
  <c r="X13" i="38" s="1"/>
  <c r="T8" i="38"/>
  <c r="T10" i="38"/>
  <c r="T13" i="38" s="1"/>
  <c r="P8" i="38"/>
  <c r="P10" i="38"/>
  <c r="P13" i="38" s="1"/>
  <c r="J8" i="38"/>
  <c r="J10" i="38"/>
  <c r="J13" i="38" s="1"/>
  <c r="F8" i="38"/>
  <c r="F10" i="38"/>
  <c r="F13" i="38" s="1"/>
  <c r="AS233" i="39"/>
  <c r="AI233" i="39"/>
  <c r="Y233" i="39"/>
  <c r="Q233" i="39"/>
  <c r="G233" i="39"/>
  <c r="AU208" i="39"/>
  <c r="AU210" i="39"/>
  <c r="AU213" i="39" s="1"/>
  <c r="AQ208" i="39"/>
  <c r="AQ210" i="39"/>
  <c r="AQ213" i="39" s="1"/>
  <c r="AK208" i="39"/>
  <c r="AK210" i="39"/>
  <c r="AK213" i="39" s="1"/>
  <c r="AG208" i="39"/>
  <c r="AG210" i="39"/>
  <c r="AG213" i="39" s="1"/>
  <c r="AC208" i="39"/>
  <c r="AC210" i="39"/>
  <c r="AC213" i="39" s="1"/>
  <c r="W208" i="39"/>
  <c r="W210" i="39"/>
  <c r="W213" i="39" s="1"/>
  <c r="S208" i="39"/>
  <c r="S210" i="39"/>
  <c r="S213" i="39" s="1"/>
  <c r="M208" i="39"/>
  <c r="M210" i="39"/>
  <c r="M213" i="39" s="1"/>
  <c r="I208" i="39"/>
  <c r="I210" i="39"/>
  <c r="I213" i="39" s="1"/>
  <c r="E208" i="39"/>
  <c r="E210" i="39"/>
  <c r="E213" i="39" s="1"/>
  <c r="AS193" i="39"/>
  <c r="AI193" i="39"/>
  <c r="Y193" i="39"/>
  <c r="Q193" i="39"/>
  <c r="G193" i="39"/>
  <c r="AU168" i="39"/>
  <c r="AU170" i="39"/>
  <c r="AU173" i="39" s="1"/>
  <c r="AQ168" i="39"/>
  <c r="AQ170" i="39"/>
  <c r="AQ173" i="39" s="1"/>
  <c r="AK168" i="39"/>
  <c r="AK170" i="39"/>
  <c r="AK173" i="39" s="1"/>
  <c r="AG168" i="39"/>
  <c r="AG170" i="39"/>
  <c r="AG173" i="39" s="1"/>
  <c r="AC168" i="39"/>
  <c r="AC170" i="39"/>
  <c r="AC173" i="39" s="1"/>
  <c r="W168" i="39"/>
  <c r="W170" i="39"/>
  <c r="W173" i="39" s="1"/>
  <c r="S168" i="39"/>
  <c r="S170" i="39"/>
  <c r="S173" i="39" s="1"/>
  <c r="M168" i="39"/>
  <c r="M170" i="39"/>
  <c r="M173" i="39" s="1"/>
  <c r="I168" i="39"/>
  <c r="I170" i="39"/>
  <c r="I173" i="39" s="1"/>
  <c r="E168" i="39"/>
  <c r="E170" i="39"/>
  <c r="E173" i="39" s="1"/>
  <c r="AE148" i="39"/>
  <c r="AW23" i="40"/>
  <c r="U23" i="40"/>
  <c r="Y243" i="38"/>
  <c r="AV238" i="38"/>
  <c r="AV241" i="38"/>
  <c r="AV243" i="38" s="1"/>
  <c r="AH238" i="38"/>
  <c r="AH241" i="38"/>
  <c r="AH243" i="38" s="1"/>
  <c r="AQ238" i="38"/>
  <c r="AQ240" i="38"/>
  <c r="AC238" i="38"/>
  <c r="AC240" i="38"/>
  <c r="AC243" i="38" s="1"/>
  <c r="AE203" i="38"/>
  <c r="AB193" i="38"/>
  <c r="AC173" i="38"/>
  <c r="AT168" i="38"/>
  <c r="AT171" i="38"/>
  <c r="AF168" i="38"/>
  <c r="AF171" i="38"/>
  <c r="AF173" i="38" s="1"/>
  <c r="R168" i="38"/>
  <c r="R171" i="38"/>
  <c r="D168" i="38"/>
  <c r="N168" i="38" s="1"/>
  <c r="E30" i="22" s="1"/>
  <c r="D171" i="38"/>
  <c r="D173" i="38" s="1"/>
  <c r="AO168" i="38"/>
  <c r="AO170" i="38"/>
  <c r="U168" i="38"/>
  <c r="U170" i="38"/>
  <c r="Y163" i="38"/>
  <c r="AN158" i="38"/>
  <c r="AN161" i="38"/>
  <c r="AH158" i="38"/>
  <c r="AH161" i="38"/>
  <c r="T158" i="38"/>
  <c r="T161" i="38"/>
  <c r="T163" i="38" s="1"/>
  <c r="J158" i="38"/>
  <c r="J161" i="38"/>
  <c r="F158" i="38"/>
  <c r="F161" i="38"/>
  <c r="AQ158" i="38"/>
  <c r="AQ160" i="38"/>
  <c r="AG158" i="38"/>
  <c r="AG160" i="38"/>
  <c r="W158" i="38"/>
  <c r="W160" i="38"/>
  <c r="M158" i="38"/>
  <c r="M160" i="38"/>
  <c r="I158" i="38"/>
  <c r="I160" i="38"/>
  <c r="U123" i="38"/>
  <c r="R93" i="38"/>
  <c r="AP73" i="38"/>
  <c r="L73" i="38"/>
  <c r="AW63" i="38"/>
  <c r="AB33" i="38"/>
  <c r="AF13" i="38"/>
  <c r="L13" i="38"/>
  <c r="AK243" i="39"/>
  <c r="S243" i="39"/>
  <c r="AO213" i="39"/>
  <c r="K213" i="39"/>
  <c r="AK203" i="39"/>
  <c r="I203" i="39"/>
  <c r="AW173" i="39"/>
  <c r="U173" i="39"/>
  <c r="AU163" i="39"/>
  <c r="S163" i="39"/>
  <c r="AS148" i="39"/>
  <c r="AS152" i="39"/>
  <c r="AS153" i="39" s="1"/>
  <c r="AN148" i="39"/>
  <c r="AN151" i="39"/>
  <c r="AN153" i="39" s="1"/>
  <c r="X148" i="39"/>
  <c r="X151" i="39"/>
  <c r="X153" i="39" s="1"/>
  <c r="F148" i="39"/>
  <c r="F151" i="39"/>
  <c r="F153" i="39" s="1"/>
  <c r="D12" i="36"/>
  <c r="AK233" i="38"/>
  <c r="AC233" i="38"/>
  <c r="S233" i="38"/>
  <c r="I233" i="38"/>
  <c r="AT228" i="38"/>
  <c r="AT231" i="38"/>
  <c r="AP228" i="38"/>
  <c r="AP231" i="38"/>
  <c r="AJ228" i="38"/>
  <c r="AJ231" i="38"/>
  <c r="AJ233" i="38" s="1"/>
  <c r="AF228" i="38"/>
  <c r="AF231" i="38"/>
  <c r="AF233" i="38" s="1"/>
  <c r="AB228" i="38"/>
  <c r="AB231" i="38"/>
  <c r="AB233" i="38" s="1"/>
  <c r="V228" i="38"/>
  <c r="V231" i="38"/>
  <c r="R228" i="38"/>
  <c r="R231" i="38"/>
  <c r="L228" i="38"/>
  <c r="L231" i="38"/>
  <c r="L233" i="38" s="1"/>
  <c r="H228" i="38"/>
  <c r="H231" i="38"/>
  <c r="D228" i="38"/>
  <c r="D231" i="38"/>
  <c r="D233" i="38" s="1"/>
  <c r="AW228" i="38"/>
  <c r="AW230" i="38"/>
  <c r="AS228" i="38"/>
  <c r="AS230" i="38"/>
  <c r="AO228" i="38"/>
  <c r="AO230" i="38"/>
  <c r="AI228" i="38"/>
  <c r="AI230" i="38"/>
  <c r="AE228" i="38"/>
  <c r="AE230" i="38"/>
  <c r="Y228" i="38"/>
  <c r="Y230" i="38"/>
  <c r="U228" i="38"/>
  <c r="U230" i="38"/>
  <c r="Q228" i="38"/>
  <c r="Q230" i="38"/>
  <c r="K228" i="38"/>
  <c r="K230" i="38"/>
  <c r="G228" i="38"/>
  <c r="G230" i="38"/>
  <c r="AI223" i="38"/>
  <c r="Y223" i="38"/>
  <c r="Q223" i="38"/>
  <c r="G223" i="38"/>
  <c r="AV218" i="38"/>
  <c r="AV221" i="38"/>
  <c r="AV223" i="38" s="1"/>
  <c r="AR218" i="38"/>
  <c r="AR221" i="38"/>
  <c r="AR223" i="38" s="1"/>
  <c r="AN218" i="38"/>
  <c r="AN221" i="38"/>
  <c r="AH218" i="38"/>
  <c r="AH221" i="38"/>
  <c r="AD218" i="38"/>
  <c r="AD221" i="38"/>
  <c r="X218" i="38"/>
  <c r="X221" i="38"/>
  <c r="X223" i="38" s="1"/>
  <c r="T218" i="38"/>
  <c r="T221" i="38"/>
  <c r="T223" i="38" s="1"/>
  <c r="P218" i="38"/>
  <c r="P221" i="38"/>
  <c r="P223" i="38" s="1"/>
  <c r="J218" i="38"/>
  <c r="J221" i="38"/>
  <c r="F218" i="38"/>
  <c r="F221" i="38"/>
  <c r="AU218" i="38"/>
  <c r="AU220" i="38"/>
  <c r="AQ218" i="38"/>
  <c r="AQ220" i="38"/>
  <c r="AK218" i="38"/>
  <c r="AK220" i="38"/>
  <c r="AG218" i="38"/>
  <c r="AG220" i="38"/>
  <c r="AC218" i="38"/>
  <c r="AC220" i="38"/>
  <c r="W218" i="38"/>
  <c r="W220" i="38"/>
  <c r="S218" i="38"/>
  <c r="S220" i="38"/>
  <c r="M218" i="38"/>
  <c r="M220" i="38"/>
  <c r="I218" i="38"/>
  <c r="I220" i="38"/>
  <c r="E218" i="38"/>
  <c r="E220" i="38"/>
  <c r="AF213" i="38"/>
  <c r="AK192" i="38"/>
  <c r="AK193" i="38" s="1"/>
  <c r="S192" i="38"/>
  <c r="S193" i="38" s="1"/>
  <c r="AG193" i="38"/>
  <c r="W193" i="38"/>
  <c r="E193" i="38"/>
  <c r="AH191" i="38"/>
  <c r="AD191" i="38"/>
  <c r="J191" i="38"/>
  <c r="F191" i="38"/>
  <c r="AW182" i="38"/>
  <c r="AW183" i="38" s="1"/>
  <c r="AE182" i="38"/>
  <c r="AE183" i="38" s="1"/>
  <c r="K182" i="38"/>
  <c r="K183" i="38" s="1"/>
  <c r="U183" i="38"/>
  <c r="AT181" i="38"/>
  <c r="AP181" i="38"/>
  <c r="V181" i="38"/>
  <c r="R181" i="38"/>
  <c r="AQ172" i="38"/>
  <c r="AQ173" i="38" s="1"/>
  <c r="W172" i="38"/>
  <c r="W173" i="38" s="1"/>
  <c r="E172" i="38"/>
  <c r="E173" i="38" s="1"/>
  <c r="AJ173" i="38"/>
  <c r="AB173" i="38"/>
  <c r="AI162" i="38"/>
  <c r="AI163" i="38" s="1"/>
  <c r="Q162" i="38"/>
  <c r="Q163" i="38" s="1"/>
  <c r="AK153" i="38"/>
  <c r="AC153" i="38"/>
  <c r="S153" i="38"/>
  <c r="I153" i="38"/>
  <c r="AT148" i="38"/>
  <c r="AT151" i="38"/>
  <c r="AP148" i="38"/>
  <c r="AP151" i="38"/>
  <c r="AJ148" i="38"/>
  <c r="AJ151" i="38"/>
  <c r="AJ153" i="38" s="1"/>
  <c r="AF148" i="38"/>
  <c r="AF151" i="38"/>
  <c r="AF153" i="38" s="1"/>
  <c r="AB148" i="38"/>
  <c r="AB151" i="38"/>
  <c r="AB153" i="38" s="1"/>
  <c r="V148" i="38"/>
  <c r="V151" i="38"/>
  <c r="R148" i="38"/>
  <c r="R151" i="38"/>
  <c r="L148" i="38"/>
  <c r="L151" i="38"/>
  <c r="L153" i="38" s="1"/>
  <c r="H148" i="38"/>
  <c r="H151" i="38"/>
  <c r="H153" i="38" s="1"/>
  <c r="D148" i="38"/>
  <c r="D151" i="38"/>
  <c r="D153" i="38" s="1"/>
  <c r="AW148" i="38"/>
  <c r="AW150" i="38"/>
  <c r="AS148" i="38"/>
  <c r="AS150" i="38"/>
  <c r="AO148" i="38"/>
  <c r="AO150" i="38"/>
  <c r="AI148" i="38"/>
  <c r="AI150" i="38"/>
  <c r="AE148" i="38"/>
  <c r="AE150" i="38"/>
  <c r="Y148" i="38"/>
  <c r="Y150" i="38"/>
  <c r="U148" i="38"/>
  <c r="U150" i="38"/>
  <c r="Q148" i="38"/>
  <c r="Q150" i="38"/>
  <c r="K148" i="38"/>
  <c r="K150" i="38"/>
  <c r="G148" i="38"/>
  <c r="G150" i="38"/>
  <c r="AI143" i="38"/>
  <c r="Y143" i="38"/>
  <c r="Q143" i="38"/>
  <c r="G143" i="38"/>
  <c r="AV138" i="38"/>
  <c r="AV141" i="38"/>
  <c r="AV143" i="38" s="1"/>
  <c r="AR138" i="38"/>
  <c r="AR141" i="38"/>
  <c r="AR143" i="38" s="1"/>
  <c r="AN138" i="38"/>
  <c r="AN141" i="38"/>
  <c r="AN143" i="38" s="1"/>
  <c r="AH138" i="38"/>
  <c r="AH141" i="38"/>
  <c r="AD138" i="38"/>
  <c r="AD141" i="38"/>
  <c r="X138" i="38"/>
  <c r="X141" i="38"/>
  <c r="X143" i="38" s="1"/>
  <c r="T138" i="38"/>
  <c r="T141" i="38"/>
  <c r="T143" i="38" s="1"/>
  <c r="P138" i="38"/>
  <c r="P141" i="38"/>
  <c r="P143" i="38" s="1"/>
  <c r="J138" i="38"/>
  <c r="J141" i="38"/>
  <c r="F138" i="38"/>
  <c r="F141" i="38"/>
  <c r="AU138" i="38"/>
  <c r="AU140" i="38"/>
  <c r="AQ138" i="38"/>
  <c r="AQ140" i="38"/>
  <c r="AK138" i="38"/>
  <c r="AK140" i="38"/>
  <c r="AG138" i="38"/>
  <c r="AG140" i="38"/>
  <c r="AC138" i="38"/>
  <c r="AC140" i="38"/>
  <c r="W138" i="38"/>
  <c r="W140" i="38"/>
  <c r="S138" i="38"/>
  <c r="S140" i="38"/>
  <c r="M138" i="38"/>
  <c r="M140" i="38"/>
  <c r="I138" i="38"/>
  <c r="I140" i="38"/>
  <c r="E138" i="38"/>
  <c r="N138" i="38" s="1"/>
  <c r="E27" i="22" s="1"/>
  <c r="E140" i="38"/>
  <c r="AF133" i="38"/>
  <c r="AK112" i="38"/>
  <c r="AK113" i="38" s="1"/>
  <c r="S112" i="38"/>
  <c r="S113" i="38" s="1"/>
  <c r="AG113" i="38"/>
  <c r="W113" i="38"/>
  <c r="E113" i="38"/>
  <c r="AH111" i="38"/>
  <c r="AD111" i="38"/>
  <c r="J111" i="38"/>
  <c r="F111" i="38"/>
  <c r="AI103" i="38"/>
  <c r="J101" i="38"/>
  <c r="AE83" i="38"/>
  <c r="F81" i="38"/>
  <c r="AV82" i="38"/>
  <c r="V72" i="38"/>
  <c r="AS58" i="38"/>
  <c r="AS62" i="38"/>
  <c r="AI58" i="38"/>
  <c r="AI62" i="38"/>
  <c r="Y58" i="38"/>
  <c r="Y62" i="38"/>
  <c r="Q58" i="38"/>
  <c r="Q62" i="38"/>
  <c r="G58" i="38"/>
  <c r="G62" i="38"/>
  <c r="AV58" i="38"/>
  <c r="AV61" i="38"/>
  <c r="AV63" i="38" s="1"/>
  <c r="AR58" i="38"/>
  <c r="AR61" i="38"/>
  <c r="AR63" i="38" s="1"/>
  <c r="AN58" i="38"/>
  <c r="AN61" i="38"/>
  <c r="AN63" i="38" s="1"/>
  <c r="AH58" i="38"/>
  <c r="AH61" i="38"/>
  <c r="AD58" i="38"/>
  <c r="AD61" i="38"/>
  <c r="X58" i="38"/>
  <c r="X61" i="38"/>
  <c r="T58" i="38"/>
  <c r="T61" i="38"/>
  <c r="P58" i="38"/>
  <c r="P61" i="38"/>
  <c r="J58" i="38"/>
  <c r="J61" i="38"/>
  <c r="F58" i="38"/>
  <c r="F61" i="38"/>
  <c r="F63" i="38" s="1"/>
  <c r="AU58" i="38"/>
  <c r="AU60" i="38"/>
  <c r="AQ58" i="38"/>
  <c r="AQ60" i="38"/>
  <c r="AK58" i="38"/>
  <c r="AK60" i="38"/>
  <c r="AG58" i="38"/>
  <c r="AG60" i="38"/>
  <c r="AC58" i="38"/>
  <c r="AC60" i="38"/>
  <c r="W58" i="38"/>
  <c r="W60" i="38"/>
  <c r="S58" i="38"/>
  <c r="S60" i="38"/>
  <c r="M58" i="38"/>
  <c r="M60" i="38"/>
  <c r="I58" i="38"/>
  <c r="I60" i="38"/>
  <c r="E58" i="38"/>
  <c r="E60" i="38"/>
  <c r="AH51" i="38"/>
  <c r="AD51" i="38"/>
  <c r="J51" i="38"/>
  <c r="F51" i="38"/>
  <c r="AR38" i="38"/>
  <c r="AR42" i="38"/>
  <c r="AH38" i="38"/>
  <c r="AH42" i="38"/>
  <c r="X38" i="38"/>
  <c r="X42" i="38"/>
  <c r="P38" i="38"/>
  <c r="P42" i="38"/>
  <c r="F38" i="38"/>
  <c r="F42" i="38"/>
  <c r="AT38" i="38"/>
  <c r="AT40" i="38"/>
  <c r="AP38" i="38"/>
  <c r="AP40" i="38"/>
  <c r="AJ38" i="38"/>
  <c r="AJ40" i="38"/>
  <c r="AF38" i="38"/>
  <c r="AF40" i="38"/>
  <c r="AB38" i="38"/>
  <c r="AB40" i="38"/>
  <c r="V38" i="38"/>
  <c r="V40" i="38"/>
  <c r="R38" i="38"/>
  <c r="R40" i="38"/>
  <c r="L38" i="38"/>
  <c r="L40" i="38"/>
  <c r="H38" i="38"/>
  <c r="H40" i="38"/>
  <c r="D38" i="38"/>
  <c r="D40" i="38"/>
  <c r="AH153" i="39"/>
  <c r="U153" i="39"/>
  <c r="AW148" i="39"/>
  <c r="K148" i="39"/>
  <c r="AU138" i="39"/>
  <c r="AU142" i="39"/>
  <c r="AU143" i="39" s="1"/>
  <c r="AQ138" i="39"/>
  <c r="AQ142" i="39"/>
  <c r="AQ143" i="39" s="1"/>
  <c r="AK138" i="39"/>
  <c r="AK142" i="39"/>
  <c r="AG138" i="39"/>
  <c r="AG142" i="39"/>
  <c r="AG143" i="39" s="1"/>
  <c r="AC138" i="39"/>
  <c r="AC142" i="39"/>
  <c r="W138" i="39"/>
  <c r="W142" i="39"/>
  <c r="W143" i="39" s="1"/>
  <c r="S138" i="39"/>
  <c r="S142" i="39"/>
  <c r="M138" i="39"/>
  <c r="M142" i="39"/>
  <c r="M143" i="39" s="1"/>
  <c r="I138" i="39"/>
  <c r="I142" i="39"/>
  <c r="E138" i="39"/>
  <c r="E142" i="39"/>
  <c r="E143" i="39" s="1"/>
  <c r="AT138" i="39"/>
  <c r="AT141" i="39"/>
  <c r="AT143" i="39" s="1"/>
  <c r="AP138" i="39"/>
  <c r="AP141" i="39"/>
  <c r="AP143" i="39" s="1"/>
  <c r="AJ138" i="39"/>
  <c r="AJ141" i="39"/>
  <c r="AJ143" i="39" s="1"/>
  <c r="AF138" i="39"/>
  <c r="AF141" i="39"/>
  <c r="AF143" i="39" s="1"/>
  <c r="AB138" i="39"/>
  <c r="AB141" i="39"/>
  <c r="V138" i="39"/>
  <c r="V141" i="39"/>
  <c r="V143" i="39" s="1"/>
  <c r="R138" i="39"/>
  <c r="R141" i="39"/>
  <c r="R143" i="39" s="1"/>
  <c r="L138" i="39"/>
  <c r="L141" i="39"/>
  <c r="L143" i="39" s="1"/>
  <c r="H138" i="39"/>
  <c r="H141" i="39"/>
  <c r="H143" i="39" s="1"/>
  <c r="D138" i="39"/>
  <c r="D141" i="39"/>
  <c r="D143" i="39" s="1"/>
  <c r="AW138" i="39"/>
  <c r="AW140" i="39"/>
  <c r="AW143" i="39" s="1"/>
  <c r="AS138" i="39"/>
  <c r="AS140" i="39"/>
  <c r="AS143" i="39" s="1"/>
  <c r="AO138" i="39"/>
  <c r="AO140" i="39"/>
  <c r="AO143" i="39" s="1"/>
  <c r="AI138" i="39"/>
  <c r="AI140" i="39"/>
  <c r="AI143" i="39" s="1"/>
  <c r="AE138" i="39"/>
  <c r="AE140" i="39"/>
  <c r="AE143" i="39" s="1"/>
  <c r="Y138" i="39"/>
  <c r="Y140" i="39"/>
  <c r="Y143" i="39" s="1"/>
  <c r="U138" i="39"/>
  <c r="U140" i="39"/>
  <c r="U143" i="39" s="1"/>
  <c r="Q138" i="39"/>
  <c r="Q140" i="39"/>
  <c r="Q143" i="39" s="1"/>
  <c r="K138" i="39"/>
  <c r="K140" i="39"/>
  <c r="K143" i="39" s="1"/>
  <c r="G138" i="39"/>
  <c r="G140" i="39"/>
  <c r="G143" i="39" s="1"/>
  <c r="AO133" i="39"/>
  <c r="AI93" i="39"/>
  <c r="AF78" i="39"/>
  <c r="AF82" i="39"/>
  <c r="AF83" i="39" s="1"/>
  <c r="V78" i="39"/>
  <c r="V82" i="39"/>
  <c r="L78" i="39"/>
  <c r="L82" i="39"/>
  <c r="AV78" i="39"/>
  <c r="AV80" i="39"/>
  <c r="AV83" i="39" s="1"/>
  <c r="AR78" i="39"/>
  <c r="AR80" i="39"/>
  <c r="AR83" i="39" s="1"/>
  <c r="AN78" i="39"/>
  <c r="AN80" i="39"/>
  <c r="AN83" i="39" s="1"/>
  <c r="AH78" i="39"/>
  <c r="AH80" i="39"/>
  <c r="AH83" i="39" s="1"/>
  <c r="AD78" i="39"/>
  <c r="AD80" i="39"/>
  <c r="AD83" i="39" s="1"/>
  <c r="X78" i="39"/>
  <c r="X80" i="39"/>
  <c r="X83" i="39" s="1"/>
  <c r="T78" i="39"/>
  <c r="T80" i="39"/>
  <c r="T83" i="39" s="1"/>
  <c r="P78" i="39"/>
  <c r="P80" i="39"/>
  <c r="P83" i="39" s="1"/>
  <c r="J78" i="39"/>
  <c r="J80" i="39"/>
  <c r="J83" i="39" s="1"/>
  <c r="F78" i="39"/>
  <c r="F80" i="39"/>
  <c r="F83" i="39" s="1"/>
  <c r="V42" i="38"/>
  <c r="AT42" i="38"/>
  <c r="J52" i="38"/>
  <c r="AH52" i="38"/>
  <c r="V62" i="38"/>
  <c r="AT62" i="38"/>
  <c r="J72" i="38"/>
  <c r="AH72" i="38"/>
  <c r="V82" i="38"/>
  <c r="AT82" i="38"/>
  <c r="J92" i="38"/>
  <c r="AH92" i="38"/>
  <c r="R42" i="38"/>
  <c r="AP42" i="38"/>
  <c r="F52" i="38"/>
  <c r="AD52" i="38"/>
  <c r="R62" i="38"/>
  <c r="AP62" i="38"/>
  <c r="F72" i="38"/>
  <c r="AD72" i="38"/>
  <c r="R82" i="38"/>
  <c r="AP82" i="38"/>
  <c r="F92" i="38"/>
  <c r="AD92" i="38"/>
  <c r="AU242" i="38"/>
  <c r="AQ242" i="38"/>
  <c r="W242" i="38"/>
  <c r="S242" i="38"/>
  <c r="AW232" i="38"/>
  <c r="AS232" i="38"/>
  <c r="AO232" i="38"/>
  <c r="AI232" i="38"/>
  <c r="AE232" i="38"/>
  <c r="Y232" i="38"/>
  <c r="U232" i="38"/>
  <c r="Q232" i="38"/>
  <c r="K232" i="38"/>
  <c r="G232" i="38"/>
  <c r="AU222" i="38"/>
  <c r="AQ222" i="38"/>
  <c r="AK222" i="38"/>
  <c r="AG222" i="38"/>
  <c r="AC222" i="38"/>
  <c r="W222" i="38"/>
  <c r="S222" i="38"/>
  <c r="M222" i="38"/>
  <c r="I222" i="38"/>
  <c r="E222" i="38"/>
  <c r="AW212" i="38"/>
  <c r="AS212" i="38"/>
  <c r="AO212" i="38"/>
  <c r="AI212" i="38"/>
  <c r="AE212" i="38"/>
  <c r="Y212" i="38"/>
  <c r="U212" i="38"/>
  <c r="Q212" i="38"/>
  <c r="K212" i="38"/>
  <c r="G212" i="38"/>
  <c r="AU202" i="38"/>
  <c r="AQ202" i="38"/>
  <c r="AK202" i="38"/>
  <c r="AG202" i="38"/>
  <c r="AC202" i="38"/>
  <c r="W202" i="38"/>
  <c r="S202" i="38"/>
  <c r="M202" i="38"/>
  <c r="I202" i="38"/>
  <c r="E202" i="38"/>
  <c r="AW192" i="38"/>
  <c r="AS192" i="38"/>
  <c r="AO192" i="38"/>
  <c r="AI192" i="38"/>
  <c r="AE192" i="38"/>
  <c r="Y192" i="38"/>
  <c r="U192" i="38"/>
  <c r="Q192" i="38"/>
  <c r="K192" i="38"/>
  <c r="G192" i="38"/>
  <c r="AU182" i="38"/>
  <c r="AQ182" i="38"/>
  <c r="AK182" i="38"/>
  <c r="AG182" i="38"/>
  <c r="AC182" i="38"/>
  <c r="W182" i="38"/>
  <c r="S182" i="38"/>
  <c r="M182" i="38"/>
  <c r="I182" i="38"/>
  <c r="E182" i="38"/>
  <c r="AW172" i="38"/>
  <c r="AS172" i="38"/>
  <c r="AO172" i="38"/>
  <c r="AI172" i="38"/>
  <c r="AE172" i="38"/>
  <c r="Y172" i="38"/>
  <c r="U172" i="38"/>
  <c r="Q172" i="38"/>
  <c r="K172" i="38"/>
  <c r="G172" i="38"/>
  <c r="AU162" i="38"/>
  <c r="AQ162" i="38"/>
  <c r="AK162" i="38"/>
  <c r="AG162" i="38"/>
  <c r="AC162" i="38"/>
  <c r="W162" i="38"/>
  <c r="S162" i="38"/>
  <c r="M162" i="38"/>
  <c r="I162" i="38"/>
  <c r="E162" i="38"/>
  <c r="AW152" i="38"/>
  <c r="AS152" i="38"/>
  <c r="AO152" i="38"/>
  <c r="AI152" i="38"/>
  <c r="AE152" i="38"/>
  <c r="Y152" i="38"/>
  <c r="U152" i="38"/>
  <c r="Q152" i="38"/>
  <c r="K152" i="38"/>
  <c r="G152" i="38"/>
  <c r="AU142" i="38"/>
  <c r="AQ142" i="38"/>
  <c r="AK142" i="38"/>
  <c r="AG142" i="38"/>
  <c r="AC142" i="38"/>
  <c r="W142" i="38"/>
  <c r="S142" i="38"/>
  <c r="M142" i="38"/>
  <c r="I142" i="38"/>
  <c r="E142" i="38"/>
  <c r="AW132" i="38"/>
  <c r="AS132" i="38"/>
  <c r="AO132" i="38"/>
  <c r="AI132" i="38"/>
  <c r="AE132" i="38"/>
  <c r="Y132" i="38"/>
  <c r="U132" i="38"/>
  <c r="Q132" i="38"/>
  <c r="K132" i="38"/>
  <c r="G132" i="38"/>
  <c r="AU122" i="38"/>
  <c r="AQ122" i="38"/>
  <c r="AK122" i="38"/>
  <c r="AG122" i="38"/>
  <c r="AC122" i="38"/>
  <c r="W122" i="38"/>
  <c r="S122" i="38"/>
  <c r="M122" i="38"/>
  <c r="I122" i="38"/>
  <c r="E122" i="38"/>
  <c r="AW112" i="38"/>
  <c r="AS112" i="38"/>
  <c r="AO112" i="38"/>
  <c r="AI112" i="38"/>
  <c r="AE112" i="38"/>
  <c r="Y112" i="38"/>
  <c r="U112" i="38"/>
  <c r="Q112" i="38"/>
  <c r="K112" i="38"/>
  <c r="G112" i="38"/>
  <c r="AU102" i="38"/>
  <c r="AQ102" i="38"/>
  <c r="AQ103" i="38" s="1"/>
  <c r="AK102" i="38"/>
  <c r="AK103" i="38" s="1"/>
  <c r="AG102" i="38"/>
  <c r="AC102" i="38"/>
  <c r="W102" i="38"/>
  <c r="W103" i="38" s="1"/>
  <c r="S102" i="38"/>
  <c r="S103" i="38" s="1"/>
  <c r="M102" i="38"/>
  <c r="I102" i="38"/>
  <c r="E102" i="38"/>
  <c r="E103" i="38" s="1"/>
  <c r="AS101" i="38"/>
  <c r="AS103" i="38" s="1"/>
  <c r="AN101" i="38"/>
  <c r="AN103" i="38" s="1"/>
  <c r="AG101" i="38"/>
  <c r="Y101" i="38"/>
  <c r="Y103" i="38" s="1"/>
  <c r="T101" i="38"/>
  <c r="T103" i="38" s="1"/>
  <c r="M101" i="38"/>
  <c r="M103" i="38" s="1"/>
  <c r="G101" i="38"/>
  <c r="G103" i="38" s="1"/>
  <c r="AT98" i="38"/>
  <c r="AT100" i="38"/>
  <c r="AP98" i="38"/>
  <c r="AP100" i="38"/>
  <c r="AJ98" i="38"/>
  <c r="AJ100" i="38"/>
  <c r="AF98" i="38"/>
  <c r="AF100" i="38"/>
  <c r="AB98" i="38"/>
  <c r="AB100" i="38"/>
  <c r="V98" i="38"/>
  <c r="V100" i="38"/>
  <c r="R98" i="38"/>
  <c r="R100" i="38"/>
  <c r="L98" i="38"/>
  <c r="L100" i="38"/>
  <c r="H98" i="38"/>
  <c r="H100" i="38"/>
  <c r="D98" i="38"/>
  <c r="D100" i="38"/>
  <c r="AT92" i="38"/>
  <c r="AT93" i="38" s="1"/>
  <c r="AG92" i="38"/>
  <c r="AG93" i="38" s="1"/>
  <c r="M92" i="38"/>
  <c r="M93" i="38" s="1"/>
  <c r="AW91" i="38"/>
  <c r="AW93" i="38" s="1"/>
  <c r="AQ91" i="38"/>
  <c r="AQ93" i="38" s="1"/>
  <c r="AJ91" i="38"/>
  <c r="AJ93" i="38" s="1"/>
  <c r="AE91" i="38"/>
  <c r="AE93" i="38" s="1"/>
  <c r="W91" i="38"/>
  <c r="W93" i="38" s="1"/>
  <c r="K91" i="38"/>
  <c r="K93" i="38" s="1"/>
  <c r="E91" i="38"/>
  <c r="E93" i="38" s="1"/>
  <c r="AK82" i="38"/>
  <c r="AK83" i="38" s="1"/>
  <c r="S82" i="38"/>
  <c r="F82" i="38"/>
  <c r="AU81" i="38"/>
  <c r="AU83" i="38" s="1"/>
  <c r="AO81" i="38"/>
  <c r="AO83" i="38" s="1"/>
  <c r="AH81" i="38"/>
  <c r="AH83" i="38" s="1"/>
  <c r="AC81" i="38"/>
  <c r="AC83" i="38" s="1"/>
  <c r="U81" i="38"/>
  <c r="U83" i="38" s="1"/>
  <c r="I81" i="38"/>
  <c r="I83" i="38" s="1"/>
  <c r="X83" i="38"/>
  <c r="S80" i="38"/>
  <c r="K83" i="38"/>
  <c r="T78" i="38"/>
  <c r="AT78" i="38"/>
  <c r="AT80" i="38"/>
  <c r="AP78" i="38"/>
  <c r="AP80" i="38"/>
  <c r="AJ78" i="38"/>
  <c r="AJ80" i="38"/>
  <c r="AF78" i="38"/>
  <c r="AF80" i="38"/>
  <c r="AB78" i="38"/>
  <c r="AL78" i="38" s="1"/>
  <c r="G21" i="22" s="1"/>
  <c r="AB80" i="38"/>
  <c r="V78" i="38"/>
  <c r="V80" i="38"/>
  <c r="R78" i="38"/>
  <c r="Z78" i="38" s="1"/>
  <c r="F21" i="22" s="1"/>
  <c r="R80" i="38"/>
  <c r="L78" i="38"/>
  <c r="L80" i="38"/>
  <c r="H78" i="38"/>
  <c r="H80" i="38"/>
  <c r="D78" i="38"/>
  <c r="D80" i="38"/>
  <c r="AJ71" i="38"/>
  <c r="AJ73" i="38" s="1"/>
  <c r="AB71" i="38"/>
  <c r="AB73" i="38" s="1"/>
  <c r="H71" i="38"/>
  <c r="H73" i="38" s="1"/>
  <c r="AS61" i="38"/>
  <c r="AS63" i="38" s="1"/>
  <c r="AI61" i="38"/>
  <c r="Y61" i="38"/>
  <c r="Y63" i="38" s="1"/>
  <c r="Q61" i="38"/>
  <c r="G61" i="38"/>
  <c r="G63" i="38" s="1"/>
  <c r="AT61" i="38"/>
  <c r="AP61" i="38"/>
  <c r="AJ61" i="38"/>
  <c r="AF61" i="38"/>
  <c r="AB61" i="38"/>
  <c r="V61" i="38"/>
  <c r="R61" i="38"/>
  <c r="L61" i="38"/>
  <c r="H61" i="38"/>
  <c r="D61" i="38"/>
  <c r="AQ52" i="38"/>
  <c r="W52" i="38"/>
  <c r="AQ51" i="38"/>
  <c r="AG51" i="38"/>
  <c r="AG53" i="38" s="1"/>
  <c r="W51" i="38"/>
  <c r="M51" i="38"/>
  <c r="M53" i="38" s="1"/>
  <c r="E51" i="38"/>
  <c r="E53" i="38" s="1"/>
  <c r="AW48" i="38"/>
  <c r="AW50" i="38"/>
  <c r="AS48" i="38"/>
  <c r="AS50" i="38"/>
  <c r="AO48" i="38"/>
  <c r="AO50" i="38"/>
  <c r="AI48" i="38"/>
  <c r="AI50" i="38"/>
  <c r="AE48" i="38"/>
  <c r="AE50" i="38"/>
  <c r="Y48" i="38"/>
  <c r="Y50" i="38"/>
  <c r="U48" i="38"/>
  <c r="U50" i="38"/>
  <c r="Q48" i="38"/>
  <c r="Q50" i="38"/>
  <c r="K48" i="38"/>
  <c r="K50" i="38"/>
  <c r="G48" i="38"/>
  <c r="G50" i="38"/>
  <c r="AR41" i="38"/>
  <c r="X41" i="38"/>
  <c r="P41" i="38"/>
  <c r="P43" i="38" s="1"/>
  <c r="AH43" i="38"/>
  <c r="AF33" i="38"/>
  <c r="V33" i="38"/>
  <c r="AV28" i="38"/>
  <c r="AV30" i="38"/>
  <c r="AV33" i="38" s="1"/>
  <c r="AR28" i="38"/>
  <c r="AR30" i="38"/>
  <c r="AR33" i="38" s="1"/>
  <c r="AN28" i="38"/>
  <c r="AN30" i="38"/>
  <c r="AN33" i="38" s="1"/>
  <c r="AH28" i="38"/>
  <c r="AH30" i="38"/>
  <c r="AH33" i="38" s="1"/>
  <c r="AD28" i="38"/>
  <c r="AL28" i="38" s="1"/>
  <c r="G12" i="22" s="1"/>
  <c r="AD30" i="38"/>
  <c r="AD33" i="38" s="1"/>
  <c r="X28" i="38"/>
  <c r="X30" i="38"/>
  <c r="X33" i="38" s="1"/>
  <c r="T28" i="38"/>
  <c r="T30" i="38"/>
  <c r="T33" i="38" s="1"/>
  <c r="P28" i="38"/>
  <c r="P30" i="38"/>
  <c r="P33" i="38" s="1"/>
  <c r="J28" i="38"/>
  <c r="J30" i="38"/>
  <c r="J33" i="38" s="1"/>
  <c r="F28" i="38"/>
  <c r="F30" i="38"/>
  <c r="F33" i="38" s="1"/>
  <c r="AJ13" i="38"/>
  <c r="AB13" i="38"/>
  <c r="R13" i="38"/>
  <c r="H13" i="38"/>
  <c r="AG243" i="39"/>
  <c r="W243" i="39"/>
  <c r="M243" i="39"/>
  <c r="E243" i="39"/>
  <c r="AE233" i="39"/>
  <c r="U233" i="39"/>
  <c r="K233" i="39"/>
  <c r="AU228" i="39"/>
  <c r="AU230" i="39"/>
  <c r="AU233" i="39" s="1"/>
  <c r="AQ228" i="39"/>
  <c r="AQ230" i="39"/>
  <c r="AQ233" i="39" s="1"/>
  <c r="AK228" i="39"/>
  <c r="AK230" i="39"/>
  <c r="AK233" i="39" s="1"/>
  <c r="AG228" i="39"/>
  <c r="AG230" i="39"/>
  <c r="AG233" i="39" s="1"/>
  <c r="AC228" i="39"/>
  <c r="AC230" i="39"/>
  <c r="AC233" i="39" s="1"/>
  <c r="W228" i="39"/>
  <c r="W230" i="39"/>
  <c r="W233" i="39" s="1"/>
  <c r="S228" i="39"/>
  <c r="S230" i="39"/>
  <c r="S233" i="39" s="1"/>
  <c r="M228" i="39"/>
  <c r="M230" i="39"/>
  <c r="M233" i="39" s="1"/>
  <c r="I228" i="39"/>
  <c r="I230" i="39"/>
  <c r="I233" i="39" s="1"/>
  <c r="E228" i="39"/>
  <c r="E230" i="39"/>
  <c r="E233" i="39" s="1"/>
  <c r="AK223" i="39"/>
  <c r="AC223" i="39"/>
  <c r="S223" i="39"/>
  <c r="I223" i="39"/>
  <c r="AI213" i="39"/>
  <c r="Y213" i="39"/>
  <c r="Q213" i="39"/>
  <c r="G213" i="39"/>
  <c r="AG203" i="39"/>
  <c r="W203" i="39"/>
  <c r="M203" i="39"/>
  <c r="E203" i="39"/>
  <c r="AE193" i="39"/>
  <c r="U193" i="39"/>
  <c r="K193" i="39"/>
  <c r="AU188" i="39"/>
  <c r="AU190" i="39"/>
  <c r="AU193" i="39" s="1"/>
  <c r="AQ188" i="39"/>
  <c r="AQ190" i="39"/>
  <c r="AQ193" i="39" s="1"/>
  <c r="AK188" i="39"/>
  <c r="AK190" i="39"/>
  <c r="AK193" i="39" s="1"/>
  <c r="AG188" i="39"/>
  <c r="AG190" i="39"/>
  <c r="AG193" i="39" s="1"/>
  <c r="AC188" i="39"/>
  <c r="AC190" i="39"/>
  <c r="AC193" i="39" s="1"/>
  <c r="W188" i="39"/>
  <c r="W190" i="39"/>
  <c r="W193" i="39" s="1"/>
  <c r="S188" i="39"/>
  <c r="S190" i="39"/>
  <c r="S193" i="39" s="1"/>
  <c r="M188" i="39"/>
  <c r="M190" i="39"/>
  <c r="M193" i="39" s="1"/>
  <c r="I188" i="39"/>
  <c r="I190" i="39"/>
  <c r="I193" i="39" s="1"/>
  <c r="E188" i="39"/>
  <c r="E190" i="39"/>
  <c r="E193" i="39" s="1"/>
  <c r="AK183" i="39"/>
  <c r="AC183" i="39"/>
  <c r="S183" i="39"/>
  <c r="I183" i="39"/>
  <c r="AI173" i="39"/>
  <c r="Y173" i="39"/>
  <c r="Q173" i="39"/>
  <c r="G173" i="39"/>
  <c r="AG163" i="39"/>
  <c r="W163" i="39"/>
  <c r="M163" i="39"/>
  <c r="E163" i="39"/>
  <c r="AE153" i="39"/>
  <c r="K153" i="39"/>
  <c r="AB143" i="39"/>
  <c r="AG123" i="39"/>
  <c r="M123" i="39"/>
  <c r="AT118" i="39"/>
  <c r="AT121" i="39"/>
  <c r="AT123" i="39" s="1"/>
  <c r="AP118" i="39"/>
  <c r="AP121" i="39"/>
  <c r="AP123" i="39" s="1"/>
  <c r="AJ118" i="39"/>
  <c r="AJ121" i="39"/>
  <c r="AJ123" i="39" s="1"/>
  <c r="AF118" i="39"/>
  <c r="AF121" i="39"/>
  <c r="AB118" i="39"/>
  <c r="AB121" i="39"/>
  <c r="AB123" i="39" s="1"/>
  <c r="V118" i="39"/>
  <c r="V121" i="39"/>
  <c r="V123" i="39" s="1"/>
  <c r="R118" i="39"/>
  <c r="R121" i="39"/>
  <c r="R123" i="39" s="1"/>
  <c r="L118" i="39"/>
  <c r="L121" i="39"/>
  <c r="L123" i="39" s="1"/>
  <c r="H118" i="39"/>
  <c r="H121" i="39"/>
  <c r="H123" i="39" s="1"/>
  <c r="D118" i="39"/>
  <c r="D121" i="39"/>
  <c r="D123" i="39" s="1"/>
  <c r="AW118" i="39"/>
  <c r="AW120" i="39"/>
  <c r="AW123" i="39" s="1"/>
  <c r="AS118" i="39"/>
  <c r="AS120" i="39"/>
  <c r="AS123" i="39" s="1"/>
  <c r="AO118" i="39"/>
  <c r="AO120" i="39"/>
  <c r="AO123" i="39" s="1"/>
  <c r="AI118" i="39"/>
  <c r="AI120" i="39"/>
  <c r="AI123" i="39" s="1"/>
  <c r="AE118" i="39"/>
  <c r="AE120" i="39"/>
  <c r="AE123" i="39" s="1"/>
  <c r="Y118" i="39"/>
  <c r="Y120" i="39"/>
  <c r="Y123" i="39" s="1"/>
  <c r="U118" i="39"/>
  <c r="U120" i="39"/>
  <c r="U123" i="39" s="1"/>
  <c r="Q118" i="39"/>
  <c r="Q120" i="39"/>
  <c r="Q123" i="39" s="1"/>
  <c r="K118" i="39"/>
  <c r="K120" i="39"/>
  <c r="K123" i="39" s="1"/>
  <c r="G118" i="39"/>
  <c r="G120" i="39"/>
  <c r="G123" i="39" s="1"/>
  <c r="AS103" i="39"/>
  <c r="G103" i="39"/>
  <c r="AU103" i="39"/>
  <c r="I103" i="39"/>
  <c r="AQ93" i="39"/>
  <c r="AV68" i="39"/>
  <c r="AV71" i="39"/>
  <c r="AV73" i="39" s="1"/>
  <c r="AR68" i="39"/>
  <c r="AR71" i="39"/>
  <c r="AR73" i="39" s="1"/>
  <c r="AN68" i="39"/>
  <c r="AN71" i="39"/>
  <c r="AN73" i="39" s="1"/>
  <c r="AH68" i="39"/>
  <c r="AH71" i="39"/>
  <c r="AD68" i="39"/>
  <c r="AD71" i="39"/>
  <c r="X68" i="39"/>
  <c r="X71" i="39"/>
  <c r="T68" i="39"/>
  <c r="T71" i="39"/>
  <c r="P68" i="39"/>
  <c r="P71" i="39"/>
  <c r="J68" i="39"/>
  <c r="J71" i="39"/>
  <c r="J73" i="39" s="1"/>
  <c r="F68" i="39"/>
  <c r="F71" i="39"/>
  <c r="F73" i="39" s="1"/>
  <c r="AU68" i="39"/>
  <c r="AU70" i="39"/>
  <c r="AU73" i="39" s="1"/>
  <c r="AQ68" i="39"/>
  <c r="AQ70" i="39"/>
  <c r="AQ73" i="39" s="1"/>
  <c r="AK68" i="39"/>
  <c r="AK70" i="39"/>
  <c r="AK73" i="39" s="1"/>
  <c r="AG68" i="39"/>
  <c r="AG70" i="39"/>
  <c r="AG73" i="39" s="1"/>
  <c r="AC68" i="39"/>
  <c r="AC70" i="39"/>
  <c r="AC73" i="39" s="1"/>
  <c r="W68" i="39"/>
  <c r="W70" i="39"/>
  <c r="W73" i="39" s="1"/>
  <c r="S68" i="39"/>
  <c r="S70" i="39"/>
  <c r="S73" i="39" s="1"/>
  <c r="M68" i="39"/>
  <c r="M70" i="39"/>
  <c r="M73" i="39" s="1"/>
  <c r="I68" i="39"/>
  <c r="I70" i="39"/>
  <c r="I73" i="39" s="1"/>
  <c r="E68" i="39"/>
  <c r="E70" i="39"/>
  <c r="E73" i="39" s="1"/>
  <c r="AT48" i="39"/>
  <c r="AT50" i="39"/>
  <c r="AT53" i="39" s="1"/>
  <c r="AP48" i="39"/>
  <c r="AP50" i="39"/>
  <c r="AP53" i="39" s="1"/>
  <c r="AJ48" i="39"/>
  <c r="AJ50" i="39"/>
  <c r="AJ53" i="39" s="1"/>
  <c r="AF48" i="39"/>
  <c r="AF50" i="39"/>
  <c r="AF53" i="39" s="1"/>
  <c r="AB48" i="39"/>
  <c r="AB50" i="39"/>
  <c r="AB53" i="39" s="1"/>
  <c r="V48" i="39"/>
  <c r="V50" i="39"/>
  <c r="V53" i="39" s="1"/>
  <c r="R48" i="39"/>
  <c r="R50" i="39"/>
  <c r="R53" i="39" s="1"/>
  <c r="L48" i="39"/>
  <c r="L50" i="39"/>
  <c r="L53" i="39" s="1"/>
  <c r="H48" i="39"/>
  <c r="H50" i="39"/>
  <c r="H53" i="39" s="1"/>
  <c r="D48" i="39"/>
  <c r="D50" i="39"/>
  <c r="D53" i="39" s="1"/>
  <c r="AJ43" i="39"/>
  <c r="AB43" i="39"/>
  <c r="R43" i="39"/>
  <c r="AT18" i="39"/>
  <c r="AT21" i="39"/>
  <c r="AT23" i="39" s="1"/>
  <c r="AP18" i="39"/>
  <c r="AP21" i="39"/>
  <c r="AP23" i="39" s="1"/>
  <c r="AJ18" i="39"/>
  <c r="AJ21" i="39"/>
  <c r="AF18" i="39"/>
  <c r="AF21" i="39"/>
  <c r="AB18" i="39"/>
  <c r="AB21" i="39"/>
  <c r="AB23" i="39" s="1"/>
  <c r="V18" i="39"/>
  <c r="V21" i="39"/>
  <c r="R18" i="39"/>
  <c r="R21" i="39"/>
  <c r="R23" i="39" s="1"/>
  <c r="L18" i="39"/>
  <c r="L21" i="39"/>
  <c r="L23" i="39" s="1"/>
  <c r="H18" i="39"/>
  <c r="H21" i="39"/>
  <c r="H23" i="39" s="1"/>
  <c r="D18" i="39"/>
  <c r="D21" i="39"/>
  <c r="D23" i="39" s="1"/>
  <c r="AW18" i="39"/>
  <c r="AW20" i="39"/>
  <c r="AW23" i="39" s="1"/>
  <c r="AS18" i="39"/>
  <c r="AS20" i="39"/>
  <c r="AS23" i="39" s="1"/>
  <c r="AO18" i="39"/>
  <c r="AO20" i="39"/>
  <c r="AO23" i="39" s="1"/>
  <c r="AI18" i="39"/>
  <c r="AI20" i="39"/>
  <c r="AI23" i="39" s="1"/>
  <c r="AE18" i="39"/>
  <c r="AE20" i="39"/>
  <c r="AE23" i="39" s="1"/>
  <c r="Y18" i="39"/>
  <c r="Y20" i="39"/>
  <c r="Y23" i="39" s="1"/>
  <c r="U18" i="39"/>
  <c r="U20" i="39"/>
  <c r="U23" i="39" s="1"/>
  <c r="Q18" i="39"/>
  <c r="Q20" i="39"/>
  <c r="Q23" i="39" s="1"/>
  <c r="K18" i="39"/>
  <c r="K20" i="39"/>
  <c r="K23" i="39" s="1"/>
  <c r="G18" i="39"/>
  <c r="G20" i="39"/>
  <c r="G23" i="39" s="1"/>
  <c r="Q13" i="39"/>
  <c r="AD213" i="40"/>
  <c r="J213" i="40"/>
  <c r="AU208" i="40"/>
  <c r="AU211" i="40"/>
  <c r="AU213" i="40" s="1"/>
  <c r="AQ208" i="40"/>
  <c r="AQ211" i="40"/>
  <c r="AQ213" i="40" s="1"/>
  <c r="AK208" i="40"/>
  <c r="AK211" i="40"/>
  <c r="AK213" i="40" s="1"/>
  <c r="AG208" i="40"/>
  <c r="AG211" i="40"/>
  <c r="AG213" i="40" s="1"/>
  <c r="AC208" i="40"/>
  <c r="AC211" i="40"/>
  <c r="AC213" i="40" s="1"/>
  <c r="W208" i="40"/>
  <c r="W211" i="40"/>
  <c r="W213" i="40" s="1"/>
  <c r="S208" i="40"/>
  <c r="S211" i="40"/>
  <c r="S213" i="40" s="1"/>
  <c r="M208" i="40"/>
  <c r="M211" i="40"/>
  <c r="M213" i="40" s="1"/>
  <c r="I208" i="40"/>
  <c r="I211" i="40"/>
  <c r="I213" i="40" s="1"/>
  <c r="E208" i="40"/>
  <c r="E211" i="40"/>
  <c r="E213" i="40" s="1"/>
  <c r="AT210" i="40"/>
  <c r="AT213" i="40" s="1"/>
  <c r="AT208" i="40"/>
  <c r="AP208" i="40"/>
  <c r="AP210" i="40"/>
  <c r="AP213" i="40" s="1"/>
  <c r="AJ210" i="40"/>
  <c r="AJ213" i="40" s="1"/>
  <c r="AJ208" i="40"/>
  <c r="AF208" i="40"/>
  <c r="AF210" i="40"/>
  <c r="AF213" i="40" s="1"/>
  <c r="AB210" i="40"/>
  <c r="AB213" i="40" s="1"/>
  <c r="AB208" i="40"/>
  <c r="V208" i="40"/>
  <c r="V210" i="40"/>
  <c r="V213" i="40" s="1"/>
  <c r="R210" i="40"/>
  <c r="R213" i="40" s="1"/>
  <c r="R208" i="40"/>
  <c r="L208" i="40"/>
  <c r="L210" i="40"/>
  <c r="L213" i="40" s="1"/>
  <c r="H210" i="40"/>
  <c r="H213" i="40" s="1"/>
  <c r="H208" i="40"/>
  <c r="D208" i="40"/>
  <c r="D210" i="40"/>
  <c r="D213" i="40" s="1"/>
  <c r="AH183" i="40"/>
  <c r="P183" i="40"/>
  <c r="E143" i="40"/>
  <c r="M42" i="38"/>
  <c r="AK42" i="38"/>
  <c r="Y52" i="38"/>
  <c r="AW52" i="38"/>
  <c r="M62" i="38"/>
  <c r="AK62" i="38"/>
  <c r="Y72" i="38"/>
  <c r="AW72" i="38"/>
  <c r="I42" i="38"/>
  <c r="AG42" i="38"/>
  <c r="U52" i="38"/>
  <c r="AS52" i="38"/>
  <c r="I62" i="38"/>
  <c r="AG62" i="38"/>
  <c r="U72" i="38"/>
  <c r="AS72" i="38"/>
  <c r="E42" i="38"/>
  <c r="AC42" i="38"/>
  <c r="Q52" i="38"/>
  <c r="AO52" i="38"/>
  <c r="E62" i="38"/>
  <c r="AC62" i="38"/>
  <c r="Q72" i="38"/>
  <c r="AO72" i="38"/>
  <c r="AT242" i="38"/>
  <c r="AP242" i="38"/>
  <c r="V242" i="38"/>
  <c r="R242" i="38"/>
  <c r="AT240" i="38"/>
  <c r="AT243" i="38" s="1"/>
  <c r="AP240" i="38"/>
  <c r="AP243" i="38" s="1"/>
  <c r="AJ240" i="38"/>
  <c r="AJ243" i="38" s="1"/>
  <c r="AF240" i="38"/>
  <c r="AF243" i="38" s="1"/>
  <c r="AB240" i="38"/>
  <c r="AB243" i="38" s="1"/>
  <c r="V240" i="38"/>
  <c r="R240" i="38"/>
  <c r="L240" i="38"/>
  <c r="H240" i="38"/>
  <c r="H243" i="38" s="1"/>
  <c r="D240" i="38"/>
  <c r="D243" i="38" s="1"/>
  <c r="AH232" i="38"/>
  <c r="AD232" i="38"/>
  <c r="J232" i="38"/>
  <c r="F232" i="38"/>
  <c r="AV230" i="38"/>
  <c r="AV233" i="38" s="1"/>
  <c r="AR230" i="38"/>
  <c r="AR233" i="38" s="1"/>
  <c r="AN230" i="38"/>
  <c r="AN233" i="38" s="1"/>
  <c r="AH230" i="38"/>
  <c r="AD230" i="38"/>
  <c r="X230" i="38"/>
  <c r="X233" i="38" s="1"/>
  <c r="T230" i="38"/>
  <c r="T233" i="38" s="1"/>
  <c r="P230" i="38"/>
  <c r="P233" i="38" s="1"/>
  <c r="J230" i="38"/>
  <c r="F230" i="38"/>
  <c r="AT222" i="38"/>
  <c r="AP222" i="38"/>
  <c r="V222" i="38"/>
  <c r="R222" i="38"/>
  <c r="AT220" i="38"/>
  <c r="AT223" i="38" s="1"/>
  <c r="AP220" i="38"/>
  <c r="AP223" i="38" s="1"/>
  <c r="AJ220" i="38"/>
  <c r="AJ223" i="38" s="1"/>
  <c r="AF220" i="38"/>
  <c r="AF223" i="38" s="1"/>
  <c r="AB220" i="38"/>
  <c r="AB223" i="38" s="1"/>
  <c r="V220" i="38"/>
  <c r="R220" i="38"/>
  <c r="L220" i="38"/>
  <c r="H220" i="38"/>
  <c r="H223" i="38" s="1"/>
  <c r="D220" i="38"/>
  <c r="D223" i="38" s="1"/>
  <c r="AH212" i="38"/>
  <c r="AD212" i="38"/>
  <c r="J212" i="38"/>
  <c r="F212" i="38"/>
  <c r="AV210" i="38"/>
  <c r="AV213" i="38" s="1"/>
  <c r="AR210" i="38"/>
  <c r="AR213" i="38" s="1"/>
  <c r="AN210" i="38"/>
  <c r="AN213" i="38" s="1"/>
  <c r="AH210" i="38"/>
  <c r="AD210" i="38"/>
  <c r="X210" i="38"/>
  <c r="X213" i="38" s="1"/>
  <c r="T210" i="38"/>
  <c r="T213" i="38" s="1"/>
  <c r="P210" i="38"/>
  <c r="P213" i="38" s="1"/>
  <c r="J210" i="38"/>
  <c r="F210" i="38"/>
  <c r="AT202" i="38"/>
  <c r="AP202" i="38"/>
  <c r="V202" i="38"/>
  <c r="R202" i="38"/>
  <c r="AT200" i="38"/>
  <c r="AT203" i="38" s="1"/>
  <c r="AP200" i="38"/>
  <c r="AP203" i="38" s="1"/>
  <c r="AJ200" i="38"/>
  <c r="AJ203" i="38" s="1"/>
  <c r="AF200" i="38"/>
  <c r="AF203" i="38" s="1"/>
  <c r="AB200" i="38"/>
  <c r="AB203" i="38" s="1"/>
  <c r="V200" i="38"/>
  <c r="R200" i="38"/>
  <c r="L200" i="38"/>
  <c r="H200" i="38"/>
  <c r="H203" i="38" s="1"/>
  <c r="D200" i="38"/>
  <c r="D203" i="38" s="1"/>
  <c r="AH192" i="38"/>
  <c r="AD192" i="38"/>
  <c r="J192" i="38"/>
  <c r="F192" i="38"/>
  <c r="AV190" i="38"/>
  <c r="AV193" i="38" s="1"/>
  <c r="AR190" i="38"/>
  <c r="AR193" i="38" s="1"/>
  <c r="AN190" i="38"/>
  <c r="AN193" i="38" s="1"/>
  <c r="AH190" i="38"/>
  <c r="AD190" i="38"/>
  <c r="X190" i="38"/>
  <c r="X193" i="38" s="1"/>
  <c r="T190" i="38"/>
  <c r="T193" i="38" s="1"/>
  <c r="P190" i="38"/>
  <c r="P193" i="38" s="1"/>
  <c r="J190" i="38"/>
  <c r="F190" i="38"/>
  <c r="AT182" i="38"/>
  <c r="AP182" i="38"/>
  <c r="V182" i="38"/>
  <c r="R182" i="38"/>
  <c r="AT180" i="38"/>
  <c r="AP180" i="38"/>
  <c r="AP183" i="38" s="1"/>
  <c r="AJ180" i="38"/>
  <c r="AJ183" i="38" s="1"/>
  <c r="AF180" i="38"/>
  <c r="AF183" i="38" s="1"/>
  <c r="AB180" i="38"/>
  <c r="AB183" i="38" s="1"/>
  <c r="V180" i="38"/>
  <c r="R180" i="38"/>
  <c r="L180" i="38"/>
  <c r="H180" i="38"/>
  <c r="H183" i="38" s="1"/>
  <c r="D180" i="38"/>
  <c r="D183" i="38" s="1"/>
  <c r="AH172" i="38"/>
  <c r="AD172" i="38"/>
  <c r="J172" i="38"/>
  <c r="F172" i="38"/>
  <c r="AV170" i="38"/>
  <c r="AV173" i="38" s="1"/>
  <c r="AR170" i="38"/>
  <c r="AR173" i="38" s="1"/>
  <c r="AN170" i="38"/>
  <c r="AN173" i="38" s="1"/>
  <c r="AH170" i="38"/>
  <c r="AD170" i="38"/>
  <c r="X170" i="38"/>
  <c r="X173" i="38" s="1"/>
  <c r="T170" i="38"/>
  <c r="T173" i="38" s="1"/>
  <c r="P170" i="38"/>
  <c r="P173" i="38" s="1"/>
  <c r="J170" i="38"/>
  <c r="F170" i="38"/>
  <c r="AT162" i="38"/>
  <c r="AP162" i="38"/>
  <c r="V162" i="38"/>
  <c r="R162" i="38"/>
  <c r="AT160" i="38"/>
  <c r="AT163" i="38" s="1"/>
  <c r="AP160" i="38"/>
  <c r="AP163" i="38" s="1"/>
  <c r="AJ160" i="38"/>
  <c r="AJ163" i="38" s="1"/>
  <c r="AF160" i="38"/>
  <c r="AF163" i="38" s="1"/>
  <c r="AB160" i="38"/>
  <c r="AB163" i="38" s="1"/>
  <c r="V160" i="38"/>
  <c r="R160" i="38"/>
  <c r="L160" i="38"/>
  <c r="H160" i="38"/>
  <c r="H163" i="38" s="1"/>
  <c r="D160" i="38"/>
  <c r="D163" i="38" s="1"/>
  <c r="AH152" i="38"/>
  <c r="AD152" i="38"/>
  <c r="J152" i="38"/>
  <c r="F152" i="38"/>
  <c r="AV150" i="38"/>
  <c r="AV153" i="38" s="1"/>
  <c r="AR150" i="38"/>
  <c r="AR153" i="38" s="1"/>
  <c r="AN150" i="38"/>
  <c r="AN153" i="38" s="1"/>
  <c r="AH150" i="38"/>
  <c r="AD150" i="38"/>
  <c r="X150" i="38"/>
  <c r="X153" i="38" s="1"/>
  <c r="T150" i="38"/>
  <c r="T153" i="38" s="1"/>
  <c r="P150" i="38"/>
  <c r="P153" i="38" s="1"/>
  <c r="J150" i="38"/>
  <c r="F150" i="38"/>
  <c r="AT142" i="38"/>
  <c r="AP142" i="38"/>
  <c r="V142" i="38"/>
  <c r="R142" i="38"/>
  <c r="AT140" i="38"/>
  <c r="AT143" i="38" s="1"/>
  <c r="AP140" i="38"/>
  <c r="AP143" i="38" s="1"/>
  <c r="AJ140" i="38"/>
  <c r="AJ143" i="38" s="1"/>
  <c r="AF140" i="38"/>
  <c r="AF143" i="38" s="1"/>
  <c r="AB140" i="38"/>
  <c r="AB143" i="38" s="1"/>
  <c r="V140" i="38"/>
  <c r="R140" i="38"/>
  <c r="L140" i="38"/>
  <c r="H140" i="38"/>
  <c r="H143" i="38" s="1"/>
  <c r="D140" i="38"/>
  <c r="D143" i="38" s="1"/>
  <c r="AH132" i="38"/>
  <c r="AD132" i="38"/>
  <c r="J132" i="38"/>
  <c r="F132" i="38"/>
  <c r="AV130" i="38"/>
  <c r="AV133" i="38" s="1"/>
  <c r="AR130" i="38"/>
  <c r="AR133" i="38" s="1"/>
  <c r="AN130" i="38"/>
  <c r="AN133" i="38" s="1"/>
  <c r="AH130" i="38"/>
  <c r="AD130" i="38"/>
  <c r="X130" i="38"/>
  <c r="X133" i="38" s="1"/>
  <c r="T130" i="38"/>
  <c r="T133" i="38" s="1"/>
  <c r="P130" i="38"/>
  <c r="P133" i="38" s="1"/>
  <c r="J130" i="38"/>
  <c r="F130" i="38"/>
  <c r="AT122" i="38"/>
  <c r="AP122" i="38"/>
  <c r="V122" i="38"/>
  <c r="R122" i="38"/>
  <c r="AT120" i="38"/>
  <c r="AT123" i="38" s="1"/>
  <c r="AP120" i="38"/>
  <c r="AP123" i="38" s="1"/>
  <c r="AJ120" i="38"/>
  <c r="AJ123" i="38" s="1"/>
  <c r="AF120" i="38"/>
  <c r="AF123" i="38" s="1"/>
  <c r="AB120" i="38"/>
  <c r="AB123" i="38" s="1"/>
  <c r="V120" i="38"/>
  <c r="R120" i="38"/>
  <c r="L120" i="38"/>
  <c r="H120" i="38"/>
  <c r="H123" i="38" s="1"/>
  <c r="D120" i="38"/>
  <c r="D123" i="38" s="1"/>
  <c r="AH112" i="38"/>
  <c r="AD112" i="38"/>
  <c r="J112" i="38"/>
  <c r="F112" i="38"/>
  <c r="AV110" i="38"/>
  <c r="AV113" i="38" s="1"/>
  <c r="AR110" i="38"/>
  <c r="AR113" i="38" s="1"/>
  <c r="AN110" i="38"/>
  <c r="AN113" i="38" s="1"/>
  <c r="AH110" i="38"/>
  <c r="AD110" i="38"/>
  <c r="X110" i="38"/>
  <c r="X113" i="38" s="1"/>
  <c r="T110" i="38"/>
  <c r="T113" i="38" s="1"/>
  <c r="P110" i="38"/>
  <c r="P113" i="38" s="1"/>
  <c r="J110" i="38"/>
  <c r="F110" i="38"/>
  <c r="AT102" i="38"/>
  <c r="AP102" i="38"/>
  <c r="V102" i="38"/>
  <c r="R102" i="38"/>
  <c r="AW101" i="38"/>
  <c r="AW103" i="38" s="1"/>
  <c r="AR101" i="38"/>
  <c r="AR103" i="38" s="1"/>
  <c r="AE101" i="38"/>
  <c r="AE103" i="38" s="1"/>
  <c r="X101" i="38"/>
  <c r="X103" i="38" s="1"/>
  <c r="K101" i="38"/>
  <c r="K103" i="38" s="1"/>
  <c r="F101" i="38"/>
  <c r="AT101" i="38"/>
  <c r="AP101" i="38"/>
  <c r="AJ101" i="38"/>
  <c r="AF101" i="38"/>
  <c r="AB101" i="38"/>
  <c r="V101" i="38"/>
  <c r="R101" i="38"/>
  <c r="L101" i="38"/>
  <c r="H101" i="38"/>
  <c r="D101" i="38"/>
  <c r="AU91" i="38"/>
  <c r="AP91" i="38"/>
  <c r="AI91" i="38"/>
  <c r="AI93" i="38" s="1"/>
  <c r="AC91" i="38"/>
  <c r="V91" i="38"/>
  <c r="Q91" i="38"/>
  <c r="Q93" i="38" s="1"/>
  <c r="I91" i="38"/>
  <c r="D91" i="38"/>
  <c r="D93" i="38" s="1"/>
  <c r="AV88" i="38"/>
  <c r="AV90" i="38"/>
  <c r="AV93" i="38" s="1"/>
  <c r="AR88" i="38"/>
  <c r="AR90" i="38"/>
  <c r="AR93" i="38" s="1"/>
  <c r="AN88" i="38"/>
  <c r="AN90" i="38"/>
  <c r="AN93" i="38" s="1"/>
  <c r="AH88" i="38"/>
  <c r="AH90" i="38"/>
  <c r="AH93" i="38" s="1"/>
  <c r="AD88" i="38"/>
  <c r="AD90" i="38"/>
  <c r="X88" i="38"/>
  <c r="X90" i="38"/>
  <c r="T88" i="38"/>
  <c r="T90" i="38"/>
  <c r="T93" i="38" s="1"/>
  <c r="P88" i="38"/>
  <c r="P90" i="38"/>
  <c r="J88" i="38"/>
  <c r="J90" i="38"/>
  <c r="J93" i="38" s="1"/>
  <c r="F88" i="38"/>
  <c r="F90" i="38"/>
  <c r="F93" i="38" s="1"/>
  <c r="AQ82" i="38"/>
  <c r="W82" i="38"/>
  <c r="Q82" i="38"/>
  <c r="E82" i="38"/>
  <c r="AS81" i="38"/>
  <c r="AN81" i="38"/>
  <c r="AN83" i="38" s="1"/>
  <c r="Y81" i="38"/>
  <c r="G81" i="38"/>
  <c r="W80" i="38"/>
  <c r="E80" i="38"/>
  <c r="AT81" i="38"/>
  <c r="AP81" i="38"/>
  <c r="AJ81" i="38"/>
  <c r="AF81" i="38"/>
  <c r="AB81" i="38"/>
  <c r="V81" i="38"/>
  <c r="R81" i="38"/>
  <c r="L81" i="38"/>
  <c r="H81" i="38"/>
  <c r="D81" i="38"/>
  <c r="AQ72" i="38"/>
  <c r="AG72" i="38"/>
  <c r="W72" i="38"/>
  <c r="M72" i="38"/>
  <c r="E72" i="38"/>
  <c r="AQ71" i="38"/>
  <c r="AG71" i="38"/>
  <c r="W71" i="38"/>
  <c r="W73" i="38" s="1"/>
  <c r="M71" i="38"/>
  <c r="E71" i="38"/>
  <c r="AW68" i="38"/>
  <c r="AW70" i="38"/>
  <c r="AW73" i="38" s="1"/>
  <c r="AS68" i="38"/>
  <c r="AS70" i="38"/>
  <c r="AS73" i="38" s="1"/>
  <c r="AO68" i="38"/>
  <c r="AO70" i="38"/>
  <c r="AO73" i="38" s="1"/>
  <c r="AI68" i="38"/>
  <c r="AI70" i="38"/>
  <c r="AE68" i="38"/>
  <c r="AE70" i="38"/>
  <c r="Y68" i="38"/>
  <c r="Y70" i="38"/>
  <c r="Y73" i="38" s="1"/>
  <c r="U68" i="38"/>
  <c r="U70" i="38"/>
  <c r="U73" i="38" s="1"/>
  <c r="Q68" i="38"/>
  <c r="Q70" i="38"/>
  <c r="Q73" i="38" s="1"/>
  <c r="K68" i="38"/>
  <c r="K70" i="38"/>
  <c r="G68" i="38"/>
  <c r="G70" i="38"/>
  <c r="AH63" i="38"/>
  <c r="P63" i="38"/>
  <c r="AP52" i="38"/>
  <c r="V52" i="38"/>
  <c r="AP51" i="38"/>
  <c r="AF51" i="38"/>
  <c r="V51" i="38"/>
  <c r="L51" i="38"/>
  <c r="L53" i="38" s="1"/>
  <c r="D51" i="38"/>
  <c r="D53" i="38" s="1"/>
  <c r="AW51" i="38"/>
  <c r="AS51" i="38"/>
  <c r="AO51" i="38"/>
  <c r="AI51" i="38"/>
  <c r="AE51" i="38"/>
  <c r="Y51" i="38"/>
  <c r="U51" i="38"/>
  <c r="Q51" i="38"/>
  <c r="K51" i="38"/>
  <c r="G51" i="38"/>
  <c r="AV48" i="38"/>
  <c r="AV50" i="38"/>
  <c r="AV53" i="38" s="1"/>
  <c r="AR48" i="38"/>
  <c r="AR50" i="38"/>
  <c r="AR53" i="38" s="1"/>
  <c r="AN48" i="38"/>
  <c r="AN50" i="38"/>
  <c r="AN53" i="38" s="1"/>
  <c r="AH48" i="38"/>
  <c r="AH50" i="38"/>
  <c r="AH53" i="38" s="1"/>
  <c r="AD48" i="38"/>
  <c r="AD50" i="38"/>
  <c r="AD53" i="38" s="1"/>
  <c r="X48" i="38"/>
  <c r="X50" i="38"/>
  <c r="T48" i="38"/>
  <c r="T50" i="38"/>
  <c r="T53" i="38" s="1"/>
  <c r="P48" i="38"/>
  <c r="P50" i="38"/>
  <c r="J48" i="38"/>
  <c r="J50" i="38"/>
  <c r="J53" i="38" s="1"/>
  <c r="F48" i="38"/>
  <c r="F50" i="38"/>
  <c r="F53" i="38" s="1"/>
  <c r="AW42" i="38"/>
  <c r="AO42" i="38"/>
  <c r="U42" i="38"/>
  <c r="AW41" i="38"/>
  <c r="AO41" i="38"/>
  <c r="AE41" i="38"/>
  <c r="AE43" i="38" s="1"/>
  <c r="U41" i="38"/>
  <c r="U43" i="38" s="1"/>
  <c r="K41" i="38"/>
  <c r="K43" i="38" s="1"/>
  <c r="AU38" i="38"/>
  <c r="AU40" i="38"/>
  <c r="AQ38" i="38"/>
  <c r="AQ40" i="38"/>
  <c r="AK38" i="38"/>
  <c r="AK40" i="38"/>
  <c r="AG38" i="38"/>
  <c r="AG40" i="38"/>
  <c r="AG43" i="38" s="1"/>
  <c r="AC38" i="38"/>
  <c r="AC40" i="38"/>
  <c r="W38" i="38"/>
  <c r="W40" i="38"/>
  <c r="S38" i="38"/>
  <c r="S40" i="38"/>
  <c r="M38" i="38"/>
  <c r="M40" i="38"/>
  <c r="I38" i="38"/>
  <c r="I40" i="38"/>
  <c r="E38" i="38"/>
  <c r="E40" i="38"/>
  <c r="S33" i="38"/>
  <c r="I33" i="38"/>
  <c r="AD23" i="38"/>
  <c r="T23" i="38"/>
  <c r="J23" i="38"/>
  <c r="AT18" i="38"/>
  <c r="AT20" i="38"/>
  <c r="AT23" i="38" s="1"/>
  <c r="AP18" i="38"/>
  <c r="AP20" i="38"/>
  <c r="AP23" i="38" s="1"/>
  <c r="AJ18" i="38"/>
  <c r="AJ20" i="38"/>
  <c r="AJ23" i="38" s="1"/>
  <c r="AF18" i="38"/>
  <c r="AF20" i="38"/>
  <c r="AF23" i="38" s="1"/>
  <c r="AB18" i="38"/>
  <c r="AB20" i="38"/>
  <c r="AB23" i="38" s="1"/>
  <c r="V18" i="38"/>
  <c r="V20" i="38"/>
  <c r="V23" i="38" s="1"/>
  <c r="R18" i="38"/>
  <c r="Z18" i="38" s="1"/>
  <c r="F11" i="22" s="1"/>
  <c r="R20" i="38"/>
  <c r="R23" i="38" s="1"/>
  <c r="L18" i="38"/>
  <c r="L20" i="38"/>
  <c r="L23" i="38" s="1"/>
  <c r="H18" i="38"/>
  <c r="H20" i="38"/>
  <c r="H23" i="38" s="1"/>
  <c r="D18" i="38"/>
  <c r="D20" i="38"/>
  <c r="D23" i="38" s="1"/>
  <c r="AW8" i="38"/>
  <c r="AS8" i="38"/>
  <c r="AO8" i="38"/>
  <c r="AI8" i="38"/>
  <c r="AE8" i="38"/>
  <c r="Y8" i="38"/>
  <c r="U8" i="38"/>
  <c r="Q8" i="38"/>
  <c r="K8" i="38"/>
  <c r="G8" i="38"/>
  <c r="AW218" i="39"/>
  <c r="AW220" i="39"/>
  <c r="AW223" i="39" s="1"/>
  <c r="AS218" i="39"/>
  <c r="AS220" i="39"/>
  <c r="AS223" i="39" s="1"/>
  <c r="AO218" i="39"/>
  <c r="AO220" i="39"/>
  <c r="AO223" i="39" s="1"/>
  <c r="AI218" i="39"/>
  <c r="AI220" i="39"/>
  <c r="AI223" i="39" s="1"/>
  <c r="AE218" i="39"/>
  <c r="AE220" i="39"/>
  <c r="AE223" i="39" s="1"/>
  <c r="Y218" i="39"/>
  <c r="Y220" i="39"/>
  <c r="Y223" i="39" s="1"/>
  <c r="U218" i="39"/>
  <c r="U220" i="39"/>
  <c r="U223" i="39" s="1"/>
  <c r="Q218" i="39"/>
  <c r="Q220" i="39"/>
  <c r="Q223" i="39" s="1"/>
  <c r="K218" i="39"/>
  <c r="K220" i="39"/>
  <c r="K223" i="39" s="1"/>
  <c r="G218" i="39"/>
  <c r="G220" i="39"/>
  <c r="G223" i="39" s="1"/>
  <c r="AV208" i="39"/>
  <c r="AR208" i="39"/>
  <c r="AN208" i="39"/>
  <c r="AH208" i="39"/>
  <c r="AD208" i="39"/>
  <c r="X208" i="39"/>
  <c r="T208" i="39"/>
  <c r="P208" i="39"/>
  <c r="J208" i="39"/>
  <c r="F208" i="39"/>
  <c r="AW178" i="39"/>
  <c r="AW180" i="39"/>
  <c r="AW183" i="39" s="1"/>
  <c r="AS178" i="39"/>
  <c r="AS180" i="39"/>
  <c r="AS183" i="39" s="1"/>
  <c r="AO178" i="39"/>
  <c r="AO180" i="39"/>
  <c r="AO183" i="39" s="1"/>
  <c r="AI178" i="39"/>
  <c r="AI180" i="39"/>
  <c r="AI183" i="39" s="1"/>
  <c r="AE178" i="39"/>
  <c r="AE180" i="39"/>
  <c r="AE183" i="39" s="1"/>
  <c r="Y178" i="39"/>
  <c r="Y180" i="39"/>
  <c r="Y183" i="39" s="1"/>
  <c r="U178" i="39"/>
  <c r="U180" i="39"/>
  <c r="U183" i="39" s="1"/>
  <c r="Q178" i="39"/>
  <c r="Q180" i="39"/>
  <c r="Q183" i="39" s="1"/>
  <c r="K178" i="39"/>
  <c r="K180" i="39"/>
  <c r="K183" i="39" s="1"/>
  <c r="G178" i="39"/>
  <c r="G180" i="39"/>
  <c r="G183" i="39" s="1"/>
  <c r="AV168" i="39"/>
  <c r="AR168" i="39"/>
  <c r="AN168" i="39"/>
  <c r="AH168" i="39"/>
  <c r="AD168" i="39"/>
  <c r="X168" i="39"/>
  <c r="T168" i="39"/>
  <c r="P168" i="39"/>
  <c r="J168" i="39"/>
  <c r="F168" i="39"/>
  <c r="AI153" i="39"/>
  <c r="AD153" i="39"/>
  <c r="Q153" i="39"/>
  <c r="AK143" i="39"/>
  <c r="S143" i="39"/>
  <c r="Z143" i="39" s="1"/>
  <c r="D27" i="34" s="1"/>
  <c r="AS132" i="39"/>
  <c r="AS133" i="39" s="1"/>
  <c r="AI132" i="39"/>
  <c r="AI133" i="39" s="1"/>
  <c r="Y132" i="39"/>
  <c r="Y133" i="39" s="1"/>
  <c r="Q132" i="39"/>
  <c r="Q133" i="39" s="1"/>
  <c r="G132" i="39"/>
  <c r="G133" i="39" s="1"/>
  <c r="AE133" i="39"/>
  <c r="K133" i="39"/>
  <c r="AK123" i="39"/>
  <c r="AF123" i="39"/>
  <c r="S123" i="39"/>
  <c r="Z123" i="39" s="1"/>
  <c r="D25" i="34" s="1"/>
  <c r="AI113" i="39"/>
  <c r="Y113" i="39"/>
  <c r="Q113" i="39"/>
  <c r="G113" i="39"/>
  <c r="AV108" i="39"/>
  <c r="AV111" i="39"/>
  <c r="AV113" i="39" s="1"/>
  <c r="AR108" i="39"/>
  <c r="AR111" i="39"/>
  <c r="AR113" i="39" s="1"/>
  <c r="AN108" i="39"/>
  <c r="AN111" i="39"/>
  <c r="AN113" i="39" s="1"/>
  <c r="AH108" i="39"/>
  <c r="AH111" i="39"/>
  <c r="AH113" i="39" s="1"/>
  <c r="AD108" i="39"/>
  <c r="AD111" i="39"/>
  <c r="AD113" i="39" s="1"/>
  <c r="X108" i="39"/>
  <c r="X111" i="39"/>
  <c r="X113" i="39" s="1"/>
  <c r="T108" i="39"/>
  <c r="T111" i="39"/>
  <c r="T113" i="39" s="1"/>
  <c r="P108" i="39"/>
  <c r="P111" i="39"/>
  <c r="P113" i="39" s="1"/>
  <c r="J108" i="39"/>
  <c r="J111" i="39"/>
  <c r="J113" i="39" s="1"/>
  <c r="F108" i="39"/>
  <c r="F111" i="39"/>
  <c r="F113" i="39" s="1"/>
  <c r="AU108" i="39"/>
  <c r="AU110" i="39"/>
  <c r="AU113" i="39" s="1"/>
  <c r="AQ108" i="39"/>
  <c r="AQ110" i="39"/>
  <c r="AQ113" i="39" s="1"/>
  <c r="AK108" i="39"/>
  <c r="AK110" i="39"/>
  <c r="AK113" i="39" s="1"/>
  <c r="AG108" i="39"/>
  <c r="AG110" i="39"/>
  <c r="AG113" i="39" s="1"/>
  <c r="AC108" i="39"/>
  <c r="AC110" i="39"/>
  <c r="AC113" i="39" s="1"/>
  <c r="W108" i="39"/>
  <c r="W110" i="39"/>
  <c r="W113" i="39" s="1"/>
  <c r="S108" i="39"/>
  <c r="S110" i="39"/>
  <c r="S113" i="39" s="1"/>
  <c r="M108" i="39"/>
  <c r="M110" i="39"/>
  <c r="M113" i="39" s="1"/>
  <c r="I108" i="39"/>
  <c r="I110" i="39"/>
  <c r="I113" i="39" s="1"/>
  <c r="E108" i="39"/>
  <c r="E110" i="39"/>
  <c r="E113" i="39" s="1"/>
  <c r="AP103" i="39"/>
  <c r="D103" i="39"/>
  <c r="AP98" i="39"/>
  <c r="J93" i="39"/>
  <c r="AT78" i="39"/>
  <c r="AJ78" i="39"/>
  <c r="AB78" i="39"/>
  <c r="R78" i="39"/>
  <c r="H78" i="39"/>
  <c r="AS72" i="39"/>
  <c r="AS73" i="39" s="1"/>
  <c r="AI72" i="39"/>
  <c r="AI73" i="39" s="1"/>
  <c r="AE72" i="39"/>
  <c r="Y72" i="39"/>
  <c r="Q72" i="39"/>
  <c r="G72" i="39"/>
  <c r="AU63" i="39"/>
  <c r="AK63" i="39"/>
  <c r="AC63" i="39"/>
  <c r="S63" i="39"/>
  <c r="I63" i="39"/>
  <c r="AV53" i="39"/>
  <c r="AN53" i="39"/>
  <c r="AD53" i="39"/>
  <c r="T53" i="39"/>
  <c r="J53" i="39"/>
  <c r="AS33" i="39"/>
  <c r="AI33" i="39"/>
  <c r="Y33" i="39"/>
  <c r="Q33" i="39"/>
  <c r="G33" i="39"/>
  <c r="AU22" i="39"/>
  <c r="AU23" i="39" s="1"/>
  <c r="AQ22" i="39"/>
  <c r="AK22" i="39"/>
  <c r="AK23" i="39" s="1"/>
  <c r="AC22" i="39"/>
  <c r="AC23" i="39" s="1"/>
  <c r="S22" i="39"/>
  <c r="I22" i="39"/>
  <c r="I23" i="39" s="1"/>
  <c r="E22" i="39"/>
  <c r="P213" i="40"/>
  <c r="AD173" i="40"/>
  <c r="J173" i="40"/>
  <c r="AU168" i="40"/>
  <c r="AU171" i="40"/>
  <c r="AU173" i="40" s="1"/>
  <c r="AQ168" i="40"/>
  <c r="AQ171" i="40"/>
  <c r="AQ173" i="40" s="1"/>
  <c r="AK168" i="40"/>
  <c r="AK171" i="40"/>
  <c r="AK173" i="40" s="1"/>
  <c r="AG168" i="40"/>
  <c r="AG171" i="40"/>
  <c r="AG173" i="40" s="1"/>
  <c r="AC168" i="40"/>
  <c r="AC171" i="40"/>
  <c r="AC173" i="40" s="1"/>
  <c r="W168" i="40"/>
  <c r="W171" i="40"/>
  <c r="W173" i="40" s="1"/>
  <c r="S168" i="40"/>
  <c r="S171" i="40"/>
  <c r="S173" i="40" s="1"/>
  <c r="M168" i="40"/>
  <c r="M171" i="40"/>
  <c r="M173" i="40" s="1"/>
  <c r="I168" i="40"/>
  <c r="I171" i="40"/>
  <c r="I173" i="40" s="1"/>
  <c r="E168" i="40"/>
  <c r="E171" i="40"/>
  <c r="E173" i="40" s="1"/>
  <c r="AT170" i="40"/>
  <c r="AT173" i="40" s="1"/>
  <c r="AT168" i="40"/>
  <c r="AP168" i="40"/>
  <c r="AP170" i="40"/>
  <c r="AP173" i="40" s="1"/>
  <c r="AJ170" i="40"/>
  <c r="AJ173" i="40" s="1"/>
  <c r="AJ168" i="40"/>
  <c r="AF168" i="40"/>
  <c r="AF170" i="40"/>
  <c r="AF173" i="40" s="1"/>
  <c r="AB170" i="40"/>
  <c r="AB173" i="40" s="1"/>
  <c r="AB168" i="40"/>
  <c r="V168" i="40"/>
  <c r="V170" i="40"/>
  <c r="V173" i="40" s="1"/>
  <c r="R170" i="40"/>
  <c r="R173" i="40" s="1"/>
  <c r="R168" i="40"/>
  <c r="L168" i="40"/>
  <c r="L170" i="40"/>
  <c r="L173" i="40" s="1"/>
  <c r="H170" i="40"/>
  <c r="H173" i="40" s="1"/>
  <c r="H168" i="40"/>
  <c r="D168" i="40"/>
  <c r="D170" i="40"/>
  <c r="D173" i="40" s="1"/>
  <c r="W42" i="38"/>
  <c r="AU42" i="38"/>
  <c r="K52" i="38"/>
  <c r="AI52" i="38"/>
  <c r="W62" i="38"/>
  <c r="AU62" i="38"/>
  <c r="K72" i="38"/>
  <c r="AI72" i="38"/>
  <c r="S42" i="38"/>
  <c r="AQ42" i="38"/>
  <c r="G52" i="38"/>
  <c r="AE52" i="38"/>
  <c r="S62" i="38"/>
  <c r="AQ62" i="38"/>
  <c r="G72" i="38"/>
  <c r="AE72" i="38"/>
  <c r="AT232" i="38"/>
  <c r="AP232" i="38"/>
  <c r="V232" i="38"/>
  <c r="R232" i="38"/>
  <c r="AH222" i="38"/>
  <c r="AD222" i="38"/>
  <c r="AD223" i="38" s="1"/>
  <c r="J222" i="38"/>
  <c r="F222" i="38"/>
  <c r="AT212" i="38"/>
  <c r="AP212" i="38"/>
  <c r="V212" i="38"/>
  <c r="V213" i="38" s="1"/>
  <c r="R212" i="38"/>
  <c r="AH202" i="38"/>
  <c r="AH203" i="38" s="1"/>
  <c r="AD202" i="38"/>
  <c r="J202" i="38"/>
  <c r="F202" i="38"/>
  <c r="AT192" i="38"/>
  <c r="AP192" i="38"/>
  <c r="V192" i="38"/>
  <c r="R192" i="38"/>
  <c r="AH182" i="38"/>
  <c r="AD182" i="38"/>
  <c r="J182" i="38"/>
  <c r="F182" i="38"/>
  <c r="AT172" i="38"/>
  <c r="AP172" i="38"/>
  <c r="V172" i="38"/>
  <c r="V173" i="38" s="1"/>
  <c r="R172" i="38"/>
  <c r="AH162" i="38"/>
  <c r="AD162" i="38"/>
  <c r="AD163" i="38" s="1"/>
  <c r="J162" i="38"/>
  <c r="F162" i="38"/>
  <c r="AT152" i="38"/>
  <c r="AP152" i="38"/>
  <c r="V152" i="38"/>
  <c r="R152" i="38"/>
  <c r="AH142" i="38"/>
  <c r="AD142" i="38"/>
  <c r="J142" i="38"/>
  <c r="F142" i="38"/>
  <c r="AT132" i="38"/>
  <c r="AP132" i="38"/>
  <c r="V132" i="38"/>
  <c r="V133" i="38" s="1"/>
  <c r="R132" i="38"/>
  <c r="AH122" i="38"/>
  <c r="AH123" i="38" s="1"/>
  <c r="AD122" i="38"/>
  <c r="J122" i="38"/>
  <c r="F122" i="38"/>
  <c r="AT112" i="38"/>
  <c r="AP112" i="38"/>
  <c r="V112" i="38"/>
  <c r="R112" i="38"/>
  <c r="AH102" i="38"/>
  <c r="AD102" i="38"/>
  <c r="J102" i="38"/>
  <c r="F102" i="38"/>
  <c r="AU101" i="38"/>
  <c r="AU103" i="38" s="1"/>
  <c r="AO101" i="38"/>
  <c r="AO103" i="38" s="1"/>
  <c r="AC101" i="38"/>
  <c r="AC103" i="38" s="1"/>
  <c r="U101" i="38"/>
  <c r="U103" i="38" s="1"/>
  <c r="P101" i="38"/>
  <c r="P103" i="38" s="1"/>
  <c r="I101" i="38"/>
  <c r="I103" i="38" s="1"/>
  <c r="AU92" i="38"/>
  <c r="AP92" i="38"/>
  <c r="AC92" i="38"/>
  <c r="V92" i="38"/>
  <c r="I92" i="38"/>
  <c r="AS91" i="38"/>
  <c r="AS93" i="38" s="1"/>
  <c r="AK91" i="38"/>
  <c r="AF91" i="38"/>
  <c r="AF93" i="38" s="1"/>
  <c r="Y91" i="38"/>
  <c r="S91" i="38"/>
  <c r="L91" i="38"/>
  <c r="L93" i="38" s="1"/>
  <c r="G91" i="38"/>
  <c r="G93" i="38" s="1"/>
  <c r="AS82" i="38"/>
  <c r="AG82" i="38"/>
  <c r="AG83" i="38" s="1"/>
  <c r="Y82" i="38"/>
  <c r="M82" i="38"/>
  <c r="M83" i="38" s="1"/>
  <c r="G82" i="38"/>
  <c r="G83" i="38" s="1"/>
  <c r="AV81" i="38"/>
  <c r="AV83" i="38" s="1"/>
  <c r="AQ81" i="38"/>
  <c r="AQ83" i="38" s="1"/>
  <c r="AI81" i="38"/>
  <c r="AI83" i="38" s="1"/>
  <c r="W81" i="38"/>
  <c r="Q81" i="38"/>
  <c r="E81" i="38"/>
  <c r="T83" i="38"/>
  <c r="AU72" i="38"/>
  <c r="AK72" i="38"/>
  <c r="AC72" i="38"/>
  <c r="S72" i="38"/>
  <c r="I72" i="38"/>
  <c r="AU71" i="38"/>
  <c r="AK71" i="38"/>
  <c r="AC71" i="38"/>
  <c r="S71" i="38"/>
  <c r="I71" i="38"/>
  <c r="I73" i="38" s="1"/>
  <c r="AV71" i="38"/>
  <c r="AR71" i="38"/>
  <c r="AN71" i="38"/>
  <c r="AH71" i="38"/>
  <c r="AD71" i="38"/>
  <c r="X71" i="38"/>
  <c r="T71" i="38"/>
  <c r="P71" i="38"/>
  <c r="J71" i="38"/>
  <c r="F71" i="38"/>
  <c r="AD62" i="38"/>
  <c r="J62" i="38"/>
  <c r="T63" i="38"/>
  <c r="AU61" i="38"/>
  <c r="AQ61" i="38"/>
  <c r="AK61" i="38"/>
  <c r="AG61" i="38"/>
  <c r="AC61" i="38"/>
  <c r="W61" i="38"/>
  <c r="S61" i="38"/>
  <c r="M61" i="38"/>
  <c r="I61" i="38"/>
  <c r="E61" i="38"/>
  <c r="AT58" i="38"/>
  <c r="AT60" i="38"/>
  <c r="AT63" i="38" s="1"/>
  <c r="AP58" i="38"/>
  <c r="AP60" i="38"/>
  <c r="AP63" i="38" s="1"/>
  <c r="AJ58" i="38"/>
  <c r="AJ60" i="38"/>
  <c r="AJ63" i="38" s="1"/>
  <c r="AF58" i="38"/>
  <c r="AF60" i="38"/>
  <c r="AF63" i="38" s="1"/>
  <c r="AB58" i="38"/>
  <c r="AB60" i="38"/>
  <c r="AB63" i="38" s="1"/>
  <c r="V58" i="38"/>
  <c r="V60" i="38"/>
  <c r="V63" i="38" s="1"/>
  <c r="R58" i="38"/>
  <c r="R60" i="38"/>
  <c r="R63" i="38" s="1"/>
  <c r="L58" i="38"/>
  <c r="L60" i="38"/>
  <c r="L63" i="38" s="1"/>
  <c r="H58" i="38"/>
  <c r="H60" i="38"/>
  <c r="H63" i="38" s="1"/>
  <c r="D58" i="38"/>
  <c r="D60" i="38"/>
  <c r="D63" i="38" s="1"/>
  <c r="AT52" i="38"/>
  <c r="R52" i="38"/>
  <c r="R53" i="38" s="1"/>
  <c r="AJ53" i="38"/>
  <c r="AB53" i="38"/>
  <c r="AS42" i="38"/>
  <c r="AS43" i="38" s="1"/>
  <c r="AI42" i="38"/>
  <c r="AI43" i="38" s="1"/>
  <c r="Y42" i="38"/>
  <c r="Y43" i="38" s="1"/>
  <c r="Q42" i="38"/>
  <c r="Q43" i="38" s="1"/>
  <c r="G42" i="38"/>
  <c r="G43" i="38" s="1"/>
  <c r="AT41" i="38"/>
  <c r="AP41" i="38"/>
  <c r="AJ41" i="38"/>
  <c r="AF41" i="38"/>
  <c r="AB41" i="38"/>
  <c r="V41" i="38"/>
  <c r="R41" i="38"/>
  <c r="L41" i="38"/>
  <c r="H41" i="38"/>
  <c r="D41" i="38"/>
  <c r="W33" i="38"/>
  <c r="M33" i="38"/>
  <c r="E33" i="38"/>
  <c r="AH23" i="38"/>
  <c r="X23" i="38"/>
  <c r="P23" i="38"/>
  <c r="F23" i="38"/>
  <c r="AW238" i="39"/>
  <c r="AW240" i="39"/>
  <c r="AW243" i="39" s="1"/>
  <c r="AS238" i="39"/>
  <c r="AS240" i="39"/>
  <c r="AS243" i="39" s="1"/>
  <c r="AO238" i="39"/>
  <c r="AO240" i="39"/>
  <c r="AO243" i="39" s="1"/>
  <c r="AI238" i="39"/>
  <c r="AI240" i="39"/>
  <c r="AI243" i="39" s="1"/>
  <c r="AE238" i="39"/>
  <c r="AE240" i="39"/>
  <c r="AE243" i="39" s="1"/>
  <c r="Y238" i="39"/>
  <c r="Y240" i="39"/>
  <c r="Y243" i="39" s="1"/>
  <c r="U238" i="39"/>
  <c r="U240" i="39"/>
  <c r="U243" i="39" s="1"/>
  <c r="Q238" i="39"/>
  <c r="Q240" i="39"/>
  <c r="Q243" i="39" s="1"/>
  <c r="K238" i="39"/>
  <c r="K240" i="39"/>
  <c r="K243" i="39" s="1"/>
  <c r="G238" i="39"/>
  <c r="G240" i="39"/>
  <c r="G243" i="39" s="1"/>
  <c r="AW198" i="39"/>
  <c r="AW200" i="39"/>
  <c r="AW203" i="39" s="1"/>
  <c r="AS198" i="39"/>
  <c r="AS200" i="39"/>
  <c r="AS203" i="39" s="1"/>
  <c r="AO198" i="39"/>
  <c r="AO200" i="39"/>
  <c r="AO203" i="39" s="1"/>
  <c r="AI198" i="39"/>
  <c r="AI200" i="39"/>
  <c r="AI203" i="39" s="1"/>
  <c r="AE198" i="39"/>
  <c r="AE200" i="39"/>
  <c r="AE203" i="39" s="1"/>
  <c r="Y198" i="39"/>
  <c r="Y200" i="39"/>
  <c r="Y203" i="39" s="1"/>
  <c r="U198" i="39"/>
  <c r="U200" i="39"/>
  <c r="U203" i="39" s="1"/>
  <c r="Q198" i="39"/>
  <c r="Q200" i="39"/>
  <c r="Q203" i="39" s="1"/>
  <c r="K198" i="39"/>
  <c r="K200" i="39"/>
  <c r="K203" i="39" s="1"/>
  <c r="G198" i="39"/>
  <c r="G200" i="39"/>
  <c r="G203" i="39" s="1"/>
  <c r="AW158" i="39"/>
  <c r="AW160" i="39"/>
  <c r="AW163" i="39" s="1"/>
  <c r="AS158" i="39"/>
  <c r="AS160" i="39"/>
  <c r="AS163" i="39" s="1"/>
  <c r="AO158" i="39"/>
  <c r="AO160" i="39"/>
  <c r="AO163" i="39" s="1"/>
  <c r="AI158" i="39"/>
  <c r="AI160" i="39"/>
  <c r="AI163" i="39" s="1"/>
  <c r="AE158" i="39"/>
  <c r="AE160" i="39"/>
  <c r="AE163" i="39" s="1"/>
  <c r="Y158" i="39"/>
  <c r="Y160" i="39"/>
  <c r="Y163" i="39" s="1"/>
  <c r="U158" i="39"/>
  <c r="U160" i="39"/>
  <c r="U163" i="39" s="1"/>
  <c r="Q158" i="39"/>
  <c r="Q160" i="39"/>
  <c r="Q163" i="39" s="1"/>
  <c r="K158" i="39"/>
  <c r="K160" i="39"/>
  <c r="K163" i="39" s="1"/>
  <c r="G158" i="39"/>
  <c r="G160" i="39"/>
  <c r="G163" i="39" s="1"/>
  <c r="Y153" i="39"/>
  <c r="G153" i="39"/>
  <c r="AC143" i="39"/>
  <c r="I143" i="39"/>
  <c r="U133" i="39"/>
  <c r="AV128" i="39"/>
  <c r="AV131" i="39"/>
  <c r="AV133" i="39" s="1"/>
  <c r="AR128" i="39"/>
  <c r="AR131" i="39"/>
  <c r="AR133" i="39" s="1"/>
  <c r="AN128" i="39"/>
  <c r="AN131" i="39"/>
  <c r="AN133" i="39" s="1"/>
  <c r="AH128" i="39"/>
  <c r="AH131" i="39"/>
  <c r="AH133" i="39" s="1"/>
  <c r="AD128" i="39"/>
  <c r="AD131" i="39"/>
  <c r="AD133" i="39" s="1"/>
  <c r="X128" i="39"/>
  <c r="X131" i="39"/>
  <c r="X133" i="39" s="1"/>
  <c r="T128" i="39"/>
  <c r="T131" i="39"/>
  <c r="T133" i="39" s="1"/>
  <c r="P128" i="39"/>
  <c r="P131" i="39"/>
  <c r="P133" i="39" s="1"/>
  <c r="J128" i="39"/>
  <c r="J131" i="39"/>
  <c r="J133" i="39" s="1"/>
  <c r="F128" i="39"/>
  <c r="F131" i="39"/>
  <c r="F133" i="39" s="1"/>
  <c r="AU128" i="39"/>
  <c r="AU130" i="39"/>
  <c r="AU133" i="39" s="1"/>
  <c r="AQ128" i="39"/>
  <c r="AQ130" i="39"/>
  <c r="AQ133" i="39" s="1"/>
  <c r="AK128" i="39"/>
  <c r="AK130" i="39"/>
  <c r="AK133" i="39" s="1"/>
  <c r="AG128" i="39"/>
  <c r="AG130" i="39"/>
  <c r="AG133" i="39" s="1"/>
  <c r="AC128" i="39"/>
  <c r="AC130" i="39"/>
  <c r="AC133" i="39" s="1"/>
  <c r="W128" i="39"/>
  <c r="W130" i="39"/>
  <c r="W133" i="39" s="1"/>
  <c r="S128" i="39"/>
  <c r="S130" i="39"/>
  <c r="S133" i="39" s="1"/>
  <c r="M128" i="39"/>
  <c r="M130" i="39"/>
  <c r="M133" i="39" s="1"/>
  <c r="I128" i="39"/>
  <c r="I130" i="39"/>
  <c r="I133" i="39" s="1"/>
  <c r="E128" i="39"/>
  <c r="E130" i="39"/>
  <c r="E133" i="39" s="1"/>
  <c r="AC123" i="39"/>
  <c r="I123" i="39"/>
  <c r="AE113" i="39"/>
  <c r="U113" i="39"/>
  <c r="K113" i="39"/>
  <c r="AT98" i="39"/>
  <c r="AT102" i="39"/>
  <c r="AT103" i="39" s="1"/>
  <c r="AJ98" i="39"/>
  <c r="AJ102" i="39"/>
  <c r="AJ103" i="39" s="1"/>
  <c r="AB98" i="39"/>
  <c r="AB102" i="39"/>
  <c r="AB103" i="39" s="1"/>
  <c r="R98" i="39"/>
  <c r="R102" i="39"/>
  <c r="H98" i="39"/>
  <c r="H102" i="39"/>
  <c r="H103" i="39" s="1"/>
  <c r="AW98" i="39"/>
  <c r="AW101" i="39"/>
  <c r="AW103" i="39" s="1"/>
  <c r="AO98" i="39"/>
  <c r="AO101" i="39"/>
  <c r="AO103" i="39" s="1"/>
  <c r="AE98" i="39"/>
  <c r="AE101" i="39"/>
  <c r="U98" i="39"/>
  <c r="U101" i="39"/>
  <c r="U103" i="39" s="1"/>
  <c r="K98" i="39"/>
  <c r="K101" i="39"/>
  <c r="K103" i="39" s="1"/>
  <c r="AV98" i="39"/>
  <c r="AV100" i="39"/>
  <c r="AV103" i="39" s="1"/>
  <c r="AR98" i="39"/>
  <c r="AR100" i="39"/>
  <c r="AR103" i="39" s="1"/>
  <c r="AN98" i="39"/>
  <c r="AN100" i="39"/>
  <c r="AN103" i="39" s="1"/>
  <c r="AH98" i="39"/>
  <c r="AH100" i="39"/>
  <c r="AH103" i="39" s="1"/>
  <c r="AD98" i="39"/>
  <c r="AD100" i="39"/>
  <c r="AD103" i="39" s="1"/>
  <c r="X98" i="39"/>
  <c r="X100" i="39"/>
  <c r="X103" i="39" s="1"/>
  <c r="T98" i="39"/>
  <c r="T100" i="39"/>
  <c r="T103" i="39" s="1"/>
  <c r="P98" i="39"/>
  <c r="P100" i="39"/>
  <c r="P103" i="39" s="1"/>
  <c r="J98" i="39"/>
  <c r="J100" i="39"/>
  <c r="J103" i="39" s="1"/>
  <c r="F98" i="39"/>
  <c r="F100" i="39"/>
  <c r="F103" i="39" s="1"/>
  <c r="AV93" i="39"/>
  <c r="V83" i="39"/>
  <c r="L83" i="39"/>
  <c r="D83" i="39"/>
  <c r="AW73" i="39"/>
  <c r="AO73" i="39"/>
  <c r="AE73" i="39"/>
  <c r="U73" i="39"/>
  <c r="K73" i="39"/>
  <c r="AQ23" i="39"/>
  <c r="AG23" i="39"/>
  <c r="W23" i="39"/>
  <c r="M23" i="39"/>
  <c r="E23" i="39"/>
  <c r="AO13" i="39"/>
  <c r="AW13" i="39"/>
  <c r="AE13" i="39"/>
  <c r="K13" i="39"/>
  <c r="AV8" i="39"/>
  <c r="AV11" i="39"/>
  <c r="AV13" i="39" s="1"/>
  <c r="AR8" i="39"/>
  <c r="AR11" i="39"/>
  <c r="AR13" i="39" s="1"/>
  <c r="AN8" i="39"/>
  <c r="AN11" i="39"/>
  <c r="AN13" i="39" s="1"/>
  <c r="AH8" i="39"/>
  <c r="AH11" i="39"/>
  <c r="AH13" i="39" s="1"/>
  <c r="AD8" i="39"/>
  <c r="AD11" i="39"/>
  <c r="AD13" i="39" s="1"/>
  <c r="X8" i="39"/>
  <c r="X11" i="39"/>
  <c r="X13" i="39" s="1"/>
  <c r="T8" i="39"/>
  <c r="T11" i="39"/>
  <c r="T13" i="39" s="1"/>
  <c r="P8" i="39"/>
  <c r="P11" i="39"/>
  <c r="P13" i="39" s="1"/>
  <c r="J8" i="39"/>
  <c r="J11" i="39"/>
  <c r="J13" i="39" s="1"/>
  <c r="F8" i="39"/>
  <c r="F11" i="39"/>
  <c r="F13" i="39" s="1"/>
  <c r="AU10" i="39"/>
  <c r="AU13" i="39" s="1"/>
  <c r="AU8" i="39"/>
  <c r="AQ8" i="39"/>
  <c r="AQ10" i="39"/>
  <c r="AQ13" i="39" s="1"/>
  <c r="AK10" i="39"/>
  <c r="AK13" i="39" s="1"/>
  <c r="AK8" i="39"/>
  <c r="AG8" i="39"/>
  <c r="AG10" i="39"/>
  <c r="AG13" i="39" s="1"/>
  <c r="AC10" i="39"/>
  <c r="AC13" i="39" s="1"/>
  <c r="AC8" i="39"/>
  <c r="W8" i="39"/>
  <c r="W10" i="39"/>
  <c r="W13" i="39" s="1"/>
  <c r="S10" i="39"/>
  <c r="S13" i="39" s="1"/>
  <c r="S8" i="39"/>
  <c r="M8" i="39"/>
  <c r="M10" i="39"/>
  <c r="M13" i="39" s="1"/>
  <c r="I10" i="39"/>
  <c r="I13" i="39" s="1"/>
  <c r="I8" i="39"/>
  <c r="E8" i="39"/>
  <c r="E10" i="39"/>
  <c r="E13" i="39" s="1"/>
  <c r="AH223" i="40"/>
  <c r="P223" i="40"/>
  <c r="AW148" i="40"/>
  <c r="AW152" i="40"/>
  <c r="AW153" i="40" s="1"/>
  <c r="AS148" i="40"/>
  <c r="AS152" i="40"/>
  <c r="AS153" i="40" s="1"/>
  <c r="AO148" i="40"/>
  <c r="AO152" i="40"/>
  <c r="AO153" i="40" s="1"/>
  <c r="AI148" i="40"/>
  <c r="AI152" i="40"/>
  <c r="AI153" i="40" s="1"/>
  <c r="AE148" i="40"/>
  <c r="AE152" i="40"/>
  <c r="AE153" i="40" s="1"/>
  <c r="Y148" i="40"/>
  <c r="Y152" i="40"/>
  <c r="Y153" i="40" s="1"/>
  <c r="U148" i="40"/>
  <c r="U152" i="40"/>
  <c r="U153" i="40" s="1"/>
  <c r="Q148" i="40"/>
  <c r="Q152" i="40"/>
  <c r="Q153" i="40" s="1"/>
  <c r="K152" i="40"/>
  <c r="K153" i="40" s="1"/>
  <c r="K148" i="40"/>
  <c r="G148" i="40"/>
  <c r="G152" i="40"/>
  <c r="G153" i="40" s="1"/>
  <c r="AV151" i="40"/>
  <c r="AV153" i="40" s="1"/>
  <c r="AV148" i="40"/>
  <c r="AR151" i="40"/>
  <c r="AR153" i="40" s="1"/>
  <c r="AR148" i="40"/>
  <c r="AH151" i="40"/>
  <c r="AH148" i="40"/>
  <c r="AD151" i="40"/>
  <c r="AD148" i="40"/>
  <c r="X151" i="40"/>
  <c r="X153" i="40" s="1"/>
  <c r="X148" i="40"/>
  <c r="T151" i="40"/>
  <c r="T148" i="40"/>
  <c r="P153" i="40"/>
  <c r="AU148" i="40"/>
  <c r="AU150" i="40"/>
  <c r="AU153" i="40" s="1"/>
  <c r="AQ148" i="40"/>
  <c r="AQ150" i="40"/>
  <c r="AQ153" i="40" s="1"/>
  <c r="AK148" i="40"/>
  <c r="AK150" i="40"/>
  <c r="AK153" i="40" s="1"/>
  <c r="AG148" i="40"/>
  <c r="AG150" i="40"/>
  <c r="AG153" i="40" s="1"/>
  <c r="AC148" i="40"/>
  <c r="AC150" i="40"/>
  <c r="AC153" i="40" s="1"/>
  <c r="W148" i="40"/>
  <c r="W150" i="40"/>
  <c r="W153" i="40" s="1"/>
  <c r="S148" i="40"/>
  <c r="S150" i="40"/>
  <c r="S153" i="40" s="1"/>
  <c r="M150" i="40"/>
  <c r="M153" i="40" s="1"/>
  <c r="M148" i="40"/>
  <c r="I150" i="40"/>
  <c r="I153" i="40" s="1"/>
  <c r="I148" i="40"/>
  <c r="E150" i="40"/>
  <c r="E153" i="40" s="1"/>
  <c r="E148" i="40"/>
  <c r="Z281" i="41"/>
  <c r="CK283" i="41"/>
  <c r="CM284" i="41" s="1"/>
  <c r="O32" i="36" s="1"/>
  <c r="CK282" i="41"/>
  <c r="AA279" i="41"/>
  <c r="AL277" i="41"/>
  <c r="AS276" i="41"/>
  <c r="D275" i="41"/>
  <c r="AS195" i="41"/>
  <c r="D194" i="41"/>
  <c r="AF101" i="39"/>
  <c r="AF103" i="39" s="1"/>
  <c r="L101" i="39"/>
  <c r="L103" i="39" s="1"/>
  <c r="V103" i="39"/>
  <c r="AN91" i="39"/>
  <c r="AN93" i="39" s="1"/>
  <c r="T91" i="39"/>
  <c r="T93" i="39" s="1"/>
  <c r="AT88" i="39"/>
  <c r="AT90" i="39"/>
  <c r="AT93" i="39" s="1"/>
  <c r="AP88" i="39"/>
  <c r="AP90" i="39"/>
  <c r="AP93" i="39" s="1"/>
  <c r="AJ88" i="39"/>
  <c r="AJ90" i="39"/>
  <c r="AJ93" i="39" s="1"/>
  <c r="AF88" i="39"/>
  <c r="AF90" i="39"/>
  <c r="AF93" i="39" s="1"/>
  <c r="AB88" i="39"/>
  <c r="AB90" i="39"/>
  <c r="AB93" i="39" s="1"/>
  <c r="V88" i="39"/>
  <c r="V90" i="39"/>
  <c r="V93" i="39" s="1"/>
  <c r="R88" i="39"/>
  <c r="R90" i="39"/>
  <c r="R93" i="39" s="1"/>
  <c r="L88" i="39"/>
  <c r="L90" i="39"/>
  <c r="L93" i="39" s="1"/>
  <c r="H88" i="39"/>
  <c r="H90" i="39"/>
  <c r="H93" i="39" s="1"/>
  <c r="D88" i="39"/>
  <c r="D90" i="39"/>
  <c r="D93" i="39" s="1"/>
  <c r="AT81" i="39"/>
  <c r="AT83" i="39" s="1"/>
  <c r="AJ81" i="39"/>
  <c r="AJ83" i="39" s="1"/>
  <c r="AB81" i="39"/>
  <c r="AB83" i="39" s="1"/>
  <c r="R81" i="39"/>
  <c r="R83" i="39" s="1"/>
  <c r="H81" i="39"/>
  <c r="H83" i="39" s="1"/>
  <c r="Y73" i="39"/>
  <c r="Q73" i="39"/>
  <c r="G73" i="39"/>
  <c r="W63" i="39"/>
  <c r="M63" i="39"/>
  <c r="E63" i="39"/>
  <c r="AW58" i="39"/>
  <c r="AW60" i="39"/>
  <c r="AW63" i="39" s="1"/>
  <c r="AS58" i="39"/>
  <c r="AS60" i="39"/>
  <c r="AS63" i="39" s="1"/>
  <c r="AO58" i="39"/>
  <c r="AO60" i="39"/>
  <c r="AO63" i="39" s="1"/>
  <c r="AI58" i="39"/>
  <c r="AI60" i="39"/>
  <c r="AI63" i="39" s="1"/>
  <c r="AE58" i="39"/>
  <c r="AE60" i="39"/>
  <c r="AE63" i="39" s="1"/>
  <c r="Y58" i="39"/>
  <c r="Y60" i="39"/>
  <c r="Y63" i="39" s="1"/>
  <c r="U58" i="39"/>
  <c r="U60" i="39"/>
  <c r="U63" i="39" s="1"/>
  <c r="Q58" i="39"/>
  <c r="Q60" i="39"/>
  <c r="Q63" i="39" s="1"/>
  <c r="K58" i="39"/>
  <c r="K60" i="39"/>
  <c r="K63" i="39" s="1"/>
  <c r="G58" i="39"/>
  <c r="G60" i="39"/>
  <c r="G63" i="39" s="1"/>
  <c r="AR51" i="39"/>
  <c r="AR53" i="39" s="1"/>
  <c r="AH51" i="39"/>
  <c r="X51" i="39"/>
  <c r="P51" i="39"/>
  <c r="F51" i="39"/>
  <c r="F53" i="39" s="1"/>
  <c r="AH53" i="39"/>
  <c r="X53" i="39"/>
  <c r="P53" i="39"/>
  <c r="AP41" i="39"/>
  <c r="AP43" i="39" s="1"/>
  <c r="AF41" i="39"/>
  <c r="V41" i="39"/>
  <c r="L41" i="39"/>
  <c r="L43" i="39" s="1"/>
  <c r="D41" i="39"/>
  <c r="D43" i="39" s="1"/>
  <c r="AF43" i="39"/>
  <c r="V43" i="39"/>
  <c r="AV38" i="39"/>
  <c r="AV40" i="39"/>
  <c r="AV43" i="39" s="1"/>
  <c r="AR38" i="39"/>
  <c r="AR40" i="39"/>
  <c r="AR43" i="39" s="1"/>
  <c r="AN38" i="39"/>
  <c r="AN40" i="39"/>
  <c r="AN43" i="39" s="1"/>
  <c r="AH38" i="39"/>
  <c r="AH40" i="39"/>
  <c r="AH43" i="39" s="1"/>
  <c r="AD38" i="39"/>
  <c r="AD40" i="39"/>
  <c r="AD43" i="39" s="1"/>
  <c r="X38" i="39"/>
  <c r="X40" i="39"/>
  <c r="X43" i="39" s="1"/>
  <c r="T38" i="39"/>
  <c r="T40" i="39"/>
  <c r="T43" i="39" s="1"/>
  <c r="P38" i="39"/>
  <c r="P40" i="39"/>
  <c r="P43" i="39" s="1"/>
  <c r="J38" i="39"/>
  <c r="J40" i="39"/>
  <c r="J43" i="39" s="1"/>
  <c r="F38" i="39"/>
  <c r="F40" i="39"/>
  <c r="F43" i="39" s="1"/>
  <c r="U33" i="39"/>
  <c r="K33" i="39"/>
  <c r="AU28" i="39"/>
  <c r="AU30" i="39"/>
  <c r="AU33" i="39" s="1"/>
  <c r="AQ28" i="39"/>
  <c r="AQ30" i="39"/>
  <c r="AQ33" i="39" s="1"/>
  <c r="AK28" i="39"/>
  <c r="AK30" i="39"/>
  <c r="AK33" i="39" s="1"/>
  <c r="AG28" i="39"/>
  <c r="AG30" i="39"/>
  <c r="AG33" i="39" s="1"/>
  <c r="AC28" i="39"/>
  <c r="AC30" i="39"/>
  <c r="AC33" i="39" s="1"/>
  <c r="W28" i="39"/>
  <c r="W30" i="39"/>
  <c r="W33" i="39" s="1"/>
  <c r="S28" i="39"/>
  <c r="S30" i="39"/>
  <c r="S33" i="39" s="1"/>
  <c r="M28" i="39"/>
  <c r="M30" i="39"/>
  <c r="M33" i="39" s="1"/>
  <c r="I28" i="39"/>
  <c r="I30" i="39"/>
  <c r="I33" i="39" s="1"/>
  <c r="E28" i="39"/>
  <c r="E30" i="39"/>
  <c r="E33" i="39" s="1"/>
  <c r="S23" i="39"/>
  <c r="U13" i="39"/>
  <c r="AH243" i="40"/>
  <c r="AT238" i="40"/>
  <c r="AB238" i="40"/>
  <c r="H238" i="40"/>
  <c r="AD233" i="40"/>
  <c r="J233" i="40"/>
  <c r="AU228" i="40"/>
  <c r="AU231" i="40"/>
  <c r="AU233" i="40" s="1"/>
  <c r="AQ228" i="40"/>
  <c r="AQ231" i="40"/>
  <c r="AQ233" i="40" s="1"/>
  <c r="AK228" i="40"/>
  <c r="AK231" i="40"/>
  <c r="AK233" i="40" s="1"/>
  <c r="AG228" i="40"/>
  <c r="AG231" i="40"/>
  <c r="AG233" i="40" s="1"/>
  <c r="AC228" i="40"/>
  <c r="AC231" i="40"/>
  <c r="AC233" i="40" s="1"/>
  <c r="W228" i="40"/>
  <c r="W231" i="40"/>
  <c r="W233" i="40" s="1"/>
  <c r="S228" i="40"/>
  <c r="S231" i="40"/>
  <c r="S233" i="40" s="1"/>
  <c r="M228" i="40"/>
  <c r="M231" i="40"/>
  <c r="M233" i="40" s="1"/>
  <c r="I228" i="40"/>
  <c r="I231" i="40"/>
  <c r="I233" i="40" s="1"/>
  <c r="E228" i="40"/>
  <c r="E231" i="40"/>
  <c r="E233" i="40" s="1"/>
  <c r="AT233" i="40"/>
  <c r="AP228" i="40"/>
  <c r="AP230" i="40"/>
  <c r="AP233" i="40" s="1"/>
  <c r="AJ233" i="40"/>
  <c r="AF228" i="40"/>
  <c r="AF230" i="40"/>
  <c r="AF233" i="40" s="1"/>
  <c r="AB233" i="40"/>
  <c r="V228" i="40"/>
  <c r="V230" i="40"/>
  <c r="V233" i="40" s="1"/>
  <c r="R233" i="40"/>
  <c r="L228" i="40"/>
  <c r="L230" i="40"/>
  <c r="L233" i="40" s="1"/>
  <c r="H233" i="40"/>
  <c r="D228" i="40"/>
  <c r="D230" i="40"/>
  <c r="D233" i="40" s="1"/>
  <c r="AR223" i="40"/>
  <c r="F223" i="40"/>
  <c r="AJ218" i="40"/>
  <c r="R218" i="40"/>
  <c r="T213" i="40"/>
  <c r="AH203" i="40"/>
  <c r="AT198" i="40"/>
  <c r="AB198" i="40"/>
  <c r="H198" i="40"/>
  <c r="AD193" i="40"/>
  <c r="J193" i="40"/>
  <c r="AU188" i="40"/>
  <c r="AU191" i="40"/>
  <c r="AU193" i="40" s="1"/>
  <c r="AQ188" i="40"/>
  <c r="AQ191" i="40"/>
  <c r="AQ193" i="40" s="1"/>
  <c r="AK188" i="40"/>
  <c r="AK191" i="40"/>
  <c r="AK193" i="40" s="1"/>
  <c r="AG188" i="40"/>
  <c r="AG191" i="40"/>
  <c r="AG193" i="40" s="1"/>
  <c r="AC188" i="40"/>
  <c r="AC191" i="40"/>
  <c r="AC193" i="40" s="1"/>
  <c r="W188" i="40"/>
  <c r="W191" i="40"/>
  <c r="W193" i="40" s="1"/>
  <c r="S188" i="40"/>
  <c r="S191" i="40"/>
  <c r="S193" i="40" s="1"/>
  <c r="M188" i="40"/>
  <c r="M191" i="40"/>
  <c r="M193" i="40" s="1"/>
  <c r="I188" i="40"/>
  <c r="I191" i="40"/>
  <c r="I193" i="40" s="1"/>
  <c r="E188" i="40"/>
  <c r="E191" i="40"/>
  <c r="E193" i="40" s="1"/>
  <c r="AT193" i="40"/>
  <c r="AP188" i="40"/>
  <c r="AP190" i="40"/>
  <c r="AP193" i="40" s="1"/>
  <c r="AJ193" i="40"/>
  <c r="AF188" i="40"/>
  <c r="AF190" i="40"/>
  <c r="AF193" i="40" s="1"/>
  <c r="AB193" i="40"/>
  <c r="V188" i="40"/>
  <c r="V190" i="40"/>
  <c r="V193" i="40" s="1"/>
  <c r="R193" i="40"/>
  <c r="L188" i="40"/>
  <c r="L190" i="40"/>
  <c r="L193" i="40" s="1"/>
  <c r="H193" i="40"/>
  <c r="D188" i="40"/>
  <c r="D190" i="40"/>
  <c r="D193" i="40" s="1"/>
  <c r="AR183" i="40"/>
  <c r="F183" i="40"/>
  <c r="AJ178" i="40"/>
  <c r="R178" i="40"/>
  <c r="T173" i="40"/>
  <c r="AH163" i="40"/>
  <c r="AT158" i="40"/>
  <c r="AB158" i="40"/>
  <c r="H158" i="40"/>
  <c r="AF153" i="40"/>
  <c r="T153" i="40"/>
  <c r="L153" i="40"/>
  <c r="AQ141" i="40"/>
  <c r="AQ143" i="40" s="1"/>
  <c r="AU122" i="40"/>
  <c r="I122" i="40"/>
  <c r="I123" i="40" s="1"/>
  <c r="AW113" i="40"/>
  <c r="AE113" i="40"/>
  <c r="U113" i="40"/>
  <c r="AH102" i="40"/>
  <c r="AH103" i="40" s="1"/>
  <c r="AK98" i="40"/>
  <c r="AF92" i="40"/>
  <c r="AB88" i="40"/>
  <c r="AW73" i="40"/>
  <c r="AE73" i="40"/>
  <c r="U73" i="40"/>
  <c r="K73" i="40"/>
  <c r="AW68" i="40"/>
  <c r="K68" i="40"/>
  <c r="M61" i="40"/>
  <c r="S58" i="40"/>
  <c r="AT52" i="40"/>
  <c r="AT53" i="40" s="1"/>
  <c r="AJ52" i="40"/>
  <c r="AJ53" i="40" s="1"/>
  <c r="AF52" i="40"/>
  <c r="AB52" i="40"/>
  <c r="AB53" i="40" s="1"/>
  <c r="V52" i="40"/>
  <c r="L52" i="40"/>
  <c r="H52" i="40"/>
  <c r="H53" i="40" s="1"/>
  <c r="R53" i="40"/>
  <c r="AG13" i="40"/>
  <c r="AS338" i="41"/>
  <c r="AS339" i="41"/>
  <c r="AU340" i="41" s="1"/>
  <c r="K36" i="36" s="1"/>
  <c r="D337" i="41"/>
  <c r="U334" i="41"/>
  <c r="U339" i="41" s="1"/>
  <c r="P335" i="41"/>
  <c r="AL334" i="41"/>
  <c r="AL331" i="41"/>
  <c r="AA332" i="41"/>
  <c r="AF331" i="41"/>
  <c r="AF339" i="41" s="1"/>
  <c r="Z293" i="41"/>
  <c r="AK291" i="41"/>
  <c r="AK264" i="41"/>
  <c r="Z265" i="41"/>
  <c r="AE264" i="41"/>
  <c r="T264" i="41"/>
  <c r="O265" i="41"/>
  <c r="O269" i="41"/>
  <c r="Q270" i="41" s="1"/>
  <c r="BQ242" i="41"/>
  <c r="M29" i="36" s="1"/>
  <c r="BO345" i="41"/>
  <c r="BF242" i="41"/>
  <c r="L29" i="36" s="1"/>
  <c r="BD345" i="41"/>
  <c r="D24" i="36"/>
  <c r="AT110" i="39"/>
  <c r="AT113" i="39" s="1"/>
  <c r="AP110" i="39"/>
  <c r="AP113" i="39" s="1"/>
  <c r="AJ110" i="39"/>
  <c r="AJ113" i="39" s="1"/>
  <c r="AF110" i="39"/>
  <c r="AF113" i="39" s="1"/>
  <c r="AB110" i="39"/>
  <c r="AB113" i="39" s="1"/>
  <c r="V110" i="39"/>
  <c r="V113" i="39" s="1"/>
  <c r="R110" i="39"/>
  <c r="R113" i="39" s="1"/>
  <c r="L110" i="39"/>
  <c r="L113" i="39" s="1"/>
  <c r="H110" i="39"/>
  <c r="H113" i="39" s="1"/>
  <c r="D110" i="39"/>
  <c r="D113" i="39" s="1"/>
  <c r="M103" i="39"/>
  <c r="AC93" i="39"/>
  <c r="P93" i="39"/>
  <c r="W83" i="39"/>
  <c r="M83" i="39"/>
  <c r="E83" i="39"/>
  <c r="AW78" i="39"/>
  <c r="AW80" i="39"/>
  <c r="AW83" i="39" s="1"/>
  <c r="AS78" i="39"/>
  <c r="AS80" i="39"/>
  <c r="AS83" i="39" s="1"/>
  <c r="AO78" i="39"/>
  <c r="AO80" i="39"/>
  <c r="AO83" i="39" s="1"/>
  <c r="AI78" i="39"/>
  <c r="AI80" i="39"/>
  <c r="AI83" i="39" s="1"/>
  <c r="AE78" i="39"/>
  <c r="AE80" i="39"/>
  <c r="AE83" i="39" s="1"/>
  <c r="Y78" i="39"/>
  <c r="Y80" i="39"/>
  <c r="Y83" i="39" s="1"/>
  <c r="U78" i="39"/>
  <c r="U80" i="39"/>
  <c r="U83" i="39" s="1"/>
  <c r="Q78" i="39"/>
  <c r="Q80" i="39"/>
  <c r="Q83" i="39" s="1"/>
  <c r="K78" i="39"/>
  <c r="K80" i="39"/>
  <c r="K83" i="39" s="1"/>
  <c r="G78" i="39"/>
  <c r="G80" i="39"/>
  <c r="G83" i="39" s="1"/>
  <c r="AH73" i="39"/>
  <c r="X73" i="39"/>
  <c r="P73" i="39"/>
  <c r="AF63" i="39"/>
  <c r="V63" i="39"/>
  <c r="AV58" i="39"/>
  <c r="AV60" i="39"/>
  <c r="AV63" i="39" s="1"/>
  <c r="AR58" i="39"/>
  <c r="AR60" i="39"/>
  <c r="AR63" i="39" s="1"/>
  <c r="AN58" i="39"/>
  <c r="AN60" i="39"/>
  <c r="AN63" i="39" s="1"/>
  <c r="AH58" i="39"/>
  <c r="AH60" i="39"/>
  <c r="AH63" i="39" s="1"/>
  <c r="AD58" i="39"/>
  <c r="AD60" i="39"/>
  <c r="AD63" i="39" s="1"/>
  <c r="X58" i="39"/>
  <c r="X60" i="39"/>
  <c r="X63" i="39" s="1"/>
  <c r="T58" i="39"/>
  <c r="T60" i="39"/>
  <c r="T63" i="39" s="1"/>
  <c r="P58" i="39"/>
  <c r="P60" i="39"/>
  <c r="P63" i="39" s="1"/>
  <c r="J58" i="39"/>
  <c r="J60" i="39"/>
  <c r="J63" i="39" s="1"/>
  <c r="F58" i="39"/>
  <c r="F60" i="39"/>
  <c r="F63" i="39" s="1"/>
  <c r="U53" i="39"/>
  <c r="K53" i="39"/>
  <c r="AU48" i="39"/>
  <c r="AU50" i="39"/>
  <c r="AU53" i="39" s="1"/>
  <c r="AQ48" i="39"/>
  <c r="AQ50" i="39"/>
  <c r="AQ53" i="39" s="1"/>
  <c r="AK48" i="39"/>
  <c r="AK50" i="39"/>
  <c r="AK53" i="39" s="1"/>
  <c r="AG48" i="39"/>
  <c r="AG50" i="39"/>
  <c r="AG53" i="39" s="1"/>
  <c r="AC48" i="39"/>
  <c r="AC50" i="39"/>
  <c r="AC53" i="39" s="1"/>
  <c r="W48" i="39"/>
  <c r="W50" i="39"/>
  <c r="W53" i="39" s="1"/>
  <c r="S48" i="39"/>
  <c r="S50" i="39"/>
  <c r="S53" i="39" s="1"/>
  <c r="M48" i="39"/>
  <c r="M50" i="39"/>
  <c r="M53" i="39" s="1"/>
  <c r="I48" i="39"/>
  <c r="I50" i="39"/>
  <c r="I53" i="39" s="1"/>
  <c r="E48" i="39"/>
  <c r="E50" i="39"/>
  <c r="E53" i="39" s="1"/>
  <c r="S43" i="39"/>
  <c r="I43" i="39"/>
  <c r="AD33" i="39"/>
  <c r="T33" i="39"/>
  <c r="AT28" i="39"/>
  <c r="AT30" i="39"/>
  <c r="AT33" i="39" s="1"/>
  <c r="AP28" i="39"/>
  <c r="AP30" i="39"/>
  <c r="AP33" i="39" s="1"/>
  <c r="AJ28" i="39"/>
  <c r="AJ30" i="39"/>
  <c r="AJ33" i="39" s="1"/>
  <c r="AF28" i="39"/>
  <c r="AF30" i="39"/>
  <c r="AF33" i="39" s="1"/>
  <c r="AB28" i="39"/>
  <c r="AB30" i="39"/>
  <c r="AB33" i="39" s="1"/>
  <c r="V28" i="39"/>
  <c r="V30" i="39"/>
  <c r="V33" i="39" s="1"/>
  <c r="R28" i="39"/>
  <c r="R30" i="39"/>
  <c r="R33" i="39" s="1"/>
  <c r="L28" i="39"/>
  <c r="L30" i="39"/>
  <c r="L33" i="39" s="1"/>
  <c r="H28" i="39"/>
  <c r="H30" i="39"/>
  <c r="H33" i="39" s="1"/>
  <c r="D28" i="39"/>
  <c r="D30" i="39"/>
  <c r="D33" i="39" s="1"/>
  <c r="AJ23" i="39"/>
  <c r="AS13" i="39"/>
  <c r="G13" i="39"/>
  <c r="T243" i="40"/>
  <c r="AV238" i="40"/>
  <c r="AN238" i="40"/>
  <c r="AD238" i="40"/>
  <c r="T238" i="40"/>
  <c r="J238" i="40"/>
  <c r="AH233" i="40"/>
  <c r="AD223" i="40"/>
  <c r="J223" i="40"/>
  <c r="AU218" i="40"/>
  <c r="AU221" i="40"/>
  <c r="AU223" i="40" s="1"/>
  <c r="AQ218" i="40"/>
  <c r="AQ221" i="40"/>
  <c r="AQ223" i="40" s="1"/>
  <c r="AK218" i="40"/>
  <c r="AK221" i="40"/>
  <c r="AK223" i="40" s="1"/>
  <c r="AG218" i="40"/>
  <c r="AG221" i="40"/>
  <c r="AG223" i="40" s="1"/>
  <c r="AC218" i="40"/>
  <c r="AC221" i="40"/>
  <c r="AC223" i="40" s="1"/>
  <c r="W218" i="40"/>
  <c r="W221" i="40"/>
  <c r="W223" i="40" s="1"/>
  <c r="S218" i="40"/>
  <c r="S221" i="40"/>
  <c r="S223" i="40" s="1"/>
  <c r="M218" i="40"/>
  <c r="M221" i="40"/>
  <c r="M223" i="40" s="1"/>
  <c r="I218" i="40"/>
  <c r="I221" i="40"/>
  <c r="I223" i="40" s="1"/>
  <c r="E218" i="40"/>
  <c r="E221" i="40"/>
  <c r="E223" i="40" s="1"/>
  <c r="AT223" i="40"/>
  <c r="AP218" i="40"/>
  <c r="AP220" i="40"/>
  <c r="AP223" i="40" s="1"/>
  <c r="AJ223" i="40"/>
  <c r="AF218" i="40"/>
  <c r="AF220" i="40"/>
  <c r="AF223" i="40" s="1"/>
  <c r="AB223" i="40"/>
  <c r="V218" i="40"/>
  <c r="V220" i="40"/>
  <c r="V223" i="40" s="1"/>
  <c r="R223" i="40"/>
  <c r="L218" i="40"/>
  <c r="L220" i="40"/>
  <c r="L223" i="40" s="1"/>
  <c r="H223" i="40"/>
  <c r="D218" i="40"/>
  <c r="D220" i="40"/>
  <c r="D223" i="40" s="1"/>
  <c r="AR213" i="40"/>
  <c r="F213" i="40"/>
  <c r="T203" i="40"/>
  <c r="AH193" i="40"/>
  <c r="AD183" i="40"/>
  <c r="J183" i="40"/>
  <c r="AU178" i="40"/>
  <c r="AU181" i="40"/>
  <c r="AU183" i="40" s="1"/>
  <c r="AQ178" i="40"/>
  <c r="AQ181" i="40"/>
  <c r="AQ183" i="40" s="1"/>
  <c r="AK178" i="40"/>
  <c r="AK181" i="40"/>
  <c r="AK183" i="40" s="1"/>
  <c r="AG178" i="40"/>
  <c r="AG181" i="40"/>
  <c r="AG183" i="40" s="1"/>
  <c r="AC178" i="40"/>
  <c r="AC181" i="40"/>
  <c r="AC183" i="40" s="1"/>
  <c r="W178" i="40"/>
  <c r="W181" i="40"/>
  <c r="W183" i="40" s="1"/>
  <c r="S178" i="40"/>
  <c r="S181" i="40"/>
  <c r="S183" i="40" s="1"/>
  <c r="M178" i="40"/>
  <c r="M181" i="40"/>
  <c r="M183" i="40" s="1"/>
  <c r="I178" i="40"/>
  <c r="I181" i="40"/>
  <c r="I183" i="40" s="1"/>
  <c r="E178" i="40"/>
  <c r="E181" i="40"/>
  <c r="E183" i="40" s="1"/>
  <c r="AT183" i="40"/>
  <c r="AP178" i="40"/>
  <c r="AP180" i="40"/>
  <c r="AP183" i="40" s="1"/>
  <c r="AJ183" i="40"/>
  <c r="AF178" i="40"/>
  <c r="AF180" i="40"/>
  <c r="AF183" i="40" s="1"/>
  <c r="AB183" i="40"/>
  <c r="V178" i="40"/>
  <c r="V180" i="40"/>
  <c r="V183" i="40" s="1"/>
  <c r="R183" i="40"/>
  <c r="L178" i="40"/>
  <c r="L180" i="40"/>
  <c r="L183" i="40" s="1"/>
  <c r="H183" i="40"/>
  <c r="D178" i="40"/>
  <c r="D180" i="40"/>
  <c r="D183" i="40" s="1"/>
  <c r="AR173" i="40"/>
  <c r="F173" i="40"/>
  <c r="T163" i="40"/>
  <c r="AV143" i="40"/>
  <c r="AK141" i="40"/>
  <c r="AK138" i="40"/>
  <c r="W138" i="40"/>
  <c r="W141" i="40"/>
  <c r="W143" i="40" s="1"/>
  <c r="S141" i="40"/>
  <c r="S138" i="40"/>
  <c r="AT138" i="40"/>
  <c r="AT140" i="40"/>
  <c r="AT143" i="40" s="1"/>
  <c r="AP138" i="40"/>
  <c r="AP140" i="40"/>
  <c r="AP143" i="40" s="1"/>
  <c r="AJ138" i="40"/>
  <c r="AJ140" i="40"/>
  <c r="AJ143" i="40" s="1"/>
  <c r="AF138" i="40"/>
  <c r="AF140" i="40"/>
  <c r="AF143" i="40" s="1"/>
  <c r="AB138" i="40"/>
  <c r="AB140" i="40"/>
  <c r="AB143" i="40" s="1"/>
  <c r="V138" i="40"/>
  <c r="V140" i="40"/>
  <c r="V143" i="40" s="1"/>
  <c r="R138" i="40"/>
  <c r="R140" i="40"/>
  <c r="R143" i="40" s="1"/>
  <c r="L138" i="40"/>
  <c r="L140" i="40"/>
  <c r="L143" i="40" s="1"/>
  <c r="H138" i="40"/>
  <c r="H140" i="40"/>
  <c r="H143" i="40" s="1"/>
  <c r="D138" i="40"/>
  <c r="D140" i="40"/>
  <c r="D143" i="40" s="1"/>
  <c r="AP133" i="40"/>
  <c r="AF133" i="40"/>
  <c r="D133" i="40"/>
  <c r="AR98" i="40"/>
  <c r="AR102" i="40"/>
  <c r="AR103" i="40" s="1"/>
  <c r="AN98" i="40"/>
  <c r="AN102" i="40"/>
  <c r="X98" i="40"/>
  <c r="X102" i="40"/>
  <c r="T98" i="40"/>
  <c r="T102" i="40"/>
  <c r="F98" i="40"/>
  <c r="F102" i="40"/>
  <c r="F103" i="40" s="1"/>
  <c r="AU101" i="40"/>
  <c r="AU103" i="40" s="1"/>
  <c r="AU98" i="40"/>
  <c r="AC101" i="40"/>
  <c r="AC98" i="40"/>
  <c r="W98" i="40"/>
  <c r="W101" i="40"/>
  <c r="W103" i="40" s="1"/>
  <c r="I101" i="40"/>
  <c r="I98" i="40"/>
  <c r="AT98" i="40"/>
  <c r="AT100" i="40"/>
  <c r="AT103" i="40" s="1"/>
  <c r="AP98" i="40"/>
  <c r="AP100" i="40"/>
  <c r="AP103" i="40" s="1"/>
  <c r="AJ98" i="40"/>
  <c r="AJ100" i="40"/>
  <c r="AJ103" i="40" s="1"/>
  <c r="AF98" i="40"/>
  <c r="AF100" i="40"/>
  <c r="AF103" i="40" s="1"/>
  <c r="AB98" i="40"/>
  <c r="AB100" i="40"/>
  <c r="AB103" i="40" s="1"/>
  <c r="V98" i="40"/>
  <c r="V100" i="40"/>
  <c r="V103" i="40" s="1"/>
  <c r="R98" i="40"/>
  <c r="R100" i="40"/>
  <c r="R103" i="40" s="1"/>
  <c r="L98" i="40"/>
  <c r="L100" i="40"/>
  <c r="L103" i="40" s="1"/>
  <c r="H98" i="40"/>
  <c r="H100" i="40"/>
  <c r="H103" i="40" s="1"/>
  <c r="D98" i="40"/>
  <c r="D100" i="40"/>
  <c r="D103" i="40" s="1"/>
  <c r="AJ92" i="40"/>
  <c r="AS91" i="40"/>
  <c r="AS93" i="40" s="1"/>
  <c r="V88" i="40"/>
  <c r="AU83" i="40"/>
  <c r="AW78" i="40"/>
  <c r="AW80" i="40"/>
  <c r="AW83" i="40" s="1"/>
  <c r="AS78" i="40"/>
  <c r="AS80" i="40"/>
  <c r="AS83" i="40" s="1"/>
  <c r="AO78" i="40"/>
  <c r="AO80" i="40"/>
  <c r="AO83" i="40" s="1"/>
  <c r="AI78" i="40"/>
  <c r="AI80" i="40"/>
  <c r="AI83" i="40" s="1"/>
  <c r="AE78" i="40"/>
  <c r="AE80" i="40"/>
  <c r="AE83" i="40" s="1"/>
  <c r="Y78" i="40"/>
  <c r="Y80" i="40"/>
  <c r="Y83" i="40" s="1"/>
  <c r="U78" i="40"/>
  <c r="U80" i="40"/>
  <c r="U83" i="40" s="1"/>
  <c r="Q78" i="40"/>
  <c r="Q80" i="40"/>
  <c r="Q83" i="40" s="1"/>
  <c r="K78" i="40"/>
  <c r="K80" i="40"/>
  <c r="K83" i="40" s="1"/>
  <c r="G78" i="40"/>
  <c r="G80" i="40"/>
  <c r="G83" i="40" s="1"/>
  <c r="U68" i="40"/>
  <c r="E61" i="40"/>
  <c r="AQ63" i="40"/>
  <c r="AG63" i="40"/>
  <c r="M63" i="40"/>
  <c r="E63" i="40"/>
  <c r="AV43" i="40"/>
  <c r="AD43" i="40"/>
  <c r="T43" i="40"/>
  <c r="J43" i="40"/>
  <c r="AU38" i="40"/>
  <c r="AU42" i="40"/>
  <c r="AQ38" i="40"/>
  <c r="AQ42" i="40"/>
  <c r="AQ43" i="40" s="1"/>
  <c r="AK38" i="40"/>
  <c r="AK42" i="40"/>
  <c r="AG38" i="40"/>
  <c r="AG42" i="40"/>
  <c r="AG43" i="40" s="1"/>
  <c r="AC38" i="40"/>
  <c r="AC42" i="40"/>
  <c r="W38" i="40"/>
  <c r="W42" i="40"/>
  <c r="W43" i="40" s="1"/>
  <c r="S38" i="40"/>
  <c r="S42" i="40"/>
  <c r="M38" i="40"/>
  <c r="M42" i="40"/>
  <c r="M43" i="40" s="1"/>
  <c r="I38" i="40"/>
  <c r="I42" i="40"/>
  <c r="I43" i="40" s="1"/>
  <c r="E38" i="40"/>
  <c r="E42" i="40"/>
  <c r="E43" i="40" s="1"/>
  <c r="AW38" i="40"/>
  <c r="AW40" i="40"/>
  <c r="AW43" i="40" s="1"/>
  <c r="AS38" i="40"/>
  <c r="AS40" i="40"/>
  <c r="AS43" i="40" s="1"/>
  <c r="AO38" i="40"/>
  <c r="AO40" i="40"/>
  <c r="AO43" i="40" s="1"/>
  <c r="AI38" i="40"/>
  <c r="AI40" i="40"/>
  <c r="AI43" i="40" s="1"/>
  <c r="AE38" i="40"/>
  <c r="AE40" i="40"/>
  <c r="AE43" i="40" s="1"/>
  <c r="Y38" i="40"/>
  <c r="Y40" i="40"/>
  <c r="Y43" i="40" s="1"/>
  <c r="U38" i="40"/>
  <c r="U40" i="40"/>
  <c r="U43" i="40" s="1"/>
  <c r="Q38" i="40"/>
  <c r="Q40" i="40"/>
  <c r="Q43" i="40" s="1"/>
  <c r="K38" i="40"/>
  <c r="K40" i="40"/>
  <c r="K43" i="40" s="1"/>
  <c r="G38" i="40"/>
  <c r="G40" i="40"/>
  <c r="G43" i="40" s="1"/>
  <c r="AL303" i="41"/>
  <c r="AA304" i="41"/>
  <c r="AF303" i="41"/>
  <c r="D267" i="41"/>
  <c r="AS269" i="41"/>
  <c r="AU270" i="41" s="1"/>
  <c r="K31" i="36" s="1"/>
  <c r="AS268" i="41"/>
  <c r="AF180" i="41"/>
  <c r="AA185" i="41"/>
  <c r="AL180" i="41"/>
  <c r="AA181" i="41"/>
  <c r="U180" i="41"/>
  <c r="U185" i="41" s="1"/>
  <c r="P181" i="41"/>
  <c r="BQ172" i="41"/>
  <c r="M24" i="36" s="1"/>
  <c r="BP345" i="41"/>
  <c r="C24" i="36"/>
  <c r="AW30" i="38"/>
  <c r="AW33" i="38" s="1"/>
  <c r="AS30" i="38"/>
  <c r="AS33" i="38" s="1"/>
  <c r="AO30" i="38"/>
  <c r="AO33" i="38" s="1"/>
  <c r="AI30" i="38"/>
  <c r="AI33" i="38" s="1"/>
  <c r="AE30" i="38"/>
  <c r="AE33" i="38" s="1"/>
  <c r="Y30" i="38"/>
  <c r="Y33" i="38" s="1"/>
  <c r="U30" i="38"/>
  <c r="U33" i="38" s="1"/>
  <c r="Q30" i="38"/>
  <c r="Q33" i="38" s="1"/>
  <c r="K30" i="38"/>
  <c r="K33" i="38" s="1"/>
  <c r="G30" i="38"/>
  <c r="G33" i="38" s="1"/>
  <c r="AU20" i="38"/>
  <c r="AU23" i="38" s="1"/>
  <c r="AQ20" i="38"/>
  <c r="AQ23" i="38" s="1"/>
  <c r="AK20" i="38"/>
  <c r="AK23" i="38" s="1"/>
  <c r="AG20" i="38"/>
  <c r="AG23" i="38" s="1"/>
  <c r="AC20" i="38"/>
  <c r="AC23" i="38" s="1"/>
  <c r="W20" i="38"/>
  <c r="W23" i="38" s="1"/>
  <c r="S20" i="38"/>
  <c r="S23" i="38" s="1"/>
  <c r="M20" i="38"/>
  <c r="M23" i="38" s="1"/>
  <c r="I20" i="38"/>
  <c r="I23" i="38" s="1"/>
  <c r="E20" i="38"/>
  <c r="E23" i="38" s="1"/>
  <c r="AW10" i="38"/>
  <c r="AW13" i="38" s="1"/>
  <c r="AS10" i="38"/>
  <c r="AS13" i="38" s="1"/>
  <c r="AO10" i="38"/>
  <c r="AO13" i="38" s="1"/>
  <c r="AI10" i="38"/>
  <c r="AI13" i="38" s="1"/>
  <c r="AE10" i="38"/>
  <c r="AE13" i="38" s="1"/>
  <c r="Y10" i="38"/>
  <c r="Y13" i="38" s="1"/>
  <c r="U10" i="38"/>
  <c r="U13" i="38" s="1"/>
  <c r="Q10" i="38"/>
  <c r="Q13" i="38" s="1"/>
  <c r="K10" i="38"/>
  <c r="K13" i="38" s="1"/>
  <c r="G10" i="38"/>
  <c r="G13" i="38" s="1"/>
  <c r="AT240" i="39"/>
  <c r="AT243" i="39" s="1"/>
  <c r="AP240" i="39"/>
  <c r="AP243" i="39" s="1"/>
  <c r="AJ240" i="39"/>
  <c r="AJ243" i="39" s="1"/>
  <c r="AF240" i="39"/>
  <c r="AF243" i="39" s="1"/>
  <c r="AB240" i="39"/>
  <c r="AB243" i="39" s="1"/>
  <c r="V240" i="39"/>
  <c r="V243" i="39" s="1"/>
  <c r="R240" i="39"/>
  <c r="R243" i="39" s="1"/>
  <c r="L240" i="39"/>
  <c r="L243" i="39" s="1"/>
  <c r="H240" i="39"/>
  <c r="H243" i="39" s="1"/>
  <c r="D240" i="39"/>
  <c r="D243" i="39" s="1"/>
  <c r="AV230" i="39"/>
  <c r="AV233" i="39" s="1"/>
  <c r="AR230" i="39"/>
  <c r="AR233" i="39" s="1"/>
  <c r="AN230" i="39"/>
  <c r="AN233" i="39" s="1"/>
  <c r="AH230" i="39"/>
  <c r="AH233" i="39" s="1"/>
  <c r="AD230" i="39"/>
  <c r="AD233" i="39" s="1"/>
  <c r="X230" i="39"/>
  <c r="X233" i="39" s="1"/>
  <c r="T230" i="39"/>
  <c r="T233" i="39" s="1"/>
  <c r="P230" i="39"/>
  <c r="P233" i="39" s="1"/>
  <c r="J230" i="39"/>
  <c r="J233" i="39" s="1"/>
  <c r="F230" i="39"/>
  <c r="F233" i="39" s="1"/>
  <c r="AT220" i="39"/>
  <c r="AT223" i="39" s="1"/>
  <c r="AP220" i="39"/>
  <c r="AP223" i="39" s="1"/>
  <c r="AJ220" i="39"/>
  <c r="AJ223" i="39" s="1"/>
  <c r="AF220" i="39"/>
  <c r="AF223" i="39" s="1"/>
  <c r="AB220" i="39"/>
  <c r="AB223" i="39" s="1"/>
  <c r="V220" i="39"/>
  <c r="V223" i="39" s="1"/>
  <c r="R220" i="39"/>
  <c r="R223" i="39" s="1"/>
  <c r="L220" i="39"/>
  <c r="L223" i="39" s="1"/>
  <c r="H220" i="39"/>
  <c r="H223" i="39" s="1"/>
  <c r="D220" i="39"/>
  <c r="D223" i="39" s="1"/>
  <c r="AV210" i="39"/>
  <c r="AV213" i="39" s="1"/>
  <c r="AR210" i="39"/>
  <c r="AR213" i="39" s="1"/>
  <c r="AN210" i="39"/>
  <c r="AN213" i="39" s="1"/>
  <c r="AH210" i="39"/>
  <c r="AH213" i="39" s="1"/>
  <c r="AD210" i="39"/>
  <c r="AD213" i="39" s="1"/>
  <c r="X210" i="39"/>
  <c r="X213" i="39" s="1"/>
  <c r="T210" i="39"/>
  <c r="T213" i="39" s="1"/>
  <c r="P210" i="39"/>
  <c r="P213" i="39" s="1"/>
  <c r="J210" i="39"/>
  <c r="J213" i="39" s="1"/>
  <c r="F210" i="39"/>
  <c r="F213" i="39" s="1"/>
  <c r="AT200" i="39"/>
  <c r="AT203" i="39" s="1"/>
  <c r="AP200" i="39"/>
  <c r="AP203" i="39" s="1"/>
  <c r="AJ200" i="39"/>
  <c r="AJ203" i="39" s="1"/>
  <c r="AF200" i="39"/>
  <c r="AF203" i="39" s="1"/>
  <c r="AB200" i="39"/>
  <c r="AB203" i="39" s="1"/>
  <c r="V200" i="39"/>
  <c r="V203" i="39" s="1"/>
  <c r="R200" i="39"/>
  <c r="R203" i="39" s="1"/>
  <c r="L200" i="39"/>
  <c r="L203" i="39" s="1"/>
  <c r="H200" i="39"/>
  <c r="H203" i="39" s="1"/>
  <c r="D200" i="39"/>
  <c r="D203" i="39" s="1"/>
  <c r="AV190" i="39"/>
  <c r="AV193" i="39" s="1"/>
  <c r="AR190" i="39"/>
  <c r="AR193" i="39" s="1"/>
  <c r="AN190" i="39"/>
  <c r="AN193" i="39" s="1"/>
  <c r="AH190" i="39"/>
  <c r="AH193" i="39" s="1"/>
  <c r="AD190" i="39"/>
  <c r="AD193" i="39" s="1"/>
  <c r="X190" i="39"/>
  <c r="X193" i="39" s="1"/>
  <c r="T190" i="39"/>
  <c r="T193" i="39" s="1"/>
  <c r="P190" i="39"/>
  <c r="P193" i="39" s="1"/>
  <c r="J190" i="39"/>
  <c r="J193" i="39" s="1"/>
  <c r="F190" i="39"/>
  <c r="F193" i="39" s="1"/>
  <c r="AT180" i="39"/>
  <c r="AT183" i="39" s="1"/>
  <c r="AP180" i="39"/>
  <c r="AP183" i="39" s="1"/>
  <c r="AJ180" i="39"/>
  <c r="AJ183" i="39" s="1"/>
  <c r="AF180" i="39"/>
  <c r="AF183" i="39" s="1"/>
  <c r="AB180" i="39"/>
  <c r="AB183" i="39" s="1"/>
  <c r="V180" i="39"/>
  <c r="V183" i="39" s="1"/>
  <c r="R180" i="39"/>
  <c r="R183" i="39" s="1"/>
  <c r="L180" i="39"/>
  <c r="L183" i="39" s="1"/>
  <c r="H180" i="39"/>
  <c r="H183" i="39" s="1"/>
  <c r="D180" i="39"/>
  <c r="D183" i="39" s="1"/>
  <c r="AV170" i="39"/>
  <c r="AV173" i="39" s="1"/>
  <c r="AR170" i="39"/>
  <c r="AR173" i="39" s="1"/>
  <c r="AN170" i="39"/>
  <c r="AN173" i="39" s="1"/>
  <c r="AH170" i="39"/>
  <c r="AH173" i="39" s="1"/>
  <c r="AD170" i="39"/>
  <c r="AD173" i="39" s="1"/>
  <c r="X170" i="39"/>
  <c r="X173" i="39" s="1"/>
  <c r="T170" i="39"/>
  <c r="T173" i="39" s="1"/>
  <c r="P170" i="39"/>
  <c r="P173" i="39" s="1"/>
  <c r="J170" i="39"/>
  <c r="J173" i="39" s="1"/>
  <c r="F170" i="39"/>
  <c r="F173" i="39" s="1"/>
  <c r="AT160" i="39"/>
  <c r="AT163" i="39" s="1"/>
  <c r="AP160" i="39"/>
  <c r="AP163" i="39" s="1"/>
  <c r="AJ160" i="39"/>
  <c r="AJ163" i="39" s="1"/>
  <c r="AF160" i="39"/>
  <c r="AF163" i="39" s="1"/>
  <c r="AB160" i="39"/>
  <c r="AB163" i="39" s="1"/>
  <c r="V160" i="39"/>
  <c r="V163" i="39" s="1"/>
  <c r="R160" i="39"/>
  <c r="R163" i="39" s="1"/>
  <c r="L160" i="39"/>
  <c r="L163" i="39" s="1"/>
  <c r="H160" i="39"/>
  <c r="H163" i="39" s="1"/>
  <c r="D160" i="39"/>
  <c r="D163" i="39" s="1"/>
  <c r="AE103" i="39"/>
  <c r="R103" i="39"/>
  <c r="E103" i="39"/>
  <c r="AK93" i="39"/>
  <c r="X93" i="39"/>
  <c r="K93" i="39"/>
  <c r="S83" i="39"/>
  <c r="I83" i="39"/>
  <c r="AD73" i="39"/>
  <c r="T73" i="39"/>
  <c r="AT68" i="39"/>
  <c r="AT70" i="39"/>
  <c r="AT73" i="39" s="1"/>
  <c r="AP68" i="39"/>
  <c r="AP70" i="39"/>
  <c r="AP73" i="39" s="1"/>
  <c r="AJ68" i="39"/>
  <c r="AJ70" i="39"/>
  <c r="AJ73" i="39" s="1"/>
  <c r="AF68" i="39"/>
  <c r="AF70" i="39"/>
  <c r="AF73" i="39" s="1"/>
  <c r="AB68" i="39"/>
  <c r="AB70" i="39"/>
  <c r="AB73" i="39" s="1"/>
  <c r="V68" i="39"/>
  <c r="V70" i="39"/>
  <c r="V73" i="39" s="1"/>
  <c r="R68" i="39"/>
  <c r="R70" i="39"/>
  <c r="R73" i="39" s="1"/>
  <c r="L68" i="39"/>
  <c r="L70" i="39"/>
  <c r="L73" i="39" s="1"/>
  <c r="H68" i="39"/>
  <c r="H70" i="39"/>
  <c r="H73" i="39" s="1"/>
  <c r="D68" i="39"/>
  <c r="D70" i="39"/>
  <c r="D73" i="39" s="1"/>
  <c r="AJ63" i="39"/>
  <c r="AB63" i="39"/>
  <c r="R63" i="39"/>
  <c r="Y53" i="39"/>
  <c r="Q53" i="39"/>
  <c r="G53" i="39"/>
  <c r="W43" i="39"/>
  <c r="M43" i="39"/>
  <c r="E43" i="39"/>
  <c r="AW38" i="39"/>
  <c r="AW40" i="39"/>
  <c r="AW43" i="39" s="1"/>
  <c r="AS38" i="39"/>
  <c r="AS40" i="39"/>
  <c r="AS43" i="39" s="1"/>
  <c r="AO38" i="39"/>
  <c r="AO40" i="39"/>
  <c r="AO43" i="39" s="1"/>
  <c r="AI38" i="39"/>
  <c r="AI40" i="39"/>
  <c r="AI43" i="39" s="1"/>
  <c r="AE38" i="39"/>
  <c r="AE40" i="39"/>
  <c r="AE43" i="39" s="1"/>
  <c r="Y38" i="39"/>
  <c r="Y40" i="39"/>
  <c r="Y43" i="39" s="1"/>
  <c r="U38" i="39"/>
  <c r="U40" i="39"/>
  <c r="U43" i="39" s="1"/>
  <c r="Q38" i="39"/>
  <c r="Q40" i="39"/>
  <c r="Q43" i="39" s="1"/>
  <c r="K38" i="39"/>
  <c r="K40" i="39"/>
  <c r="K43" i="39" s="1"/>
  <c r="G38" i="39"/>
  <c r="G40" i="39"/>
  <c r="G43" i="39" s="1"/>
  <c r="AX33" i="39"/>
  <c r="F12" i="34" s="1"/>
  <c r="AH33" i="39"/>
  <c r="X33" i="39"/>
  <c r="P33" i="39"/>
  <c r="AF23" i="39"/>
  <c r="V23" i="39"/>
  <c r="AV18" i="39"/>
  <c r="AV20" i="39"/>
  <c r="AV23" i="39" s="1"/>
  <c r="AR18" i="39"/>
  <c r="AR20" i="39"/>
  <c r="AR23" i="39" s="1"/>
  <c r="AN18" i="39"/>
  <c r="AN20" i="39"/>
  <c r="AN23" i="39" s="1"/>
  <c r="AH18" i="39"/>
  <c r="AH20" i="39"/>
  <c r="AH23" i="39" s="1"/>
  <c r="AD18" i="39"/>
  <c r="AD20" i="39"/>
  <c r="AD23" i="39" s="1"/>
  <c r="X18" i="39"/>
  <c r="X20" i="39"/>
  <c r="X23" i="39" s="1"/>
  <c r="T18" i="39"/>
  <c r="T20" i="39"/>
  <c r="T23" i="39" s="1"/>
  <c r="P18" i="39"/>
  <c r="P20" i="39"/>
  <c r="P23" i="39" s="1"/>
  <c r="J18" i="39"/>
  <c r="J20" i="39"/>
  <c r="J23" i="39" s="1"/>
  <c r="F18" i="39"/>
  <c r="F20" i="39"/>
  <c r="F23" i="39" s="1"/>
  <c r="AI13" i="39"/>
  <c r="AD243" i="40"/>
  <c r="J243" i="40"/>
  <c r="AU238" i="40"/>
  <c r="AU241" i="40"/>
  <c r="AU243" i="40" s="1"/>
  <c r="AQ238" i="40"/>
  <c r="AQ241" i="40"/>
  <c r="AQ243" i="40" s="1"/>
  <c r="AK238" i="40"/>
  <c r="AK241" i="40"/>
  <c r="AK243" i="40" s="1"/>
  <c r="AG238" i="40"/>
  <c r="AG241" i="40"/>
  <c r="AG243" i="40" s="1"/>
  <c r="AC238" i="40"/>
  <c r="AC241" i="40"/>
  <c r="AC243" i="40" s="1"/>
  <c r="W238" i="40"/>
  <c r="W241" i="40"/>
  <c r="W243" i="40" s="1"/>
  <c r="S238" i="40"/>
  <c r="S241" i="40"/>
  <c r="S243" i="40" s="1"/>
  <c r="M238" i="40"/>
  <c r="M241" i="40"/>
  <c r="M243" i="40" s="1"/>
  <c r="I238" i="40"/>
  <c r="I241" i="40"/>
  <c r="I243" i="40" s="1"/>
  <c r="E238" i="40"/>
  <c r="E241" i="40"/>
  <c r="E243" i="40" s="1"/>
  <c r="AT243" i="40"/>
  <c r="AP238" i="40"/>
  <c r="AP240" i="40"/>
  <c r="AP243" i="40" s="1"/>
  <c r="AJ243" i="40"/>
  <c r="AF238" i="40"/>
  <c r="AF240" i="40"/>
  <c r="AF243" i="40" s="1"/>
  <c r="AB243" i="40"/>
  <c r="V238" i="40"/>
  <c r="V240" i="40"/>
  <c r="V243" i="40" s="1"/>
  <c r="R243" i="40"/>
  <c r="L238" i="40"/>
  <c r="L240" i="40"/>
  <c r="L243" i="40" s="1"/>
  <c r="H243" i="40"/>
  <c r="D238" i="40"/>
  <c r="D240" i="40"/>
  <c r="D243" i="40" s="1"/>
  <c r="AH213" i="40"/>
  <c r="AD203" i="40"/>
  <c r="J203" i="40"/>
  <c r="AU198" i="40"/>
  <c r="AU201" i="40"/>
  <c r="AU203" i="40" s="1"/>
  <c r="AQ198" i="40"/>
  <c r="AQ201" i="40"/>
  <c r="AQ203" i="40" s="1"/>
  <c r="AK198" i="40"/>
  <c r="AK201" i="40"/>
  <c r="AK203" i="40" s="1"/>
  <c r="AG198" i="40"/>
  <c r="AG201" i="40"/>
  <c r="AG203" i="40" s="1"/>
  <c r="AC198" i="40"/>
  <c r="AC201" i="40"/>
  <c r="AC203" i="40" s="1"/>
  <c r="W198" i="40"/>
  <c r="W201" i="40"/>
  <c r="W203" i="40" s="1"/>
  <c r="S198" i="40"/>
  <c r="S201" i="40"/>
  <c r="S203" i="40" s="1"/>
  <c r="M198" i="40"/>
  <c r="M201" i="40"/>
  <c r="M203" i="40" s="1"/>
  <c r="I198" i="40"/>
  <c r="I201" i="40"/>
  <c r="I203" i="40" s="1"/>
  <c r="E198" i="40"/>
  <c r="E201" i="40"/>
  <c r="E203" i="40" s="1"/>
  <c r="AT203" i="40"/>
  <c r="AP198" i="40"/>
  <c r="AP200" i="40"/>
  <c r="AP203" i="40" s="1"/>
  <c r="AJ203" i="40"/>
  <c r="AF198" i="40"/>
  <c r="AF200" i="40"/>
  <c r="AF203" i="40" s="1"/>
  <c r="AB203" i="40"/>
  <c r="V198" i="40"/>
  <c r="V200" i="40"/>
  <c r="V203" i="40" s="1"/>
  <c r="R203" i="40"/>
  <c r="L198" i="40"/>
  <c r="L200" i="40"/>
  <c r="L203" i="40" s="1"/>
  <c r="H203" i="40"/>
  <c r="D198" i="40"/>
  <c r="D200" i="40"/>
  <c r="D203" i="40" s="1"/>
  <c r="AH173" i="40"/>
  <c r="AD163" i="40"/>
  <c r="J163" i="40"/>
  <c r="AU158" i="40"/>
  <c r="AU161" i="40"/>
  <c r="AU163" i="40" s="1"/>
  <c r="AQ158" i="40"/>
  <c r="AQ161" i="40"/>
  <c r="AQ163" i="40" s="1"/>
  <c r="AK158" i="40"/>
  <c r="AK161" i="40"/>
  <c r="AK163" i="40" s="1"/>
  <c r="AG158" i="40"/>
  <c r="AG161" i="40"/>
  <c r="AG163" i="40" s="1"/>
  <c r="AC158" i="40"/>
  <c r="AC161" i="40"/>
  <c r="AC163" i="40" s="1"/>
  <c r="W158" i="40"/>
  <c r="W161" i="40"/>
  <c r="W163" i="40" s="1"/>
  <c r="S158" i="40"/>
  <c r="S161" i="40"/>
  <c r="S163" i="40" s="1"/>
  <c r="M158" i="40"/>
  <c r="M161" i="40"/>
  <c r="M163" i="40" s="1"/>
  <c r="I158" i="40"/>
  <c r="I161" i="40"/>
  <c r="I163" i="40" s="1"/>
  <c r="E158" i="40"/>
  <c r="E161" i="40"/>
  <c r="E163" i="40" s="1"/>
  <c r="AT163" i="40"/>
  <c r="AP158" i="40"/>
  <c r="AP160" i="40"/>
  <c r="AP163" i="40" s="1"/>
  <c r="AJ163" i="40"/>
  <c r="AF158" i="40"/>
  <c r="AF160" i="40"/>
  <c r="AF163" i="40" s="1"/>
  <c r="AB163" i="40"/>
  <c r="V158" i="40"/>
  <c r="V160" i="40"/>
  <c r="V163" i="40" s="1"/>
  <c r="R163" i="40"/>
  <c r="L158" i="40"/>
  <c r="L160" i="40"/>
  <c r="L163" i="40" s="1"/>
  <c r="H163" i="40"/>
  <c r="D158" i="40"/>
  <c r="D160" i="40"/>
  <c r="D163" i="40" s="1"/>
  <c r="AH153" i="40"/>
  <c r="AK118" i="40"/>
  <c r="AK122" i="40"/>
  <c r="S118" i="40"/>
  <c r="S122" i="40"/>
  <c r="AW118" i="40"/>
  <c r="AW120" i="40"/>
  <c r="AW123" i="40" s="1"/>
  <c r="AS118" i="40"/>
  <c r="AS120" i="40"/>
  <c r="AS123" i="40" s="1"/>
  <c r="AO118" i="40"/>
  <c r="AO120" i="40"/>
  <c r="AO123" i="40" s="1"/>
  <c r="AI118" i="40"/>
  <c r="AI120" i="40"/>
  <c r="AI123" i="40" s="1"/>
  <c r="AE118" i="40"/>
  <c r="AE120" i="40"/>
  <c r="AE123" i="40" s="1"/>
  <c r="Y118" i="40"/>
  <c r="Y120" i="40"/>
  <c r="Y123" i="40" s="1"/>
  <c r="U118" i="40"/>
  <c r="U120" i="40"/>
  <c r="U123" i="40" s="1"/>
  <c r="Q118" i="40"/>
  <c r="Q120" i="40"/>
  <c r="Q123" i="40" s="1"/>
  <c r="K118" i="40"/>
  <c r="K120" i="40"/>
  <c r="K123" i="40" s="1"/>
  <c r="G118" i="40"/>
  <c r="G120" i="40"/>
  <c r="G123" i="40" s="1"/>
  <c r="M103" i="40"/>
  <c r="E103" i="40"/>
  <c r="AJ93" i="40"/>
  <c r="R93" i="40"/>
  <c r="AW88" i="40"/>
  <c r="AW91" i="40"/>
  <c r="AW93" i="40" s="1"/>
  <c r="AO88" i="40"/>
  <c r="AO91" i="40"/>
  <c r="AO93" i="40" s="1"/>
  <c r="AI88" i="40"/>
  <c r="AI91" i="40"/>
  <c r="AI93" i="40" s="1"/>
  <c r="AE88" i="40"/>
  <c r="AE91" i="40"/>
  <c r="Y88" i="40"/>
  <c r="Y91" i="40"/>
  <c r="U88" i="40"/>
  <c r="U91" i="40"/>
  <c r="K88" i="40"/>
  <c r="K91" i="40"/>
  <c r="K93" i="40" s="1"/>
  <c r="AV88" i="40"/>
  <c r="AV90" i="40"/>
  <c r="AV93" i="40" s="1"/>
  <c r="AR88" i="40"/>
  <c r="AR90" i="40"/>
  <c r="AR93" i="40" s="1"/>
  <c r="AN88" i="40"/>
  <c r="AN90" i="40"/>
  <c r="AN93" i="40" s="1"/>
  <c r="AH88" i="40"/>
  <c r="AH90" i="40"/>
  <c r="AH93" i="40" s="1"/>
  <c r="AD88" i="40"/>
  <c r="AD90" i="40"/>
  <c r="AD93" i="40" s="1"/>
  <c r="X88" i="40"/>
  <c r="X90" i="40"/>
  <c r="X93" i="40" s="1"/>
  <c r="T88" i="40"/>
  <c r="T90" i="40"/>
  <c r="T93" i="40" s="1"/>
  <c r="P88" i="40"/>
  <c r="P90" i="40"/>
  <c r="P93" i="40" s="1"/>
  <c r="J88" i="40"/>
  <c r="J90" i="40"/>
  <c r="J93" i="40" s="1"/>
  <c r="F88" i="40"/>
  <c r="F90" i="40"/>
  <c r="F93" i="40" s="1"/>
  <c r="AS68" i="40"/>
  <c r="AS72" i="40"/>
  <c r="AS73" i="40" s="1"/>
  <c r="AI68" i="40"/>
  <c r="AI72" i="40"/>
  <c r="Y68" i="40"/>
  <c r="Y72" i="40"/>
  <c r="Q68" i="40"/>
  <c r="Q72" i="40"/>
  <c r="G68" i="40"/>
  <c r="G72" i="40"/>
  <c r="AU68" i="40"/>
  <c r="AU70" i="40"/>
  <c r="AU73" i="40" s="1"/>
  <c r="AQ68" i="40"/>
  <c r="AQ70" i="40"/>
  <c r="AQ73" i="40" s="1"/>
  <c r="AK68" i="40"/>
  <c r="AK70" i="40"/>
  <c r="AK73" i="40" s="1"/>
  <c r="AG68" i="40"/>
  <c r="AG70" i="40"/>
  <c r="AG73" i="40" s="1"/>
  <c r="AC68" i="40"/>
  <c r="AC70" i="40"/>
  <c r="AC73" i="40" s="1"/>
  <c r="W68" i="40"/>
  <c r="W70" i="40"/>
  <c r="W73" i="40" s="1"/>
  <c r="S68" i="40"/>
  <c r="S70" i="40"/>
  <c r="S73" i="40" s="1"/>
  <c r="M68" i="40"/>
  <c r="M70" i="40"/>
  <c r="M73" i="40" s="1"/>
  <c r="I68" i="40"/>
  <c r="I70" i="40"/>
  <c r="I73" i="40" s="1"/>
  <c r="E68" i="40"/>
  <c r="E70" i="40"/>
  <c r="E73" i="40" s="1"/>
  <c r="AV58" i="40"/>
  <c r="AV62" i="40"/>
  <c r="AR58" i="40"/>
  <c r="AR62" i="40"/>
  <c r="AR63" i="40" s="1"/>
  <c r="AN58" i="40"/>
  <c r="AN62" i="40"/>
  <c r="AH58" i="40"/>
  <c r="AH62" i="40"/>
  <c r="AH63" i="40" s="1"/>
  <c r="AD58" i="40"/>
  <c r="AD62" i="40"/>
  <c r="AD63" i="40" s="1"/>
  <c r="X58" i="40"/>
  <c r="X62" i="40"/>
  <c r="T58" i="40"/>
  <c r="T62" i="40"/>
  <c r="P58" i="40"/>
  <c r="P62" i="40"/>
  <c r="P63" i="40" s="1"/>
  <c r="J58" i="40"/>
  <c r="J62" i="40"/>
  <c r="F58" i="40"/>
  <c r="F62" i="40"/>
  <c r="F63" i="40" s="1"/>
  <c r="AU61" i="40"/>
  <c r="AU63" i="40" s="1"/>
  <c r="AU58" i="40"/>
  <c r="AC61" i="40"/>
  <c r="AC58" i="40"/>
  <c r="W58" i="40"/>
  <c r="W61" i="40"/>
  <c r="W63" i="40" s="1"/>
  <c r="I61" i="40"/>
  <c r="I63" i="40" s="1"/>
  <c r="I58" i="40"/>
  <c r="AT58" i="40"/>
  <c r="AT60" i="40"/>
  <c r="AT63" i="40" s="1"/>
  <c r="AP58" i="40"/>
  <c r="AP60" i="40"/>
  <c r="AP63" i="40" s="1"/>
  <c r="AJ58" i="40"/>
  <c r="AJ60" i="40"/>
  <c r="AJ63" i="40" s="1"/>
  <c r="AF58" i="40"/>
  <c r="AF60" i="40"/>
  <c r="AF63" i="40" s="1"/>
  <c r="AB58" i="40"/>
  <c r="AB60" i="40"/>
  <c r="AB63" i="40" s="1"/>
  <c r="V58" i="40"/>
  <c r="V60" i="40"/>
  <c r="V63" i="40" s="1"/>
  <c r="R58" i="40"/>
  <c r="R60" i="40"/>
  <c r="R63" i="40" s="1"/>
  <c r="L58" i="40"/>
  <c r="L60" i="40"/>
  <c r="L63" i="40" s="1"/>
  <c r="H58" i="40"/>
  <c r="H60" i="40"/>
  <c r="H63" i="40" s="1"/>
  <c r="D58" i="40"/>
  <c r="D60" i="40"/>
  <c r="D63" i="40" s="1"/>
  <c r="AW48" i="40"/>
  <c r="AW51" i="40"/>
  <c r="AW53" i="40" s="1"/>
  <c r="AS48" i="40"/>
  <c r="AS51" i="40"/>
  <c r="AS53" i="40" s="1"/>
  <c r="AO48" i="40"/>
  <c r="AO51" i="40"/>
  <c r="AI48" i="40"/>
  <c r="AI51" i="40"/>
  <c r="AI53" i="40" s="1"/>
  <c r="AE48" i="40"/>
  <c r="AE51" i="40"/>
  <c r="Y48" i="40"/>
  <c r="Y51" i="40"/>
  <c r="U48" i="40"/>
  <c r="U51" i="40"/>
  <c r="Q48" i="40"/>
  <c r="Q51" i="40"/>
  <c r="Q53" i="40" s="1"/>
  <c r="K48" i="40"/>
  <c r="K51" i="40"/>
  <c r="K53" i="40" s="1"/>
  <c r="G48" i="40"/>
  <c r="G51" i="40"/>
  <c r="G53" i="40" s="1"/>
  <c r="AV48" i="40"/>
  <c r="AV50" i="40"/>
  <c r="AV53" i="40" s="1"/>
  <c r="AR48" i="40"/>
  <c r="AR50" i="40"/>
  <c r="AR53" i="40" s="1"/>
  <c r="AN48" i="40"/>
  <c r="AN50" i="40"/>
  <c r="AN53" i="40" s="1"/>
  <c r="AH48" i="40"/>
  <c r="AH50" i="40"/>
  <c r="AH53" i="40" s="1"/>
  <c r="AD48" i="40"/>
  <c r="AD50" i="40"/>
  <c r="AD53" i="40" s="1"/>
  <c r="X48" i="40"/>
  <c r="X50" i="40"/>
  <c r="X53" i="40" s="1"/>
  <c r="T48" i="40"/>
  <c r="T50" i="40"/>
  <c r="T53" i="40" s="1"/>
  <c r="P48" i="40"/>
  <c r="P50" i="40"/>
  <c r="P53" i="40" s="1"/>
  <c r="J48" i="40"/>
  <c r="J50" i="40"/>
  <c r="J53" i="40" s="1"/>
  <c r="F48" i="40"/>
  <c r="F50" i="40"/>
  <c r="F53" i="40" s="1"/>
  <c r="AG317" i="41"/>
  <c r="AB318" i="41"/>
  <c r="AM317" i="41"/>
  <c r="AG309" i="41"/>
  <c r="AB311" i="41"/>
  <c r="AB310" i="41"/>
  <c r="AM309" i="41"/>
  <c r="D306" i="41"/>
  <c r="AS307" i="41"/>
  <c r="AS311" i="41"/>
  <c r="AU312" i="41" s="1"/>
  <c r="K34" i="36" s="1"/>
  <c r="U289" i="41"/>
  <c r="AL289" i="41"/>
  <c r="P297" i="41"/>
  <c r="Q298" i="41" s="1"/>
  <c r="P290" i="41"/>
  <c r="AE250" i="41"/>
  <c r="Z251" i="41"/>
  <c r="AB209" i="41"/>
  <c r="AM207" i="41"/>
  <c r="P209" i="41"/>
  <c r="AL207" i="41"/>
  <c r="AS206" i="41"/>
  <c r="D205" i="41"/>
  <c r="Z193" i="41"/>
  <c r="CK195" i="41"/>
  <c r="D191" i="41"/>
  <c r="AS192" i="41"/>
  <c r="AS342" i="41"/>
  <c r="AR342" i="41" s="1"/>
  <c r="AT8" i="39"/>
  <c r="AT11" i="39"/>
  <c r="AT13" i="39" s="1"/>
  <c r="AP8" i="39"/>
  <c r="AP11" i="39"/>
  <c r="AP13" i="39" s="1"/>
  <c r="AJ8" i="39"/>
  <c r="AJ11" i="39"/>
  <c r="AJ13" i="39" s="1"/>
  <c r="AF8" i="39"/>
  <c r="AF11" i="39"/>
  <c r="AF13" i="39" s="1"/>
  <c r="AB8" i="39"/>
  <c r="AB11" i="39"/>
  <c r="AB13" i="39" s="1"/>
  <c r="V8" i="39"/>
  <c r="V11" i="39"/>
  <c r="V13" i="39" s="1"/>
  <c r="R8" i="39"/>
  <c r="R11" i="39"/>
  <c r="R13" i="39" s="1"/>
  <c r="L8" i="39"/>
  <c r="L11" i="39"/>
  <c r="L13" i="39" s="1"/>
  <c r="H8" i="39"/>
  <c r="H11" i="39"/>
  <c r="H13" i="39" s="1"/>
  <c r="D8" i="39"/>
  <c r="D11" i="39"/>
  <c r="D13" i="39" s="1"/>
  <c r="AW238" i="40"/>
  <c r="AW241" i="40"/>
  <c r="AW243" i="40" s="1"/>
  <c r="AS238" i="40"/>
  <c r="AS241" i="40"/>
  <c r="AS243" i="40" s="1"/>
  <c r="AO238" i="40"/>
  <c r="AO241" i="40"/>
  <c r="AO243" i="40" s="1"/>
  <c r="AI238" i="40"/>
  <c r="AI241" i="40"/>
  <c r="AI243" i="40" s="1"/>
  <c r="AE238" i="40"/>
  <c r="AE241" i="40"/>
  <c r="AE243" i="40" s="1"/>
  <c r="Y238" i="40"/>
  <c r="Y241" i="40"/>
  <c r="Y243" i="40" s="1"/>
  <c r="U238" i="40"/>
  <c r="U241" i="40"/>
  <c r="U243" i="40" s="1"/>
  <c r="Q238" i="40"/>
  <c r="Q241" i="40"/>
  <c r="Q243" i="40" s="1"/>
  <c r="K238" i="40"/>
  <c r="K241" i="40"/>
  <c r="K243" i="40" s="1"/>
  <c r="G238" i="40"/>
  <c r="G241" i="40"/>
  <c r="G243" i="40" s="1"/>
  <c r="AW228" i="40"/>
  <c r="AW231" i="40"/>
  <c r="AW233" i="40" s="1"/>
  <c r="AS228" i="40"/>
  <c r="AS231" i="40"/>
  <c r="AS233" i="40" s="1"/>
  <c r="AO228" i="40"/>
  <c r="AO231" i="40"/>
  <c r="AO233" i="40" s="1"/>
  <c r="AI228" i="40"/>
  <c r="AI231" i="40"/>
  <c r="AI233" i="40" s="1"/>
  <c r="AE228" i="40"/>
  <c r="AE231" i="40"/>
  <c r="AE233" i="40" s="1"/>
  <c r="Y228" i="40"/>
  <c r="Y231" i="40"/>
  <c r="Y233" i="40" s="1"/>
  <c r="U228" i="40"/>
  <c r="U231" i="40"/>
  <c r="U233" i="40" s="1"/>
  <c r="Q228" i="40"/>
  <c r="Q231" i="40"/>
  <c r="Q233" i="40" s="1"/>
  <c r="K228" i="40"/>
  <c r="K231" i="40"/>
  <c r="K233" i="40" s="1"/>
  <c r="G228" i="40"/>
  <c r="G231" i="40"/>
  <c r="G233" i="40" s="1"/>
  <c r="AW218" i="40"/>
  <c r="AW221" i="40"/>
  <c r="AW223" i="40" s="1"/>
  <c r="AS218" i="40"/>
  <c r="AS221" i="40"/>
  <c r="AS223" i="40" s="1"/>
  <c r="AO218" i="40"/>
  <c r="AO221" i="40"/>
  <c r="AO223" i="40" s="1"/>
  <c r="AI218" i="40"/>
  <c r="AI221" i="40"/>
  <c r="AI223" i="40" s="1"/>
  <c r="AE218" i="40"/>
  <c r="AE221" i="40"/>
  <c r="AE223" i="40" s="1"/>
  <c r="Y218" i="40"/>
  <c r="Y221" i="40"/>
  <c r="Y223" i="40" s="1"/>
  <c r="U218" i="40"/>
  <c r="U221" i="40"/>
  <c r="U223" i="40" s="1"/>
  <c r="Q218" i="40"/>
  <c r="Q221" i="40"/>
  <c r="Q223" i="40" s="1"/>
  <c r="K218" i="40"/>
  <c r="K221" i="40"/>
  <c r="K223" i="40" s="1"/>
  <c r="G218" i="40"/>
  <c r="G221" i="40"/>
  <c r="G223" i="40" s="1"/>
  <c r="AW208" i="40"/>
  <c r="AW211" i="40"/>
  <c r="AW213" i="40" s="1"/>
  <c r="AS208" i="40"/>
  <c r="AS211" i="40"/>
  <c r="AS213" i="40" s="1"/>
  <c r="AO208" i="40"/>
  <c r="AO211" i="40"/>
  <c r="AO213" i="40" s="1"/>
  <c r="AI208" i="40"/>
  <c r="AI211" i="40"/>
  <c r="AI213" i="40" s="1"/>
  <c r="AE208" i="40"/>
  <c r="AE211" i="40"/>
  <c r="AE213" i="40" s="1"/>
  <c r="Y208" i="40"/>
  <c r="Y211" i="40"/>
  <c r="Y213" i="40" s="1"/>
  <c r="U208" i="40"/>
  <c r="U211" i="40"/>
  <c r="U213" i="40" s="1"/>
  <c r="Q208" i="40"/>
  <c r="Q211" i="40"/>
  <c r="Q213" i="40" s="1"/>
  <c r="K208" i="40"/>
  <c r="K211" i="40"/>
  <c r="K213" i="40" s="1"/>
  <c r="G208" i="40"/>
  <c r="G211" i="40"/>
  <c r="G213" i="40" s="1"/>
  <c r="AW198" i="40"/>
  <c r="AW201" i="40"/>
  <c r="AW203" i="40" s="1"/>
  <c r="AS198" i="40"/>
  <c r="AS201" i="40"/>
  <c r="AS203" i="40" s="1"/>
  <c r="AO198" i="40"/>
  <c r="AO201" i="40"/>
  <c r="AO203" i="40" s="1"/>
  <c r="AI198" i="40"/>
  <c r="AI201" i="40"/>
  <c r="AI203" i="40" s="1"/>
  <c r="AE198" i="40"/>
  <c r="AE201" i="40"/>
  <c r="AE203" i="40" s="1"/>
  <c r="Y198" i="40"/>
  <c r="Y201" i="40"/>
  <c r="Y203" i="40" s="1"/>
  <c r="U198" i="40"/>
  <c r="U201" i="40"/>
  <c r="U203" i="40" s="1"/>
  <c r="Q198" i="40"/>
  <c r="Q201" i="40"/>
  <c r="Q203" i="40" s="1"/>
  <c r="K198" i="40"/>
  <c r="K201" i="40"/>
  <c r="K203" i="40" s="1"/>
  <c r="G198" i="40"/>
  <c r="G201" i="40"/>
  <c r="G203" i="40" s="1"/>
  <c r="AW188" i="40"/>
  <c r="AW191" i="40"/>
  <c r="AW193" i="40" s="1"/>
  <c r="AS188" i="40"/>
  <c r="AS191" i="40"/>
  <c r="AS193" i="40" s="1"/>
  <c r="AO188" i="40"/>
  <c r="AO191" i="40"/>
  <c r="AO193" i="40" s="1"/>
  <c r="AI188" i="40"/>
  <c r="AI191" i="40"/>
  <c r="AI193" i="40" s="1"/>
  <c r="AE188" i="40"/>
  <c r="AE191" i="40"/>
  <c r="AE193" i="40" s="1"/>
  <c r="Y188" i="40"/>
  <c r="Y191" i="40"/>
  <c r="Y193" i="40" s="1"/>
  <c r="U188" i="40"/>
  <c r="U191" i="40"/>
  <c r="U193" i="40" s="1"/>
  <c r="Q188" i="40"/>
  <c r="Q191" i="40"/>
  <c r="Q193" i="40" s="1"/>
  <c r="K188" i="40"/>
  <c r="K191" i="40"/>
  <c r="K193" i="40" s="1"/>
  <c r="G188" i="40"/>
  <c r="G191" i="40"/>
  <c r="G193" i="40" s="1"/>
  <c r="AW178" i="40"/>
  <c r="AW181" i="40"/>
  <c r="AW183" i="40" s="1"/>
  <c r="AS178" i="40"/>
  <c r="AS181" i="40"/>
  <c r="AS183" i="40" s="1"/>
  <c r="AO178" i="40"/>
  <c r="AO181" i="40"/>
  <c r="AO183" i="40" s="1"/>
  <c r="AI178" i="40"/>
  <c r="AI181" i="40"/>
  <c r="AI183" i="40" s="1"/>
  <c r="AE178" i="40"/>
  <c r="AE181" i="40"/>
  <c r="AE183" i="40" s="1"/>
  <c r="Y178" i="40"/>
  <c r="Y181" i="40"/>
  <c r="Y183" i="40" s="1"/>
  <c r="U178" i="40"/>
  <c r="U181" i="40"/>
  <c r="U183" i="40" s="1"/>
  <c r="Q178" i="40"/>
  <c r="Q181" i="40"/>
  <c r="Q183" i="40" s="1"/>
  <c r="K178" i="40"/>
  <c r="K181" i="40"/>
  <c r="K183" i="40" s="1"/>
  <c r="G178" i="40"/>
  <c r="G181" i="40"/>
  <c r="G183" i="40" s="1"/>
  <c r="AW168" i="40"/>
  <c r="AW171" i="40"/>
  <c r="AW173" i="40" s="1"/>
  <c r="AS168" i="40"/>
  <c r="AS171" i="40"/>
  <c r="AS173" i="40" s="1"/>
  <c r="AO168" i="40"/>
  <c r="AO171" i="40"/>
  <c r="AO173" i="40" s="1"/>
  <c r="AI168" i="40"/>
  <c r="AI171" i="40"/>
  <c r="AI173" i="40" s="1"/>
  <c r="AE168" i="40"/>
  <c r="AE171" i="40"/>
  <c r="AE173" i="40" s="1"/>
  <c r="Y168" i="40"/>
  <c r="Y171" i="40"/>
  <c r="Y173" i="40" s="1"/>
  <c r="U168" i="40"/>
  <c r="U171" i="40"/>
  <c r="U173" i="40" s="1"/>
  <c r="Q168" i="40"/>
  <c r="Q171" i="40"/>
  <c r="Q173" i="40" s="1"/>
  <c r="K168" i="40"/>
  <c r="K171" i="40"/>
  <c r="K173" i="40" s="1"/>
  <c r="G168" i="40"/>
  <c r="G171" i="40"/>
  <c r="G173" i="40" s="1"/>
  <c r="AW158" i="40"/>
  <c r="AW161" i="40"/>
  <c r="AW163" i="40" s="1"/>
  <c r="AS158" i="40"/>
  <c r="AS161" i="40"/>
  <c r="AS163" i="40" s="1"/>
  <c r="AO158" i="40"/>
  <c r="AO161" i="40"/>
  <c r="AO163" i="40" s="1"/>
  <c r="AI158" i="40"/>
  <c r="AI161" i="40"/>
  <c r="AI163" i="40" s="1"/>
  <c r="AE158" i="40"/>
  <c r="AE161" i="40"/>
  <c r="AE163" i="40" s="1"/>
  <c r="Y158" i="40"/>
  <c r="Y161" i="40"/>
  <c r="Y163" i="40" s="1"/>
  <c r="U158" i="40"/>
  <c r="U161" i="40"/>
  <c r="U163" i="40" s="1"/>
  <c r="Q158" i="40"/>
  <c r="Q161" i="40"/>
  <c r="Q163" i="40" s="1"/>
  <c r="K158" i="40"/>
  <c r="K161" i="40"/>
  <c r="K163" i="40" s="1"/>
  <c r="G158" i="40"/>
  <c r="G161" i="40"/>
  <c r="G163" i="40" s="1"/>
  <c r="AJ153" i="40"/>
  <c r="F153" i="40"/>
  <c r="AN143" i="40"/>
  <c r="AK143" i="40"/>
  <c r="AC143" i="40"/>
  <c r="S143" i="40"/>
  <c r="I143" i="40"/>
  <c r="AJ133" i="40"/>
  <c r="AB133" i="40"/>
  <c r="R133" i="40"/>
  <c r="H133" i="40"/>
  <c r="AW131" i="40"/>
  <c r="AW133" i="40" s="1"/>
  <c r="AW128" i="40"/>
  <c r="AO128" i="40"/>
  <c r="AO131" i="40"/>
  <c r="AO133" i="40" s="1"/>
  <c r="AE131" i="40"/>
  <c r="AE133" i="40" s="1"/>
  <c r="AE128" i="40"/>
  <c r="U128" i="40"/>
  <c r="U131" i="40"/>
  <c r="K131" i="40"/>
  <c r="K133" i="40" s="1"/>
  <c r="K128" i="40"/>
  <c r="AV128" i="40"/>
  <c r="AV130" i="40"/>
  <c r="AV133" i="40" s="1"/>
  <c r="AR128" i="40"/>
  <c r="AR130" i="40"/>
  <c r="AR133" i="40" s="1"/>
  <c r="AN128" i="40"/>
  <c r="AN130" i="40"/>
  <c r="AN133" i="40" s="1"/>
  <c r="AH128" i="40"/>
  <c r="AH130" i="40"/>
  <c r="AH133" i="40" s="1"/>
  <c r="AD128" i="40"/>
  <c r="AD130" i="40"/>
  <c r="AD133" i="40" s="1"/>
  <c r="X128" i="40"/>
  <c r="X130" i="40"/>
  <c r="X133" i="40" s="1"/>
  <c r="T128" i="40"/>
  <c r="T130" i="40"/>
  <c r="T133" i="40" s="1"/>
  <c r="P128" i="40"/>
  <c r="P130" i="40"/>
  <c r="P133" i="40" s="1"/>
  <c r="J128" i="40"/>
  <c r="J130" i="40"/>
  <c r="J133" i="40" s="1"/>
  <c r="F128" i="40"/>
  <c r="F130" i="40"/>
  <c r="F133" i="40" s="1"/>
  <c r="AH123" i="40"/>
  <c r="X123" i="40"/>
  <c r="P123" i="40"/>
  <c r="F123" i="40"/>
  <c r="AI113" i="40"/>
  <c r="Y113" i="40"/>
  <c r="Q113" i="40"/>
  <c r="G113" i="40"/>
  <c r="AV103" i="40"/>
  <c r="AH83" i="40"/>
  <c r="X83" i="40"/>
  <c r="P83" i="40"/>
  <c r="F83" i="40"/>
  <c r="AV63" i="40"/>
  <c r="AF53" i="40"/>
  <c r="V53" i="40"/>
  <c r="L53" i="40"/>
  <c r="D53" i="40"/>
  <c r="AU43" i="40"/>
  <c r="AF33" i="40"/>
  <c r="L33" i="40"/>
  <c r="AU28" i="40"/>
  <c r="AU32" i="40"/>
  <c r="AU33" i="40" s="1"/>
  <c r="AQ32" i="40"/>
  <c r="AQ33" i="40" s="1"/>
  <c r="AQ28" i="40"/>
  <c r="AG28" i="40"/>
  <c r="AG32" i="40"/>
  <c r="AG33" i="40" s="1"/>
  <c r="AC28" i="40"/>
  <c r="AC32" i="40"/>
  <c r="AC33" i="40" s="1"/>
  <c r="W32" i="40"/>
  <c r="W33" i="40" s="1"/>
  <c r="W28" i="40"/>
  <c r="M28" i="40"/>
  <c r="M32" i="40"/>
  <c r="M33" i="40" s="1"/>
  <c r="I28" i="40"/>
  <c r="I32" i="40"/>
  <c r="I33" i="40" s="1"/>
  <c r="E32" i="40"/>
  <c r="E33" i="40" s="1"/>
  <c r="E28" i="40"/>
  <c r="AW28" i="40"/>
  <c r="AW30" i="40"/>
  <c r="AW33" i="40" s="1"/>
  <c r="AS33" i="40"/>
  <c r="AO28" i="40"/>
  <c r="AO30" i="40"/>
  <c r="AO33" i="40" s="1"/>
  <c r="AI28" i="40"/>
  <c r="AI30" i="40"/>
  <c r="AI33" i="40" s="1"/>
  <c r="AE30" i="40"/>
  <c r="AE33" i="40" s="1"/>
  <c r="AE28" i="40"/>
  <c r="Y33" i="40"/>
  <c r="U28" i="40"/>
  <c r="U30" i="40"/>
  <c r="U33" i="40" s="1"/>
  <c r="Q28" i="40"/>
  <c r="Q30" i="40"/>
  <c r="Q33" i="40" s="1"/>
  <c r="K28" i="40"/>
  <c r="K30" i="40"/>
  <c r="K33" i="40" s="1"/>
  <c r="V337" i="41"/>
  <c r="Q338" i="41"/>
  <c r="Q339" i="41"/>
  <c r="AM337" i="41"/>
  <c r="Q325" i="41"/>
  <c r="V320" i="41"/>
  <c r="AM320" i="41"/>
  <c r="AM325" i="41" s="1"/>
  <c r="Q321" i="41"/>
  <c r="Z321" i="41"/>
  <c r="AK319" i="41"/>
  <c r="AK317" i="41"/>
  <c r="Z318" i="41"/>
  <c r="AE317" i="41"/>
  <c r="AK309" i="41"/>
  <c r="Z310" i="41"/>
  <c r="AE309" i="41"/>
  <c r="AM261" i="41"/>
  <c r="AG261" i="41"/>
  <c r="AG269" i="41" s="1"/>
  <c r="AB262" i="41"/>
  <c r="AB269" i="41"/>
  <c r="T269" i="41"/>
  <c r="AF253" i="41"/>
  <c r="AL253" i="41"/>
  <c r="AA255" i="41"/>
  <c r="Z246" i="41"/>
  <c r="CK248" i="41"/>
  <c r="AD153" i="40"/>
  <c r="AL153" i="40" s="1"/>
  <c r="E28" i="35" s="1"/>
  <c r="J153" i="40"/>
  <c r="D153" i="40"/>
  <c r="AU123" i="40"/>
  <c r="AQ118" i="40"/>
  <c r="AG118" i="40"/>
  <c r="W118" i="40"/>
  <c r="M118" i="40"/>
  <c r="E118" i="40"/>
  <c r="AU108" i="40"/>
  <c r="AU110" i="40"/>
  <c r="AU113" i="40" s="1"/>
  <c r="AQ108" i="40"/>
  <c r="AQ110" i="40"/>
  <c r="AQ113" i="40" s="1"/>
  <c r="AK108" i="40"/>
  <c r="AK110" i="40"/>
  <c r="AK113" i="40" s="1"/>
  <c r="AG108" i="40"/>
  <c r="AG110" i="40"/>
  <c r="AG113" i="40" s="1"/>
  <c r="AC108" i="40"/>
  <c r="AC110" i="40"/>
  <c r="AC113" i="40" s="1"/>
  <c r="W108" i="40"/>
  <c r="W110" i="40"/>
  <c r="W113" i="40" s="1"/>
  <c r="S108" i="40"/>
  <c r="S110" i="40"/>
  <c r="S113" i="40" s="1"/>
  <c r="M108" i="40"/>
  <c r="M110" i="40"/>
  <c r="M113" i="40" s="1"/>
  <c r="I108" i="40"/>
  <c r="I110" i="40"/>
  <c r="I113" i="40" s="1"/>
  <c r="E108" i="40"/>
  <c r="E110" i="40"/>
  <c r="E113" i="40" s="1"/>
  <c r="AN103" i="40"/>
  <c r="AK103" i="40"/>
  <c r="AC103" i="40"/>
  <c r="S103" i="40"/>
  <c r="I103" i="40"/>
  <c r="AF93" i="40"/>
  <c r="V93" i="40"/>
  <c r="L93" i="40"/>
  <c r="D93" i="40"/>
  <c r="AI73" i="40"/>
  <c r="Y73" i="40"/>
  <c r="Q73" i="40"/>
  <c r="G73" i="40"/>
  <c r="AN63" i="40"/>
  <c r="AK63" i="40"/>
  <c r="AC63" i="40"/>
  <c r="S63" i="40"/>
  <c r="AO53" i="40"/>
  <c r="AH43" i="40"/>
  <c r="X43" i="40"/>
  <c r="P43" i="40"/>
  <c r="F43" i="40"/>
  <c r="AO23" i="40"/>
  <c r="AV18" i="40"/>
  <c r="AV22" i="40"/>
  <c r="AV23" i="40" s="1"/>
  <c r="AN22" i="40"/>
  <c r="AN18" i="40"/>
  <c r="AH22" i="40"/>
  <c r="AH23" i="40" s="1"/>
  <c r="AH18" i="40"/>
  <c r="AD18" i="40"/>
  <c r="AD22" i="40"/>
  <c r="AD23" i="40" s="1"/>
  <c r="T22" i="40"/>
  <c r="T18" i="40"/>
  <c r="P22" i="40"/>
  <c r="P23" i="40" s="1"/>
  <c r="P18" i="40"/>
  <c r="J18" i="40"/>
  <c r="J22" i="40"/>
  <c r="J23" i="40" s="1"/>
  <c r="AU18" i="40"/>
  <c r="AU21" i="40"/>
  <c r="AU23" i="40" s="1"/>
  <c r="AQ18" i="40"/>
  <c r="AQ21" i="40"/>
  <c r="AQ23" i="40" s="1"/>
  <c r="AG18" i="40"/>
  <c r="AG21" i="40"/>
  <c r="AC18" i="40"/>
  <c r="AC21" i="40"/>
  <c r="AC23" i="40" s="1"/>
  <c r="W18" i="40"/>
  <c r="W21" i="40"/>
  <c r="W23" i="40" s="1"/>
  <c r="M18" i="40"/>
  <c r="M21" i="40"/>
  <c r="M23" i="40" s="1"/>
  <c r="I18" i="40"/>
  <c r="I21" i="40"/>
  <c r="I23" i="40" s="1"/>
  <c r="E18" i="40"/>
  <c r="E21" i="40"/>
  <c r="E23" i="40" s="1"/>
  <c r="AT18" i="40"/>
  <c r="AT20" i="40"/>
  <c r="AT23" i="40" s="1"/>
  <c r="AP18" i="40"/>
  <c r="AP20" i="40"/>
  <c r="AP23" i="40" s="1"/>
  <c r="AJ18" i="40"/>
  <c r="AJ20" i="40"/>
  <c r="AJ23" i="40" s="1"/>
  <c r="AF18" i="40"/>
  <c r="AF20" i="40"/>
  <c r="AF23" i="40" s="1"/>
  <c r="AB18" i="40"/>
  <c r="AB20" i="40"/>
  <c r="AB23" i="40" s="1"/>
  <c r="V18" i="40"/>
  <c r="V20" i="40"/>
  <c r="V23" i="40" s="1"/>
  <c r="R18" i="40"/>
  <c r="R20" i="40"/>
  <c r="R23" i="40" s="1"/>
  <c r="L18" i="40"/>
  <c r="L20" i="40"/>
  <c r="L23" i="40" s="1"/>
  <c r="H18" i="40"/>
  <c r="H20" i="40"/>
  <c r="H23" i="40" s="1"/>
  <c r="D18" i="40"/>
  <c r="D20" i="40"/>
  <c r="D23" i="40" s="1"/>
  <c r="AV8" i="40"/>
  <c r="AV10" i="40"/>
  <c r="AV13" i="40" s="1"/>
  <c r="AR8" i="40"/>
  <c r="AR10" i="40"/>
  <c r="AR13" i="40" s="1"/>
  <c r="AN8" i="40"/>
  <c r="AN10" i="40"/>
  <c r="AN13" i="40" s="1"/>
  <c r="AH8" i="40"/>
  <c r="AH10" i="40"/>
  <c r="AH13" i="40" s="1"/>
  <c r="AD8" i="40"/>
  <c r="AD10" i="40"/>
  <c r="AD13" i="40" s="1"/>
  <c r="X8" i="40"/>
  <c r="X10" i="40"/>
  <c r="X13" i="40" s="1"/>
  <c r="T8" i="40"/>
  <c r="T10" i="40"/>
  <c r="T13" i="40" s="1"/>
  <c r="P8" i="40"/>
  <c r="P10" i="40"/>
  <c r="P13" i="40" s="1"/>
  <c r="J8" i="40"/>
  <c r="J10" i="40"/>
  <c r="J13" i="40" s="1"/>
  <c r="F8" i="40"/>
  <c r="F10" i="40"/>
  <c r="F13" i="40" s="1"/>
  <c r="CB326" i="41"/>
  <c r="N35" i="36" s="1"/>
  <c r="BZ345" i="41"/>
  <c r="E324" i="41"/>
  <c r="E325" i="41"/>
  <c r="J323" i="41"/>
  <c r="J325" i="41" s="1"/>
  <c r="AM306" i="41"/>
  <c r="AG306" i="41"/>
  <c r="AB307" i="41"/>
  <c r="K281" i="41"/>
  <c r="F282" i="41"/>
  <c r="F283" i="41"/>
  <c r="AB276" i="41"/>
  <c r="AG275" i="41"/>
  <c r="AM275" i="41"/>
  <c r="E276" i="41"/>
  <c r="J275" i="41"/>
  <c r="J267" i="41"/>
  <c r="E269" i="41"/>
  <c r="E268" i="41"/>
  <c r="Z253" i="41"/>
  <c r="CK254" i="41"/>
  <c r="CK255" i="41"/>
  <c r="CM256" i="41" s="1"/>
  <c r="O30" i="36" s="1"/>
  <c r="CK344" i="41"/>
  <c r="CJ344" i="41" s="1"/>
  <c r="CJ345" i="41" s="1"/>
  <c r="E30" i="36"/>
  <c r="AL247" i="41"/>
  <c r="AF247" i="41"/>
  <c r="U247" i="41"/>
  <c r="P248" i="41"/>
  <c r="P342" i="41"/>
  <c r="AK222" i="41"/>
  <c r="AE222" i="41"/>
  <c r="U222" i="41"/>
  <c r="P223" i="41"/>
  <c r="P227" i="41"/>
  <c r="AS170" i="41"/>
  <c r="AS171" i="41"/>
  <c r="AU172" i="41" s="1"/>
  <c r="K24" i="36" s="1"/>
  <c r="D169" i="41"/>
  <c r="AS344" i="41"/>
  <c r="AR344" i="41" s="1"/>
  <c r="E142" i="41"/>
  <c r="E143" i="41"/>
  <c r="J141" i="41"/>
  <c r="J143" i="41" s="1"/>
  <c r="AS139" i="41"/>
  <c r="D138" i="41"/>
  <c r="AS343" i="41"/>
  <c r="AR343" i="41" s="1"/>
  <c r="AF138" i="41"/>
  <c r="AL138" i="41"/>
  <c r="AA139" i="41"/>
  <c r="P148" i="40"/>
  <c r="J148" i="40"/>
  <c r="F148" i="40"/>
  <c r="X143" i="40"/>
  <c r="P143" i="40"/>
  <c r="F143" i="40"/>
  <c r="AW138" i="40"/>
  <c r="AW140" i="40"/>
  <c r="AW143" i="40" s="1"/>
  <c r="AS138" i="40"/>
  <c r="AS140" i="40"/>
  <c r="AS143" i="40" s="1"/>
  <c r="AO138" i="40"/>
  <c r="AO140" i="40"/>
  <c r="AO143" i="40" s="1"/>
  <c r="AI138" i="40"/>
  <c r="AI140" i="40"/>
  <c r="AI143" i="40" s="1"/>
  <c r="AE138" i="40"/>
  <c r="AE140" i="40"/>
  <c r="AE143" i="40" s="1"/>
  <c r="Y138" i="40"/>
  <c r="Y140" i="40"/>
  <c r="Y143" i="40" s="1"/>
  <c r="U138" i="40"/>
  <c r="U140" i="40"/>
  <c r="U143" i="40" s="1"/>
  <c r="Q138" i="40"/>
  <c r="Q140" i="40"/>
  <c r="Q143" i="40" s="1"/>
  <c r="K138" i="40"/>
  <c r="K140" i="40"/>
  <c r="K143" i="40" s="1"/>
  <c r="G138" i="40"/>
  <c r="G140" i="40"/>
  <c r="G143" i="40" s="1"/>
  <c r="U133" i="40"/>
  <c r="AU128" i="40"/>
  <c r="AU130" i="40"/>
  <c r="AU133" i="40" s="1"/>
  <c r="AQ128" i="40"/>
  <c r="AQ130" i="40"/>
  <c r="AQ133" i="40" s="1"/>
  <c r="AK128" i="40"/>
  <c r="AK130" i="40"/>
  <c r="AK133" i="40" s="1"/>
  <c r="AG128" i="40"/>
  <c r="AG130" i="40"/>
  <c r="AG133" i="40" s="1"/>
  <c r="AC128" i="40"/>
  <c r="AC130" i="40"/>
  <c r="AC133" i="40" s="1"/>
  <c r="W128" i="40"/>
  <c r="W130" i="40"/>
  <c r="W133" i="40" s="1"/>
  <c r="S128" i="40"/>
  <c r="S130" i="40"/>
  <c r="S133" i="40" s="1"/>
  <c r="M128" i="40"/>
  <c r="M130" i="40"/>
  <c r="M133" i="40" s="1"/>
  <c r="I128" i="40"/>
  <c r="I130" i="40"/>
  <c r="I133" i="40" s="1"/>
  <c r="E128" i="40"/>
  <c r="E130" i="40"/>
  <c r="E133" i="40" s="1"/>
  <c r="AQ121" i="40"/>
  <c r="AQ123" i="40" s="1"/>
  <c r="W121" i="40"/>
  <c r="W123" i="40" s="1"/>
  <c r="E121" i="40"/>
  <c r="E123" i="40" s="1"/>
  <c r="AG123" i="40"/>
  <c r="AT112" i="40"/>
  <c r="AT113" i="40" s="1"/>
  <c r="AJ112" i="40"/>
  <c r="AJ113" i="40" s="1"/>
  <c r="AB112" i="40"/>
  <c r="AB113" i="40" s="1"/>
  <c r="R112" i="40"/>
  <c r="R113" i="40" s="1"/>
  <c r="H112" i="40"/>
  <c r="H113" i="40" s="1"/>
  <c r="T103" i="40"/>
  <c r="J103" i="40"/>
  <c r="Y93" i="40"/>
  <c r="Q93" i="40"/>
  <c r="AK83" i="40"/>
  <c r="AC83" i="40"/>
  <c r="S83" i="40"/>
  <c r="AT78" i="40"/>
  <c r="AT80" i="40"/>
  <c r="AT83" i="40" s="1"/>
  <c r="AP78" i="40"/>
  <c r="AP80" i="40"/>
  <c r="AP83" i="40" s="1"/>
  <c r="AJ78" i="40"/>
  <c r="AJ80" i="40"/>
  <c r="AJ83" i="40" s="1"/>
  <c r="AF78" i="40"/>
  <c r="AF80" i="40"/>
  <c r="AF83" i="40" s="1"/>
  <c r="AB78" i="40"/>
  <c r="AB80" i="40"/>
  <c r="AB83" i="40" s="1"/>
  <c r="V78" i="40"/>
  <c r="V80" i="40"/>
  <c r="V83" i="40" s="1"/>
  <c r="R78" i="40"/>
  <c r="R80" i="40"/>
  <c r="R83" i="40" s="1"/>
  <c r="L78" i="40"/>
  <c r="L80" i="40"/>
  <c r="L83" i="40" s="1"/>
  <c r="H78" i="40"/>
  <c r="H80" i="40"/>
  <c r="H83" i="40" s="1"/>
  <c r="D78" i="40"/>
  <c r="D80" i="40"/>
  <c r="D83" i="40" s="1"/>
  <c r="V73" i="40"/>
  <c r="L73" i="40"/>
  <c r="D73" i="40"/>
  <c r="AV68" i="40"/>
  <c r="AV70" i="40"/>
  <c r="AV73" i="40" s="1"/>
  <c r="AR68" i="40"/>
  <c r="AR70" i="40"/>
  <c r="AR73" i="40" s="1"/>
  <c r="AN68" i="40"/>
  <c r="AN70" i="40"/>
  <c r="AN73" i="40" s="1"/>
  <c r="AH68" i="40"/>
  <c r="AH70" i="40"/>
  <c r="AH73" i="40" s="1"/>
  <c r="AD68" i="40"/>
  <c r="AD70" i="40"/>
  <c r="AD73" i="40" s="1"/>
  <c r="X68" i="40"/>
  <c r="X70" i="40"/>
  <c r="X73" i="40" s="1"/>
  <c r="T68" i="40"/>
  <c r="T70" i="40"/>
  <c r="T73" i="40" s="1"/>
  <c r="P68" i="40"/>
  <c r="P70" i="40"/>
  <c r="P73" i="40" s="1"/>
  <c r="J68" i="40"/>
  <c r="J70" i="40"/>
  <c r="J73" i="40" s="1"/>
  <c r="F68" i="40"/>
  <c r="F70" i="40"/>
  <c r="F73" i="40" s="1"/>
  <c r="X63" i="40"/>
  <c r="AW58" i="40"/>
  <c r="AW60" i="40"/>
  <c r="AW63" i="40" s="1"/>
  <c r="AS58" i="40"/>
  <c r="AS60" i="40"/>
  <c r="AS63" i="40" s="1"/>
  <c r="AO58" i="40"/>
  <c r="AO60" i="40"/>
  <c r="AO63" i="40" s="1"/>
  <c r="AI58" i="40"/>
  <c r="AI60" i="40"/>
  <c r="AI63" i="40" s="1"/>
  <c r="AE58" i="40"/>
  <c r="AE60" i="40"/>
  <c r="AE63" i="40" s="1"/>
  <c r="Y58" i="40"/>
  <c r="Y60" i="40"/>
  <c r="Y63" i="40" s="1"/>
  <c r="U58" i="40"/>
  <c r="U60" i="40"/>
  <c r="U63" i="40" s="1"/>
  <c r="Q58" i="40"/>
  <c r="Q60" i="40"/>
  <c r="Q63" i="40" s="1"/>
  <c r="K58" i="40"/>
  <c r="K60" i="40"/>
  <c r="K63" i="40" s="1"/>
  <c r="G58" i="40"/>
  <c r="G60" i="40"/>
  <c r="G63" i="40" s="1"/>
  <c r="Y53" i="40"/>
  <c r="AN23" i="40"/>
  <c r="Q23" i="40"/>
  <c r="AS23" i="40"/>
  <c r="K23" i="40"/>
  <c r="G23" i="40"/>
  <c r="AI13" i="40"/>
  <c r="AC13" i="40"/>
  <c r="AT8" i="40"/>
  <c r="AJ11" i="40"/>
  <c r="AJ13" i="40" s="1"/>
  <c r="AJ8" i="40"/>
  <c r="AB8" i="40"/>
  <c r="R11" i="40"/>
  <c r="R13" i="40" s="1"/>
  <c r="R8" i="40"/>
  <c r="H8" i="40"/>
  <c r="AW8" i="40"/>
  <c r="AS8" i="40"/>
  <c r="AS10" i="40"/>
  <c r="AS13" i="40" s="1"/>
  <c r="AO8" i="40"/>
  <c r="AO10" i="40"/>
  <c r="AO13" i="40" s="1"/>
  <c r="AI8" i="40"/>
  <c r="AE8" i="40"/>
  <c r="Y8" i="40"/>
  <c r="Y10" i="40"/>
  <c r="Y13" i="40" s="1"/>
  <c r="U8" i="40"/>
  <c r="U10" i="40"/>
  <c r="U13" i="40" s="1"/>
  <c r="Q8" i="40"/>
  <c r="Q10" i="40"/>
  <c r="Q13" i="40" s="1"/>
  <c r="K8" i="40"/>
  <c r="K10" i="40"/>
  <c r="K13" i="40" s="1"/>
  <c r="G8" i="40"/>
  <c r="G10" i="40"/>
  <c r="G13" i="40" s="1"/>
  <c r="Q340" i="41"/>
  <c r="D334" i="41"/>
  <c r="AS335" i="41"/>
  <c r="AM333" i="41"/>
  <c r="AB335" i="41"/>
  <c r="D331" i="41"/>
  <c r="AS332" i="41"/>
  <c r="AG331" i="41"/>
  <c r="AG339" i="41" s="1"/>
  <c r="AM331" i="41"/>
  <c r="V331" i="41"/>
  <c r="Q332" i="41"/>
  <c r="J339" i="41"/>
  <c r="D321" i="41"/>
  <c r="I320" i="41"/>
  <c r="I303" i="41"/>
  <c r="D304" i="41"/>
  <c r="AG303" i="41"/>
  <c r="AM303" i="41"/>
  <c r="V303" i="41"/>
  <c r="V311" i="41" s="1"/>
  <c r="Q304" i="41"/>
  <c r="J311" i="41"/>
  <c r="AS296" i="41"/>
  <c r="AS297" i="41"/>
  <c r="AU298" i="41" s="1"/>
  <c r="K33" i="36" s="1"/>
  <c r="D295" i="41"/>
  <c r="C33" i="36"/>
  <c r="AF297" i="41"/>
  <c r="K289" i="41"/>
  <c r="K297" i="41" s="1"/>
  <c r="F290" i="41"/>
  <c r="F297" i="41"/>
  <c r="D278" i="41"/>
  <c r="AS283" i="41"/>
  <c r="AU284" i="41" s="1"/>
  <c r="K32" i="36" s="1"/>
  <c r="J278" i="41"/>
  <c r="E279" i="41"/>
  <c r="E283" i="41"/>
  <c r="V269" i="41"/>
  <c r="AE269" i="41"/>
  <c r="AK261" i="41"/>
  <c r="O262" i="41"/>
  <c r="O342" i="41"/>
  <c r="Z260" i="41"/>
  <c r="AK260" i="41" s="1"/>
  <c r="CM271" i="41"/>
  <c r="CK262" i="41"/>
  <c r="V247" i="41"/>
  <c r="AM247" i="41"/>
  <c r="Q248" i="41"/>
  <c r="Z239" i="41"/>
  <c r="CK240" i="41"/>
  <c r="CK241" i="41"/>
  <c r="CM242" i="41" s="1"/>
  <c r="O29" i="36" s="1"/>
  <c r="AS226" i="41"/>
  <c r="AS227" i="41"/>
  <c r="AU228" i="41" s="1"/>
  <c r="K28" i="36" s="1"/>
  <c r="D225" i="41"/>
  <c r="D27" i="36"/>
  <c r="AE211" i="41"/>
  <c r="Z212" i="41"/>
  <c r="I211" i="41"/>
  <c r="D212" i="41"/>
  <c r="I197" i="41"/>
  <c r="D198" i="41"/>
  <c r="AS178" i="41"/>
  <c r="D177" i="41"/>
  <c r="AE177" i="41"/>
  <c r="Z178" i="41"/>
  <c r="T143" i="40"/>
  <c r="J143" i="40"/>
  <c r="AI133" i="40"/>
  <c r="Y133" i="40"/>
  <c r="Q133" i="40"/>
  <c r="AK123" i="40"/>
  <c r="AC123" i="40"/>
  <c r="S123" i="40"/>
  <c r="AT118" i="40"/>
  <c r="AT120" i="40"/>
  <c r="AT123" i="40" s="1"/>
  <c r="AP118" i="40"/>
  <c r="AP120" i="40"/>
  <c r="AP123" i="40" s="1"/>
  <c r="AJ118" i="40"/>
  <c r="AJ120" i="40"/>
  <c r="AJ123" i="40" s="1"/>
  <c r="AF118" i="40"/>
  <c r="AF120" i="40"/>
  <c r="AF123" i="40" s="1"/>
  <c r="AB118" i="40"/>
  <c r="AB120" i="40"/>
  <c r="AB123" i="40" s="1"/>
  <c r="V118" i="40"/>
  <c r="V120" i="40"/>
  <c r="V123" i="40" s="1"/>
  <c r="R118" i="40"/>
  <c r="R120" i="40"/>
  <c r="R123" i="40" s="1"/>
  <c r="L118" i="40"/>
  <c r="L120" i="40"/>
  <c r="L123" i="40" s="1"/>
  <c r="H118" i="40"/>
  <c r="H120" i="40"/>
  <c r="H123" i="40" s="1"/>
  <c r="D118" i="40"/>
  <c r="D120" i="40"/>
  <c r="D123" i="40" s="1"/>
  <c r="V113" i="40"/>
  <c r="L113" i="40"/>
  <c r="D113" i="40"/>
  <c r="AV108" i="40"/>
  <c r="AV110" i="40"/>
  <c r="AV113" i="40" s="1"/>
  <c r="AR108" i="40"/>
  <c r="AR110" i="40"/>
  <c r="AR113" i="40" s="1"/>
  <c r="AN108" i="40"/>
  <c r="AN110" i="40"/>
  <c r="AN113" i="40" s="1"/>
  <c r="AH108" i="40"/>
  <c r="AH110" i="40"/>
  <c r="AH113" i="40" s="1"/>
  <c r="AD108" i="40"/>
  <c r="AD110" i="40"/>
  <c r="AD113" i="40" s="1"/>
  <c r="X108" i="40"/>
  <c r="X110" i="40"/>
  <c r="X113" i="40" s="1"/>
  <c r="T108" i="40"/>
  <c r="T110" i="40"/>
  <c r="T113" i="40" s="1"/>
  <c r="P108" i="40"/>
  <c r="P110" i="40"/>
  <c r="P113" i="40" s="1"/>
  <c r="J108" i="40"/>
  <c r="J110" i="40"/>
  <c r="J113" i="40" s="1"/>
  <c r="F108" i="40"/>
  <c r="F110" i="40"/>
  <c r="F113" i="40" s="1"/>
  <c r="X103" i="40"/>
  <c r="P103" i="40"/>
  <c r="AW98" i="40"/>
  <c r="AW100" i="40"/>
  <c r="AW103" i="40" s="1"/>
  <c r="AS98" i="40"/>
  <c r="AS100" i="40"/>
  <c r="AS103" i="40" s="1"/>
  <c r="AO98" i="40"/>
  <c r="AO100" i="40"/>
  <c r="AO103" i="40" s="1"/>
  <c r="AI98" i="40"/>
  <c r="AI100" i="40"/>
  <c r="AI103" i="40" s="1"/>
  <c r="AE98" i="40"/>
  <c r="AE100" i="40"/>
  <c r="AE103" i="40" s="1"/>
  <c r="Y98" i="40"/>
  <c r="Y100" i="40"/>
  <c r="Y103" i="40" s="1"/>
  <c r="U98" i="40"/>
  <c r="U100" i="40"/>
  <c r="U103" i="40" s="1"/>
  <c r="Q98" i="40"/>
  <c r="Q100" i="40"/>
  <c r="Q103" i="40" s="1"/>
  <c r="K98" i="40"/>
  <c r="K100" i="40"/>
  <c r="K103" i="40" s="1"/>
  <c r="G98" i="40"/>
  <c r="G100" i="40"/>
  <c r="G103" i="40" s="1"/>
  <c r="AE93" i="40"/>
  <c r="U93" i="40"/>
  <c r="AU88" i="40"/>
  <c r="AU90" i="40"/>
  <c r="AU93" i="40" s="1"/>
  <c r="AQ88" i="40"/>
  <c r="AQ90" i="40"/>
  <c r="AQ93" i="40" s="1"/>
  <c r="AK88" i="40"/>
  <c r="AK90" i="40"/>
  <c r="AK93" i="40" s="1"/>
  <c r="AG88" i="40"/>
  <c r="AG90" i="40"/>
  <c r="AG93" i="40" s="1"/>
  <c r="AC88" i="40"/>
  <c r="AC90" i="40"/>
  <c r="AC93" i="40" s="1"/>
  <c r="W88" i="40"/>
  <c r="W90" i="40"/>
  <c r="W93" i="40" s="1"/>
  <c r="S88" i="40"/>
  <c r="S90" i="40"/>
  <c r="S93" i="40" s="1"/>
  <c r="M88" i="40"/>
  <c r="M90" i="40"/>
  <c r="M93" i="40" s="1"/>
  <c r="I88" i="40"/>
  <c r="I90" i="40"/>
  <c r="I93" i="40" s="1"/>
  <c r="E88" i="40"/>
  <c r="E90" i="40"/>
  <c r="E93" i="40" s="1"/>
  <c r="AG83" i="40"/>
  <c r="W83" i="40"/>
  <c r="R73" i="40"/>
  <c r="H73" i="40"/>
  <c r="T63" i="40"/>
  <c r="J63" i="40"/>
  <c r="AE53" i="40"/>
  <c r="U53" i="40"/>
  <c r="AU48" i="40"/>
  <c r="AU50" i="40"/>
  <c r="AU53" i="40" s="1"/>
  <c r="AQ48" i="40"/>
  <c r="AQ50" i="40"/>
  <c r="AQ53" i="40" s="1"/>
  <c r="AK48" i="40"/>
  <c r="AK50" i="40"/>
  <c r="AK53" i="40" s="1"/>
  <c r="AG48" i="40"/>
  <c r="AG50" i="40"/>
  <c r="AG53" i="40" s="1"/>
  <c r="AC48" i="40"/>
  <c r="AC50" i="40"/>
  <c r="AC53" i="40" s="1"/>
  <c r="W48" i="40"/>
  <c r="W50" i="40"/>
  <c r="W53" i="40" s="1"/>
  <c r="S48" i="40"/>
  <c r="S50" i="40"/>
  <c r="S53" i="40" s="1"/>
  <c r="M48" i="40"/>
  <c r="M50" i="40"/>
  <c r="M53" i="40" s="1"/>
  <c r="I48" i="40"/>
  <c r="I50" i="40"/>
  <c r="I53" i="40" s="1"/>
  <c r="E48" i="40"/>
  <c r="E50" i="40"/>
  <c r="E53" i="40" s="1"/>
  <c r="AK43" i="40"/>
  <c r="AC43" i="40"/>
  <c r="S43" i="40"/>
  <c r="AT38" i="40"/>
  <c r="AT40" i="40"/>
  <c r="AT43" i="40" s="1"/>
  <c r="AP38" i="40"/>
  <c r="AP40" i="40"/>
  <c r="AP43" i="40" s="1"/>
  <c r="AJ38" i="40"/>
  <c r="AJ40" i="40"/>
  <c r="AJ43" i="40" s="1"/>
  <c r="AF38" i="40"/>
  <c r="AF40" i="40"/>
  <c r="AF43" i="40" s="1"/>
  <c r="AB38" i="40"/>
  <c r="AB40" i="40"/>
  <c r="AB43" i="40" s="1"/>
  <c r="V38" i="40"/>
  <c r="V40" i="40"/>
  <c r="V43" i="40" s="1"/>
  <c r="R38" i="40"/>
  <c r="R40" i="40"/>
  <c r="R43" i="40" s="1"/>
  <c r="L38" i="40"/>
  <c r="L40" i="40"/>
  <c r="L43" i="40" s="1"/>
  <c r="H38" i="40"/>
  <c r="H40" i="40"/>
  <c r="H43" i="40" s="1"/>
  <c r="D38" i="40"/>
  <c r="D40" i="40"/>
  <c r="D43" i="40" s="1"/>
  <c r="F23" i="40"/>
  <c r="AI23" i="40"/>
  <c r="S13" i="40"/>
  <c r="AU13" i="40"/>
  <c r="W13" i="40"/>
  <c r="M13" i="40"/>
  <c r="E13" i="40"/>
  <c r="AK334" i="41"/>
  <c r="AE334" i="41"/>
  <c r="D36" i="36"/>
  <c r="AS324" i="41"/>
  <c r="BD324" i="41" s="1"/>
  <c r="AS325" i="41"/>
  <c r="AU326" i="41" s="1"/>
  <c r="K35" i="36" s="1"/>
  <c r="O324" i="41"/>
  <c r="T323" i="41"/>
  <c r="O325" i="41"/>
  <c r="Q326" i="41" s="1"/>
  <c r="D323" i="41"/>
  <c r="E35" i="36"/>
  <c r="D34" i="36"/>
  <c r="AB296" i="41"/>
  <c r="AB297" i="41"/>
  <c r="AG295" i="41"/>
  <c r="AM295" i="41"/>
  <c r="AM297" i="41" s="1"/>
  <c r="E296" i="41"/>
  <c r="E297" i="41"/>
  <c r="J295" i="41"/>
  <c r="Z289" i="41"/>
  <c r="P283" i="41"/>
  <c r="Q284" i="41" s="1"/>
  <c r="U281" i="41"/>
  <c r="U283" i="41" s="1"/>
  <c r="AL281" i="41"/>
  <c r="AL283" i="41" s="1"/>
  <c r="CK251" i="41"/>
  <c r="AL250" i="41"/>
  <c r="AF250" i="41"/>
  <c r="AA251" i="41"/>
  <c r="AS248" i="41"/>
  <c r="CK234" i="41"/>
  <c r="Z233" i="41"/>
  <c r="AL232" i="41"/>
  <c r="AA234" i="41"/>
  <c r="Z221" i="41"/>
  <c r="AK221" i="41" s="1"/>
  <c r="AF194" i="41"/>
  <c r="AL194" i="41"/>
  <c r="U194" i="41"/>
  <c r="U199" i="41" s="1"/>
  <c r="P195" i="41"/>
  <c r="P199" i="41"/>
  <c r="AM193" i="41"/>
  <c r="AB195" i="41"/>
  <c r="AK23" i="40"/>
  <c r="X23" i="40"/>
  <c r="Z338" i="41"/>
  <c r="AE337" i="41"/>
  <c r="AK337" i="41"/>
  <c r="E338" i="41"/>
  <c r="E339" i="41"/>
  <c r="T339" i="41"/>
  <c r="K339" i="41"/>
  <c r="AB324" i="41"/>
  <c r="AB325" i="41"/>
  <c r="AG323" i="41"/>
  <c r="AL320" i="41"/>
  <c r="E321" i="41"/>
  <c r="AM319" i="41"/>
  <c r="AB321" i="41"/>
  <c r="T317" i="41"/>
  <c r="O318" i="41"/>
  <c r="I317" i="41"/>
  <c r="D318" i="41"/>
  <c r="T309" i="41"/>
  <c r="O310" i="41"/>
  <c r="I309" i="41"/>
  <c r="D310" i="41"/>
  <c r="T311" i="41"/>
  <c r="BQ345" i="41"/>
  <c r="T295" i="41"/>
  <c r="D292" i="41"/>
  <c r="AM278" i="41"/>
  <c r="AM283" i="41" s="1"/>
  <c r="AG278" i="41"/>
  <c r="T278" i="41"/>
  <c r="AF283" i="41"/>
  <c r="T275" i="41"/>
  <c r="K283" i="41"/>
  <c r="AK266" i="41"/>
  <c r="U264" i="41"/>
  <c r="AL264" i="41"/>
  <c r="AL269" i="41" s="1"/>
  <c r="E31" i="36"/>
  <c r="J261" i="41"/>
  <c r="E262" i="41"/>
  <c r="D253" i="41"/>
  <c r="AS254" i="41"/>
  <c r="AS255" i="41"/>
  <c r="AU256" i="41" s="1"/>
  <c r="K30" i="36" s="1"/>
  <c r="U253" i="41"/>
  <c r="P254" i="41"/>
  <c r="P255" i="41"/>
  <c r="Q256" i="41" s="1"/>
  <c r="AS251" i="41"/>
  <c r="D250" i="41"/>
  <c r="V250" i="41"/>
  <c r="Q251" i="41"/>
  <c r="AM250" i="41"/>
  <c r="D239" i="41"/>
  <c r="AS241" i="41"/>
  <c r="AU242" i="41" s="1"/>
  <c r="K29" i="36" s="1"/>
  <c r="AS240" i="41"/>
  <c r="T236" i="41"/>
  <c r="O237" i="41"/>
  <c r="AM235" i="41"/>
  <c r="AB237" i="41"/>
  <c r="AB234" i="41"/>
  <c r="AG233" i="41"/>
  <c r="AG241" i="41" s="1"/>
  <c r="AM233" i="41"/>
  <c r="AB342" i="41"/>
  <c r="Q228" i="41"/>
  <c r="V219" i="41"/>
  <c r="Q220" i="41"/>
  <c r="Q342" i="41"/>
  <c r="AL210" i="41"/>
  <c r="AA212" i="41"/>
  <c r="J208" i="41"/>
  <c r="E213" i="41"/>
  <c r="E209" i="41"/>
  <c r="CB186" i="41"/>
  <c r="N25" i="36" s="1"/>
  <c r="CB345" i="41"/>
  <c r="D183" i="41"/>
  <c r="AS185" i="41"/>
  <c r="AU186" i="41" s="1"/>
  <c r="K25" i="36" s="1"/>
  <c r="AS184" i="41"/>
  <c r="O178" i="41"/>
  <c r="AK176" i="41"/>
  <c r="AL168" i="41"/>
  <c r="AA170" i="41"/>
  <c r="AL162" i="41"/>
  <c r="AA164" i="41"/>
  <c r="CK153" i="41"/>
  <c r="Z151" i="41"/>
  <c r="AK151" i="41" s="1"/>
  <c r="AS150" i="41"/>
  <c r="D149" i="41"/>
  <c r="P143" i="41"/>
  <c r="P136" i="41"/>
  <c r="AL135" i="41"/>
  <c r="U135" i="41"/>
  <c r="AL123" i="41"/>
  <c r="AA125" i="41"/>
  <c r="AE155" i="41"/>
  <c r="Z156" i="41"/>
  <c r="T155" i="41"/>
  <c r="O156" i="41"/>
  <c r="O157" i="41"/>
  <c r="Q158" i="41" s="1"/>
  <c r="I155" i="41"/>
  <c r="D156" i="41"/>
  <c r="AL154" i="41"/>
  <c r="AA156" i="41"/>
  <c r="AM151" i="41"/>
  <c r="AB153" i="41"/>
  <c r="Q139" i="41"/>
  <c r="Q143" i="41"/>
  <c r="V138" i="41"/>
  <c r="Q343" i="41"/>
  <c r="E22" i="36"/>
  <c r="AL124" i="41"/>
  <c r="P125" i="41"/>
  <c r="U124" i="41"/>
  <c r="U129" i="41" s="1"/>
  <c r="P343" i="41"/>
  <c r="AK68" i="41"/>
  <c r="AE68" i="41"/>
  <c r="Z69" i="41"/>
  <c r="T68" i="41"/>
  <c r="O69" i="41"/>
  <c r="O73" i="41"/>
  <c r="Q74" i="41" s="1"/>
  <c r="AG23" i="40"/>
  <c r="T23" i="40"/>
  <c r="I13" i="40"/>
  <c r="O344" i="41"/>
  <c r="O343" i="41"/>
  <c r="AL337" i="41"/>
  <c r="AL339" i="41" s="1"/>
  <c r="AA339" i="41"/>
  <c r="AL333" i="41"/>
  <c r="AL311" i="41"/>
  <c r="AF306" i="41"/>
  <c r="AA311" i="41"/>
  <c r="AS304" i="41"/>
  <c r="B34" i="36"/>
  <c r="CB298" i="41"/>
  <c r="N33" i="36" s="1"/>
  <c r="J292" i="41"/>
  <c r="J297" i="41" s="1"/>
  <c r="E293" i="41"/>
  <c r="D33" i="36"/>
  <c r="T289" i="41"/>
  <c r="O290" i="41"/>
  <c r="E32" i="36"/>
  <c r="T281" i="41"/>
  <c r="O282" i="41"/>
  <c r="D32" i="36"/>
  <c r="AM269" i="41"/>
  <c r="CK269" i="41"/>
  <c r="CM270" i="41" s="1"/>
  <c r="O31" i="36" s="1"/>
  <c r="K264" i="41"/>
  <c r="K269" i="41" s="1"/>
  <c r="F265" i="41"/>
  <c r="D261" i="41"/>
  <c r="AA262" i="41"/>
  <c r="AL260" i="41"/>
  <c r="BF256" i="41"/>
  <c r="L30" i="36" s="1"/>
  <c r="BE345" i="41"/>
  <c r="F254" i="41"/>
  <c r="F255" i="41"/>
  <c r="K253" i="41"/>
  <c r="K255" i="41" s="1"/>
  <c r="AG255" i="41"/>
  <c r="AK247" i="41"/>
  <c r="AE247" i="41"/>
  <c r="AM246" i="41"/>
  <c r="AB248" i="41"/>
  <c r="D29" i="36"/>
  <c r="V239" i="41"/>
  <c r="Q241" i="41"/>
  <c r="AL225" i="41"/>
  <c r="AA227" i="41"/>
  <c r="AF225" i="41"/>
  <c r="AF227" i="41" s="1"/>
  <c r="AA226" i="41"/>
  <c r="CK220" i="41"/>
  <c r="Z219" i="41"/>
  <c r="BF345" i="41"/>
  <c r="F209" i="41"/>
  <c r="K208" i="41"/>
  <c r="K213" i="41" s="1"/>
  <c r="AL205" i="41"/>
  <c r="AF205" i="41"/>
  <c r="AA206" i="41"/>
  <c r="AB198" i="41"/>
  <c r="AM197" i="41"/>
  <c r="V197" i="41"/>
  <c r="Q198" i="41"/>
  <c r="Q344" i="41"/>
  <c r="T191" i="41"/>
  <c r="T199" i="41" s="1"/>
  <c r="O192" i="41"/>
  <c r="O199" i="41"/>
  <c r="Q200" i="41" s="1"/>
  <c r="Z190" i="41"/>
  <c r="CK192" i="41"/>
  <c r="E25" i="36"/>
  <c r="Z180" i="41"/>
  <c r="CK181" i="41"/>
  <c r="CK185" i="41"/>
  <c r="CM186" i="41" s="1"/>
  <c r="O25" i="36" s="1"/>
  <c r="D166" i="41"/>
  <c r="AS167" i="41"/>
  <c r="Z165" i="41"/>
  <c r="D141" i="41"/>
  <c r="AS142" i="41"/>
  <c r="AS143" i="41"/>
  <c r="AU144" i="41" s="1"/>
  <c r="K22" i="36" s="1"/>
  <c r="AG127" i="41"/>
  <c r="AB129" i="41"/>
  <c r="AM127" i="41"/>
  <c r="AB128" i="41"/>
  <c r="I127" i="41"/>
  <c r="D128" i="41"/>
  <c r="F114" i="41"/>
  <c r="F115" i="41"/>
  <c r="K113" i="41"/>
  <c r="K115" i="41" s="1"/>
  <c r="AB338" i="41"/>
  <c r="P338" i="41"/>
  <c r="AA335" i="41"/>
  <c r="O335" i="41"/>
  <c r="E332" i="41"/>
  <c r="F35" i="36"/>
  <c r="CK324" i="41"/>
  <c r="CK325" i="41"/>
  <c r="CM326" i="41" s="1"/>
  <c r="O35" i="36" s="1"/>
  <c r="Z323" i="41"/>
  <c r="AE320" i="41"/>
  <c r="K325" i="41"/>
  <c r="CK311" i="41"/>
  <c r="CM312" i="41" s="1"/>
  <c r="O34" i="36" s="1"/>
  <c r="Q311" i="41"/>
  <c r="P311" i="41"/>
  <c r="CK307" i="41"/>
  <c r="P307" i="41"/>
  <c r="E304" i="41"/>
  <c r="CK296" i="41"/>
  <c r="CK297" i="41"/>
  <c r="CM298" i="41" s="1"/>
  <c r="O33" i="36" s="1"/>
  <c r="Z295" i="41"/>
  <c r="U292" i="41"/>
  <c r="P293" i="41"/>
  <c r="AL288" i="41"/>
  <c r="AA290" i="41"/>
  <c r="BQ284" i="41"/>
  <c r="M32" i="36" s="1"/>
  <c r="AB283" i="41"/>
  <c r="AL280" i="41"/>
  <c r="AA282" i="41"/>
  <c r="Z279" i="41"/>
  <c r="F279" i="41"/>
  <c r="AA276" i="41"/>
  <c r="F32" i="36"/>
  <c r="CK276" i="41"/>
  <c r="Z275" i="41"/>
  <c r="AK267" i="41"/>
  <c r="AK269" i="41" s="1"/>
  <c r="Z269" i="41"/>
  <c r="AB270" i="41" s="1"/>
  <c r="U267" i="41"/>
  <c r="P268" i="41"/>
  <c r="AL263" i="41"/>
  <c r="AA265" i="41"/>
  <c r="Z262" i="41"/>
  <c r="F262" i="41"/>
  <c r="O254" i="41"/>
  <c r="AM253" i="41"/>
  <c r="AM255" i="41" s="1"/>
  <c r="AB255" i="41"/>
  <c r="T253" i="41"/>
  <c r="T255" i="41" s="1"/>
  <c r="J236" i="41"/>
  <c r="E237" i="41"/>
  <c r="O234" i="41"/>
  <c r="D233" i="41"/>
  <c r="E226" i="41"/>
  <c r="E227" i="41"/>
  <c r="D28" i="36"/>
  <c r="AG219" i="41"/>
  <c r="AG227" i="41" s="1"/>
  <c r="AM219" i="41"/>
  <c r="CK213" i="41"/>
  <c r="CM214" i="41" s="1"/>
  <c r="O27" i="36" s="1"/>
  <c r="D208" i="41"/>
  <c r="D213" i="41" s="1"/>
  <c r="F214" i="41" s="1"/>
  <c r="AS213" i="41"/>
  <c r="AU214" i="41" s="1"/>
  <c r="K27" i="36" s="1"/>
  <c r="AF208" i="41"/>
  <c r="AL208" i="41"/>
  <c r="AA209" i="41"/>
  <c r="AA213" i="41"/>
  <c r="T208" i="41"/>
  <c r="O209" i="41"/>
  <c r="O213" i="41"/>
  <c r="F206" i="41"/>
  <c r="CK206" i="41"/>
  <c r="Z205" i="41"/>
  <c r="Z213" i="41" s="1"/>
  <c r="V205" i="41"/>
  <c r="Q206" i="41"/>
  <c r="AM205" i="41"/>
  <c r="E206" i="41"/>
  <c r="J205" i="41"/>
  <c r="AK196" i="41"/>
  <c r="O198" i="41"/>
  <c r="V194" i="41"/>
  <c r="AM194" i="41"/>
  <c r="Q195" i="41"/>
  <c r="T183" i="41"/>
  <c r="T185" i="41" s="1"/>
  <c r="O184" i="41"/>
  <c r="O185" i="41"/>
  <c r="AK182" i="41"/>
  <c r="AL177" i="41"/>
  <c r="AF177" i="41"/>
  <c r="AF185" i="41" s="1"/>
  <c r="AA178" i="41"/>
  <c r="V177" i="41"/>
  <c r="V185" i="41" s="1"/>
  <c r="Q178" i="41"/>
  <c r="CK150" i="41"/>
  <c r="Z149" i="41"/>
  <c r="Z157" i="41" s="1"/>
  <c r="AM134" i="41"/>
  <c r="AB136" i="41"/>
  <c r="D124" i="41"/>
  <c r="AS125" i="41"/>
  <c r="AS129" i="41"/>
  <c r="AU130" i="41" s="1"/>
  <c r="K21" i="36" s="1"/>
  <c r="Z331" i="41"/>
  <c r="Z339" i="41" s="1"/>
  <c r="AL323" i="41"/>
  <c r="AL325" i="41" s="1"/>
  <c r="AA325" i="41"/>
  <c r="V323" i="41"/>
  <c r="Q324" i="41"/>
  <c r="U320" i="41"/>
  <c r="U325" i="41" s="1"/>
  <c r="P321" i="41"/>
  <c r="AL316" i="41"/>
  <c r="AA318" i="41"/>
  <c r="BQ312" i="41"/>
  <c r="M34" i="36" s="1"/>
  <c r="AL308" i="41"/>
  <c r="AA310" i="41"/>
  <c r="Z307" i="41"/>
  <c r="F307" i="41"/>
  <c r="CK304" i="41"/>
  <c r="C34" i="36"/>
  <c r="Z303" i="41"/>
  <c r="AL295" i="41"/>
  <c r="AL297" i="41" s="1"/>
  <c r="AA297" i="41"/>
  <c r="V295" i="41"/>
  <c r="V297" i="41" s="1"/>
  <c r="Q296" i="41"/>
  <c r="AM291" i="41"/>
  <c r="AB293" i="41"/>
  <c r="AG297" i="41"/>
  <c r="V275" i="41"/>
  <c r="V283" i="41" s="1"/>
  <c r="Q276" i="41"/>
  <c r="AM266" i="41"/>
  <c r="AB268" i="41"/>
  <c r="D31" i="36"/>
  <c r="AF269" i="41"/>
  <c r="T239" i="41"/>
  <c r="O241" i="41"/>
  <c r="Q242" i="41" s="1"/>
  <c r="O240" i="41"/>
  <c r="Z236" i="41"/>
  <c r="F237" i="41"/>
  <c r="K236" i="41"/>
  <c r="AA237" i="41"/>
  <c r="AL235" i="41"/>
  <c r="E29" i="36"/>
  <c r="C29" i="36"/>
  <c r="CK226" i="41"/>
  <c r="CK227" i="41"/>
  <c r="CM228" i="41" s="1"/>
  <c r="O28" i="36" s="1"/>
  <c r="Z225" i="41"/>
  <c r="V225" i="41"/>
  <c r="Q226" i="41"/>
  <c r="AM225" i="41"/>
  <c r="AS223" i="41"/>
  <c r="D222" i="41"/>
  <c r="AM221" i="41"/>
  <c r="AB223" i="41"/>
  <c r="D219" i="41"/>
  <c r="AS220" i="41"/>
  <c r="U219" i="41"/>
  <c r="U227" i="41" s="1"/>
  <c r="P220" i="41"/>
  <c r="K219" i="41"/>
  <c r="K227" i="41" s="1"/>
  <c r="F220" i="41"/>
  <c r="AG211" i="41"/>
  <c r="AM211" i="41"/>
  <c r="AM213" i="41" s="1"/>
  <c r="AB213" i="41"/>
  <c r="V211" i="41"/>
  <c r="Q212" i="41"/>
  <c r="Q213" i="41"/>
  <c r="E24" i="36"/>
  <c r="AE169" i="41"/>
  <c r="Z170" i="41"/>
  <c r="T169" i="41"/>
  <c r="O170" i="41"/>
  <c r="O171" i="41"/>
  <c r="Q172" i="41" s="1"/>
  <c r="V163" i="41"/>
  <c r="Q164" i="41"/>
  <c r="K163" i="41"/>
  <c r="K171" i="41" s="1"/>
  <c r="F171" i="41"/>
  <c r="F164" i="41"/>
  <c r="AA142" i="41"/>
  <c r="AL141" i="41"/>
  <c r="AL143" i="41" s="1"/>
  <c r="AA143" i="41"/>
  <c r="AF141" i="41"/>
  <c r="AF143" i="41" s="1"/>
  <c r="O142" i="41"/>
  <c r="T141" i="41"/>
  <c r="O143" i="41"/>
  <c r="CK136" i="41"/>
  <c r="Z135" i="41"/>
  <c r="AS122" i="41"/>
  <c r="D121" i="41"/>
  <c r="D111" i="41"/>
  <c r="I110" i="41"/>
  <c r="U99" i="41"/>
  <c r="U101" i="41" s="1"/>
  <c r="P101" i="41"/>
  <c r="P100" i="41"/>
  <c r="AL99" i="41"/>
  <c r="U239" i="41"/>
  <c r="U241" i="41" s="1"/>
  <c r="AL239" i="41"/>
  <c r="AL241" i="41" s="1"/>
  <c r="K239" i="41"/>
  <c r="F240" i="41"/>
  <c r="F241" i="41"/>
  <c r="AM236" i="41"/>
  <c r="AM241" i="41" s="1"/>
  <c r="AB241" i="41"/>
  <c r="E234" i="41"/>
  <c r="J233" i="41"/>
  <c r="AL222" i="41"/>
  <c r="J227" i="41"/>
  <c r="AK218" i="41"/>
  <c r="AM210" i="41"/>
  <c r="C26" i="36"/>
  <c r="AS198" i="41"/>
  <c r="AS199" i="41"/>
  <c r="AU200" i="41" s="1"/>
  <c r="K26" i="36" s="1"/>
  <c r="CK198" i="41"/>
  <c r="CK199" i="41"/>
  <c r="CM200" i="41" s="1"/>
  <c r="O26" i="36" s="1"/>
  <c r="Z197" i="41"/>
  <c r="AL197" i="41"/>
  <c r="AL199" i="41" s="1"/>
  <c r="AA199" i="41"/>
  <c r="AF197" i="41"/>
  <c r="AA198" i="41"/>
  <c r="AG191" i="41"/>
  <c r="AG199" i="41" s="1"/>
  <c r="AM191" i="41"/>
  <c r="AB192" i="41"/>
  <c r="AG183" i="41"/>
  <c r="AM183" i="41"/>
  <c r="AB184" i="41"/>
  <c r="AB185" i="41"/>
  <c r="Q184" i="41"/>
  <c r="Q185" i="41"/>
  <c r="D180" i="41"/>
  <c r="AS181" i="41"/>
  <c r="AM180" i="41"/>
  <c r="AG180" i="41"/>
  <c r="AB181" i="41"/>
  <c r="F181" i="41"/>
  <c r="F185" i="41"/>
  <c r="K180" i="41"/>
  <c r="K185" i="41" s="1"/>
  <c r="AS156" i="41"/>
  <c r="AS157" i="41"/>
  <c r="AU158" i="41" s="1"/>
  <c r="K23" i="36" s="1"/>
  <c r="CK156" i="41"/>
  <c r="CK157" i="41"/>
  <c r="CM158" i="41" s="1"/>
  <c r="O23" i="36" s="1"/>
  <c r="AK154" i="41"/>
  <c r="AG149" i="41"/>
  <c r="AG157" i="41" s="1"/>
  <c r="AB150" i="41"/>
  <c r="AL148" i="41"/>
  <c r="AA150" i="41"/>
  <c r="Z139" i="41"/>
  <c r="AK137" i="41"/>
  <c r="CK128" i="41"/>
  <c r="CK129" i="41"/>
  <c r="CM130" i="41" s="1"/>
  <c r="O21" i="36" s="1"/>
  <c r="Z127" i="41"/>
  <c r="V233" i="41"/>
  <c r="V241" i="41" s="1"/>
  <c r="Q234" i="41"/>
  <c r="CB228" i="41"/>
  <c r="N28" i="36" s="1"/>
  <c r="AL218" i="41"/>
  <c r="AA220" i="41"/>
  <c r="AL213" i="41"/>
  <c r="P213" i="41"/>
  <c r="P212" i="41"/>
  <c r="AE208" i="41"/>
  <c r="AG213" i="41"/>
  <c r="AK194" i="41"/>
  <c r="AE194" i="41"/>
  <c r="AL190" i="41"/>
  <c r="AA192" i="41"/>
  <c r="AL182" i="41"/>
  <c r="AA184" i="41"/>
  <c r="CK178" i="41"/>
  <c r="CB172" i="41"/>
  <c r="N24" i="36" s="1"/>
  <c r="CK164" i="41"/>
  <c r="Z163" i="41"/>
  <c r="AL157" i="41"/>
  <c r="D152" i="41"/>
  <c r="AS153" i="41"/>
  <c r="AA157" i="41"/>
  <c r="AF152" i="41"/>
  <c r="AF157" i="41" s="1"/>
  <c r="U152" i="41"/>
  <c r="U157" i="41" s="1"/>
  <c r="P153" i="41"/>
  <c r="E157" i="41"/>
  <c r="J152" i="41"/>
  <c r="J157" i="41" s="1"/>
  <c r="E153" i="41"/>
  <c r="V149" i="41"/>
  <c r="Q150" i="41"/>
  <c r="K157" i="41"/>
  <c r="AM137" i="41"/>
  <c r="AB139" i="41"/>
  <c r="AM113" i="41"/>
  <c r="AM115" i="41" s="1"/>
  <c r="AB115" i="41"/>
  <c r="AB114" i="41"/>
  <c r="AG113" i="41"/>
  <c r="AG115" i="41" s="1"/>
  <c r="AS111" i="41"/>
  <c r="C20" i="36"/>
  <c r="E20" i="36"/>
  <c r="U115" i="41"/>
  <c r="CK100" i="41"/>
  <c r="CK101" i="41"/>
  <c r="Z99" i="41"/>
  <c r="D93" i="41"/>
  <c r="AS94" i="41"/>
  <c r="AK93" i="41"/>
  <c r="Z94" i="41"/>
  <c r="AE93" i="41"/>
  <c r="C17" i="36"/>
  <c r="V93" i="41"/>
  <c r="Q94" i="41"/>
  <c r="D85" i="41"/>
  <c r="AS86" i="41"/>
  <c r="AS87" i="41"/>
  <c r="CK58" i="41"/>
  <c r="Z57" i="41"/>
  <c r="CK59" i="41"/>
  <c r="CM60" i="41" s="1"/>
  <c r="O14" i="36" s="1"/>
  <c r="F55" i="41"/>
  <c r="K54" i="41"/>
  <c r="AL51" i="41"/>
  <c r="AF51" i="41"/>
  <c r="AA52" i="41"/>
  <c r="T219" i="41"/>
  <c r="T227" i="41" s="1"/>
  <c r="O220" i="41"/>
  <c r="T211" i="41"/>
  <c r="O212" i="41"/>
  <c r="BF200" i="41"/>
  <c r="L26" i="36" s="1"/>
  <c r="E198" i="41"/>
  <c r="E199" i="41"/>
  <c r="D26" i="36"/>
  <c r="K199" i="41"/>
  <c r="P185" i="41"/>
  <c r="E178" i="41"/>
  <c r="CK170" i="41"/>
  <c r="CK171" i="41"/>
  <c r="CM172" i="41" s="1"/>
  <c r="O24" i="36" s="1"/>
  <c r="V169" i="41"/>
  <c r="Q170" i="41"/>
  <c r="U166" i="41"/>
  <c r="U171" i="41" s="1"/>
  <c r="P167" i="41"/>
  <c r="AM165" i="41"/>
  <c r="AB167" i="41"/>
  <c r="T163" i="41"/>
  <c r="O164" i="41"/>
  <c r="D163" i="41"/>
  <c r="V155" i="41"/>
  <c r="Q156" i="41"/>
  <c r="AK152" i="41"/>
  <c r="E23" i="36"/>
  <c r="T149" i="41"/>
  <c r="T157" i="41" s="1"/>
  <c r="O150" i="41"/>
  <c r="BF144" i="41"/>
  <c r="L22" i="36" s="1"/>
  <c r="Z141" i="41"/>
  <c r="CK142" i="41"/>
  <c r="CK143" i="41"/>
  <c r="CM144" i="41" s="1"/>
  <c r="O22" i="36" s="1"/>
  <c r="V141" i="41"/>
  <c r="V143" i="41" s="1"/>
  <c r="Q142" i="41"/>
  <c r="AG135" i="41"/>
  <c r="AG143" i="41" s="1"/>
  <c r="AM135" i="41"/>
  <c r="AM143" i="41" s="1"/>
  <c r="K143" i="41"/>
  <c r="AK126" i="41"/>
  <c r="AL121" i="41"/>
  <c r="AF121" i="41"/>
  <c r="AF129" i="41" s="1"/>
  <c r="AA122" i="41"/>
  <c r="E122" i="41"/>
  <c r="J121" i="41"/>
  <c r="J129" i="41" s="1"/>
  <c r="E129" i="41"/>
  <c r="CK114" i="41"/>
  <c r="CK115" i="41"/>
  <c r="CM116" i="41" s="1"/>
  <c r="O20" i="36" s="1"/>
  <c r="Z113" i="41"/>
  <c r="O115" i="41"/>
  <c r="Q116" i="41" s="1"/>
  <c r="T113" i="41"/>
  <c r="T115" i="41" s="1"/>
  <c r="AF110" i="41"/>
  <c r="AK109" i="41"/>
  <c r="Z111" i="41"/>
  <c r="AE107" i="41"/>
  <c r="AK107" i="41"/>
  <c r="E96" i="41"/>
  <c r="AT97" i="41"/>
  <c r="AT101" i="41"/>
  <c r="AL96" i="41"/>
  <c r="AA101" i="41"/>
  <c r="AA97" i="41"/>
  <c r="AF96" i="41"/>
  <c r="AF101" i="41" s="1"/>
  <c r="AE96" i="41"/>
  <c r="AK96" i="41"/>
  <c r="AM93" i="41"/>
  <c r="AB86" i="41"/>
  <c r="AM85" i="41"/>
  <c r="AA171" i="41"/>
  <c r="E171" i="41"/>
  <c r="T135" i="41"/>
  <c r="O136" i="41"/>
  <c r="T127" i="41"/>
  <c r="T129" i="41" s="1"/>
  <c r="O128" i="41"/>
  <c r="AK124" i="41"/>
  <c r="AK123" i="41"/>
  <c r="AK112" i="41"/>
  <c r="V110" i="41"/>
  <c r="V115" i="41" s="1"/>
  <c r="Q111" i="41"/>
  <c r="J110" i="41"/>
  <c r="AU97" i="41"/>
  <c r="AU101" i="41"/>
  <c r="F96" i="41"/>
  <c r="CK97" i="41"/>
  <c r="AK95" i="41"/>
  <c r="CL94" i="41"/>
  <c r="BF88" i="41"/>
  <c r="L16" i="36" s="1"/>
  <c r="L18" i="36" s="1"/>
  <c r="AF85" i="41"/>
  <c r="AA87" i="41"/>
  <c r="AL85" i="41"/>
  <c r="AA86" i="41"/>
  <c r="Z84" i="41"/>
  <c r="AK84" i="41" s="1"/>
  <c r="CK86" i="41"/>
  <c r="AK71" i="41"/>
  <c r="AE71" i="41"/>
  <c r="U138" i="41"/>
  <c r="P139" i="41"/>
  <c r="AL134" i="41"/>
  <c r="AA136" i="41"/>
  <c r="BQ130" i="41"/>
  <c r="M21" i="36" s="1"/>
  <c r="AL126" i="41"/>
  <c r="AA128" i="41"/>
  <c r="AM124" i="41"/>
  <c r="AG124" i="41"/>
  <c r="AG129" i="41" s="1"/>
  <c r="F125" i="41"/>
  <c r="K124" i="41"/>
  <c r="K129" i="41" s="1"/>
  <c r="CK122" i="41"/>
  <c r="Z121" i="41"/>
  <c r="C21" i="36"/>
  <c r="V129" i="41"/>
  <c r="F122" i="41"/>
  <c r="BF116" i="41"/>
  <c r="L20" i="36" s="1"/>
  <c r="AS114" i="41"/>
  <c r="AS115" i="41"/>
  <c r="AU116" i="41" s="1"/>
  <c r="K20" i="36" s="1"/>
  <c r="D113" i="41"/>
  <c r="AL113" i="41"/>
  <c r="AL115" i="41" s="1"/>
  <c r="AA115" i="41"/>
  <c r="AF113" i="41"/>
  <c r="E114" i="41"/>
  <c r="E115" i="41"/>
  <c r="J113" i="41"/>
  <c r="AK110" i="41"/>
  <c r="AE110" i="41"/>
  <c r="I107" i="41"/>
  <c r="D108" i="41"/>
  <c r="D17" i="36"/>
  <c r="BQ102" i="41"/>
  <c r="M17" i="36" s="1"/>
  <c r="D100" i="41"/>
  <c r="AS97" i="41"/>
  <c r="AS101" i="41"/>
  <c r="V96" i="41"/>
  <c r="Q97" i="41"/>
  <c r="Q101" i="41"/>
  <c r="Q102" i="41" s="1"/>
  <c r="D96" i="41"/>
  <c r="AM92" i="41"/>
  <c r="AB94" i="41"/>
  <c r="AT80" i="41"/>
  <c r="E79" i="41"/>
  <c r="AM79" i="41"/>
  <c r="AG79" i="41"/>
  <c r="AB80" i="41"/>
  <c r="T79" i="41"/>
  <c r="T87" i="41" s="1"/>
  <c r="O80" i="41"/>
  <c r="O87" i="41"/>
  <c r="Q88" i="41" s="1"/>
  <c r="Z64" i="41"/>
  <c r="AK64" i="41" s="1"/>
  <c r="CK66" i="41"/>
  <c r="AB108" i="41"/>
  <c r="P108" i="41"/>
  <c r="AB100" i="41"/>
  <c r="AG99" i="41"/>
  <c r="T99" i="41"/>
  <c r="T101" i="41" s="1"/>
  <c r="E99" i="41"/>
  <c r="P97" i="41"/>
  <c r="AB96" i="41"/>
  <c r="CK94" i="41"/>
  <c r="AK85" i="41"/>
  <c r="U85" i="41"/>
  <c r="U87" i="41" s="1"/>
  <c r="P86" i="41"/>
  <c r="AB82" i="41"/>
  <c r="CM83" i="41"/>
  <c r="AL79" i="41"/>
  <c r="AF79" i="41"/>
  <c r="AB72" i="41"/>
  <c r="AM71" i="41"/>
  <c r="AG71" i="41"/>
  <c r="E72" i="41"/>
  <c r="J71" i="41"/>
  <c r="CM73" i="41"/>
  <c r="CM74" i="41" s="1"/>
  <c r="O15" i="36" s="1"/>
  <c r="AB68" i="41"/>
  <c r="AB73" i="41" s="1"/>
  <c r="CM69" i="41"/>
  <c r="D15" i="36"/>
  <c r="AG65" i="41"/>
  <c r="AB66" i="41"/>
  <c r="AM65" i="41"/>
  <c r="AS66" i="41"/>
  <c r="D65" i="41"/>
  <c r="CM58" i="41"/>
  <c r="AB56" i="41"/>
  <c r="AM56" i="41" s="1"/>
  <c r="P55" i="41"/>
  <c r="U54" i="41"/>
  <c r="D51" i="41"/>
  <c r="AS52" i="41"/>
  <c r="K43" i="41"/>
  <c r="F45" i="41"/>
  <c r="F44" i="41"/>
  <c r="AM28" i="41"/>
  <c r="AB30" i="41"/>
  <c r="AK12" i="41"/>
  <c r="AE12" i="41"/>
  <c r="Z13" i="41"/>
  <c r="Q122" i="41"/>
  <c r="Q114" i="41"/>
  <c r="AB111" i="41"/>
  <c r="P111" i="41"/>
  <c r="AA108" i="41"/>
  <c r="O108" i="41"/>
  <c r="CM101" i="41"/>
  <c r="CM100" i="41"/>
  <c r="AA100" i="41"/>
  <c r="CM97" i="41"/>
  <c r="O97" i="41"/>
  <c r="P94" i="41"/>
  <c r="AT86" i="41"/>
  <c r="AT87" i="41"/>
  <c r="C16" i="36"/>
  <c r="AS83" i="41"/>
  <c r="D82" i="41"/>
  <c r="AA78" i="41"/>
  <c r="AL78" i="41" s="1"/>
  <c r="CL80" i="41"/>
  <c r="AA71" i="41"/>
  <c r="AA65" i="41"/>
  <c r="O66" i="41"/>
  <c r="T65" i="41"/>
  <c r="T73" i="41" s="1"/>
  <c r="F57" i="41"/>
  <c r="AU59" i="41"/>
  <c r="AU58" i="41"/>
  <c r="AF57" i="41"/>
  <c r="AA58" i="41"/>
  <c r="AT55" i="41"/>
  <c r="E54" i="41"/>
  <c r="AG51" i="41"/>
  <c r="AB52" i="41"/>
  <c r="AB59" i="41"/>
  <c r="AM51" i="41"/>
  <c r="AF43" i="41"/>
  <c r="AA45" i="41"/>
  <c r="AL43" i="41"/>
  <c r="F93" i="41"/>
  <c r="CL86" i="41"/>
  <c r="CL87" i="41"/>
  <c r="CM88" i="41" s="1"/>
  <c r="O16" i="36" s="1"/>
  <c r="E16" i="36"/>
  <c r="F85" i="41"/>
  <c r="AT83" i="41"/>
  <c r="AL82" i="41"/>
  <c r="AF82" i="41"/>
  <c r="AA83" i="41"/>
  <c r="E82" i="41"/>
  <c r="AS80" i="41"/>
  <c r="D79" i="41"/>
  <c r="CM80" i="41"/>
  <c r="F80" i="41"/>
  <c r="K79" i="41"/>
  <c r="AS72" i="41"/>
  <c r="D71" i="41"/>
  <c r="AS73" i="41"/>
  <c r="Z70" i="41"/>
  <c r="AK70" i="41" s="1"/>
  <c r="CK72" i="41"/>
  <c r="I68" i="41"/>
  <c r="D69" i="41"/>
  <c r="E66" i="41"/>
  <c r="J65" i="41"/>
  <c r="D58" i="41"/>
  <c r="I57" i="41"/>
  <c r="Q58" i="41"/>
  <c r="Q59" i="41"/>
  <c r="V57" i="41"/>
  <c r="V59" i="41" s="1"/>
  <c r="K51" i="41"/>
  <c r="F52" i="41"/>
  <c r="AL40" i="41"/>
  <c r="AA41" i="41"/>
  <c r="AF40" i="41"/>
  <c r="Z82" i="41"/>
  <c r="AS59" i="41"/>
  <c r="U57" i="41"/>
  <c r="P58" i="41"/>
  <c r="P59" i="41"/>
  <c r="D54" i="41"/>
  <c r="D59" i="41" s="1"/>
  <c r="CK52" i="41"/>
  <c r="I43" i="41"/>
  <c r="D44" i="41"/>
  <c r="AE40" i="41"/>
  <c r="AK40" i="41"/>
  <c r="AK45" i="41" s="1"/>
  <c r="Z41" i="41"/>
  <c r="Z45" i="41"/>
  <c r="AL37" i="41"/>
  <c r="AF37" i="41"/>
  <c r="AG37" i="41"/>
  <c r="AM37" i="41"/>
  <c r="AB38" i="41"/>
  <c r="CL38" i="41"/>
  <c r="AA36" i="41"/>
  <c r="AL36" i="41" s="1"/>
  <c r="Z79" i="41"/>
  <c r="V65" i="41"/>
  <c r="Q66" i="41"/>
  <c r="C14" i="36"/>
  <c r="AK51" i="41"/>
  <c r="E11" i="36"/>
  <c r="C11" i="36"/>
  <c r="AS10" i="41"/>
  <c r="D9" i="41"/>
  <c r="AS17" i="41"/>
  <c r="CK83" i="41"/>
  <c r="CK80" i="41"/>
  <c r="Q80" i="41"/>
  <c r="AU73" i="41"/>
  <c r="P72" i="41"/>
  <c r="E68" i="41"/>
  <c r="E73" i="41" s="1"/>
  <c r="F68" i="41"/>
  <c r="AA67" i="41"/>
  <c r="AL67" i="41" s="1"/>
  <c r="Z65" i="41"/>
  <c r="Z73" i="41" s="1"/>
  <c r="BQ60" i="41"/>
  <c r="AM57" i="41"/>
  <c r="CL55" i="41"/>
  <c r="Z55" i="41"/>
  <c r="AK54" i="41"/>
  <c r="AA54" i="41"/>
  <c r="AA59" i="41" s="1"/>
  <c r="AL50" i="41"/>
  <c r="CM45" i="41"/>
  <c r="AU44" i="41"/>
  <c r="AB43" i="41"/>
  <c r="CL44" i="41"/>
  <c r="AA42" i="41"/>
  <c r="AL42" i="41" s="1"/>
  <c r="V40" i="41"/>
  <c r="V45" i="41" s="1"/>
  <c r="Q41" i="41"/>
  <c r="I37" i="41"/>
  <c r="D38" i="41"/>
  <c r="U45" i="41"/>
  <c r="K37" i="41"/>
  <c r="K45" i="41" s="1"/>
  <c r="F38" i="41"/>
  <c r="AM50" i="41"/>
  <c r="BF46" i="41"/>
  <c r="E43" i="41"/>
  <c r="AT45" i="41"/>
  <c r="AU46" i="41" s="1"/>
  <c r="K11" i="36" s="1"/>
  <c r="AT44" i="41"/>
  <c r="AE43" i="41"/>
  <c r="AM42" i="41"/>
  <c r="CK45" i="41"/>
  <c r="I40" i="41"/>
  <c r="D41" i="41"/>
  <c r="AE37" i="41"/>
  <c r="Z38" i="41"/>
  <c r="E37" i="41"/>
  <c r="AT38" i="41"/>
  <c r="T37" i="41"/>
  <c r="O38" i="41"/>
  <c r="D29" i="41"/>
  <c r="AS31" i="41"/>
  <c r="AS30" i="41"/>
  <c r="T43" i="41"/>
  <c r="O44" i="41"/>
  <c r="O45" i="41"/>
  <c r="AG40" i="41"/>
  <c r="AB41" i="41"/>
  <c r="AM36" i="41"/>
  <c r="F29" i="41"/>
  <c r="AU30" i="41"/>
  <c r="AU31" i="41"/>
  <c r="E26" i="41"/>
  <c r="AT27" i="41"/>
  <c r="AG26" i="41"/>
  <c r="AM26" i="41"/>
  <c r="AB27" i="41"/>
  <c r="AL23" i="41"/>
  <c r="AF23" i="41"/>
  <c r="AA31" i="41"/>
  <c r="AA24" i="41"/>
  <c r="AU16" i="41"/>
  <c r="AU17" i="41"/>
  <c r="F15" i="41"/>
  <c r="Z31" i="41"/>
  <c r="AA30" i="41"/>
  <c r="E30" i="41"/>
  <c r="AA27" i="41"/>
  <c r="AL26" i="41"/>
  <c r="AF26" i="41"/>
  <c r="V26" i="41"/>
  <c r="V31" i="41" s="1"/>
  <c r="V32" i="41" s="1"/>
  <c r="Q27" i="41"/>
  <c r="D26" i="41"/>
  <c r="CL10" i="41"/>
  <c r="Z8" i="41"/>
  <c r="AK8" i="41" s="1"/>
  <c r="CK10" i="41"/>
  <c r="CM30" i="41"/>
  <c r="Z30" i="41"/>
  <c r="AK29" i="41"/>
  <c r="CK27" i="41"/>
  <c r="F23" i="41"/>
  <c r="AB24" i="41"/>
  <c r="AM23" i="41"/>
  <c r="AM15" i="41"/>
  <c r="AG15" i="41"/>
  <c r="AK11" i="41"/>
  <c r="AK9" i="41"/>
  <c r="AE9" i="41"/>
  <c r="E9" i="41"/>
  <c r="AU27" i="41"/>
  <c r="F26" i="41"/>
  <c r="CL24" i="41"/>
  <c r="AS24" i="41"/>
  <c r="D23" i="41"/>
  <c r="Z22" i="41"/>
  <c r="AK22" i="41" s="1"/>
  <c r="CK24" i="41"/>
  <c r="AT16" i="41"/>
  <c r="AT17" i="41"/>
  <c r="E15" i="41"/>
  <c r="AB14" i="41"/>
  <c r="AM14" i="41" s="1"/>
  <c r="CM16" i="41"/>
  <c r="AU13" i="41"/>
  <c r="F12" i="41"/>
  <c r="AA13" i="41"/>
  <c r="AL12" i="41"/>
  <c r="V12" i="41"/>
  <c r="Q13" i="41"/>
  <c r="Q17" i="41"/>
  <c r="D13" i="41"/>
  <c r="I12" i="41"/>
  <c r="AL9" i="41"/>
  <c r="AF9" i="41"/>
  <c r="K33" i="45"/>
  <c r="G74" i="45"/>
  <c r="AG29" i="41"/>
  <c r="CM27" i="41"/>
  <c r="AK26" i="41"/>
  <c r="AU24" i="41"/>
  <c r="AK23" i="41"/>
  <c r="AE23" i="41"/>
  <c r="AE31" i="41" s="1"/>
  <c r="AG23" i="41"/>
  <c r="E23" i="41"/>
  <c r="D15" i="41"/>
  <c r="AS16" i="41"/>
  <c r="Z16" i="41"/>
  <c r="AK15" i="41"/>
  <c r="Z17" i="41"/>
  <c r="AE15" i="41"/>
  <c r="P17" i="41"/>
  <c r="U15" i="41"/>
  <c r="P16" i="41"/>
  <c r="E12" i="41"/>
  <c r="CK13" i="41"/>
  <c r="AF12" i="41"/>
  <c r="F9" i="41"/>
  <c r="AB10" i="41"/>
  <c r="AM9" i="41"/>
  <c r="AA15" i="41"/>
  <c r="AB12" i="41"/>
  <c r="O27" i="41"/>
  <c r="P24" i="41"/>
  <c r="CL17" i="41"/>
  <c r="CL16" i="41"/>
  <c r="CM13" i="41"/>
  <c r="O13" i="41"/>
  <c r="G74" i="46"/>
  <c r="AG103" i="38" l="1"/>
  <c r="AX342" i="41"/>
  <c r="AZ344" i="41"/>
  <c r="AX269" i="41"/>
  <c r="AZ270" i="41" s="1"/>
  <c r="B31" i="36" s="1"/>
  <c r="AY31" i="41"/>
  <c r="CQ344" i="41"/>
  <c r="CR343" i="41"/>
  <c r="CP73" i="41"/>
  <c r="AB340" i="41"/>
  <c r="Z33" i="39"/>
  <c r="D12" i="34" s="1"/>
  <c r="M73" i="38"/>
  <c r="AX88" i="38"/>
  <c r="H22" i="22" s="1"/>
  <c r="AL243" i="38"/>
  <c r="Z98" i="38"/>
  <c r="F23" i="22" s="1"/>
  <c r="AL218" i="38"/>
  <c r="G35" i="22" s="1"/>
  <c r="N178" i="38"/>
  <c r="E31" i="22" s="1"/>
  <c r="AB213" i="38"/>
  <c r="AX213" i="41"/>
  <c r="AZ214" i="41" s="1"/>
  <c r="AX283" i="41"/>
  <c r="AZ284" i="41" s="1"/>
  <c r="CQ31" i="41"/>
  <c r="AX45" i="41"/>
  <c r="CR73" i="41"/>
  <c r="CR74" i="41" s="1"/>
  <c r="F15" i="36" s="1"/>
  <c r="CR17" i="41"/>
  <c r="CR342" i="41"/>
  <c r="CR344" i="41"/>
  <c r="CQ45" i="41"/>
  <c r="CR46" i="41" s="1"/>
  <c r="F11" i="36" s="1"/>
  <c r="CP17" i="41"/>
  <c r="CP342" i="41"/>
  <c r="CQ17" i="41"/>
  <c r="CQ342" i="41"/>
  <c r="CP344" i="41"/>
  <c r="CO344" i="41" s="1"/>
  <c r="CQ343" i="41"/>
  <c r="CR87" i="41"/>
  <c r="CR88" i="41" s="1"/>
  <c r="F16" i="36" s="1"/>
  <c r="CP31" i="41"/>
  <c r="CR32" i="41" s="1"/>
  <c r="CP59" i="41"/>
  <c r="CR60" i="41" s="1"/>
  <c r="Q345" i="41"/>
  <c r="CQ101" i="41"/>
  <c r="CR102" i="41" s="1"/>
  <c r="F17" i="36" s="1"/>
  <c r="H17" i="36" s="1"/>
  <c r="I18" i="11" s="1"/>
  <c r="CP343" i="41"/>
  <c r="CO343" i="41" s="1"/>
  <c r="CP185" i="41"/>
  <c r="CR186" i="41" s="1"/>
  <c r="F25" i="36" s="1"/>
  <c r="CP199" i="41"/>
  <c r="CR200" i="41" s="1"/>
  <c r="F26" i="36" s="1"/>
  <c r="CP269" i="41"/>
  <c r="CR270" i="41" s="1"/>
  <c r="AX59" i="41"/>
  <c r="AZ60" i="41" s="1"/>
  <c r="AX344" i="41"/>
  <c r="AW344" i="41" s="1"/>
  <c r="AY343" i="41"/>
  <c r="AZ17" i="41"/>
  <c r="AZ342" i="41"/>
  <c r="AY73" i="41"/>
  <c r="AZ88" i="41"/>
  <c r="AY17" i="41"/>
  <c r="AY342" i="41"/>
  <c r="AX343" i="41"/>
  <c r="AZ45" i="41"/>
  <c r="AZ46" i="41" s="1"/>
  <c r="B11" i="36" s="1"/>
  <c r="AZ32" i="41"/>
  <c r="AZ73" i="41"/>
  <c r="AZ74" i="41" s="1"/>
  <c r="B15" i="36" s="1"/>
  <c r="Z10" i="41"/>
  <c r="BC345" i="41"/>
  <c r="AT345" i="41"/>
  <c r="B28" i="36"/>
  <c r="B29" i="36"/>
  <c r="AB32" i="41"/>
  <c r="AB58" i="41"/>
  <c r="BY345" i="41"/>
  <c r="J57" i="41"/>
  <c r="E58" i="41"/>
  <c r="Q312" i="41"/>
  <c r="T325" i="41"/>
  <c r="BN345" i="41"/>
  <c r="AM185" i="41"/>
  <c r="Q60" i="41"/>
  <c r="AF45" i="41"/>
  <c r="AB158" i="41"/>
  <c r="N343" i="41"/>
  <c r="N342" i="41"/>
  <c r="AL171" i="41"/>
  <c r="D129" i="41"/>
  <c r="F130" i="41" s="1"/>
  <c r="E94" i="41"/>
  <c r="J93" i="41"/>
  <c r="I135" i="41"/>
  <c r="D136" i="41"/>
  <c r="V186" i="41"/>
  <c r="AB214" i="41"/>
  <c r="AL185" i="41"/>
  <c r="I236" i="41"/>
  <c r="D237" i="41"/>
  <c r="F20" i="36"/>
  <c r="AK292" i="41"/>
  <c r="AE292" i="41"/>
  <c r="AM31" i="41"/>
  <c r="AL101" i="41"/>
  <c r="B35" i="36"/>
  <c r="AF115" i="41"/>
  <c r="O37" i="36"/>
  <c r="V101" i="41"/>
  <c r="V102" i="41" s="1"/>
  <c r="D35" i="36"/>
  <c r="E14" i="36"/>
  <c r="AM54" i="41"/>
  <c r="AM59" i="41" s="1"/>
  <c r="AB55" i="41"/>
  <c r="AG54" i="41"/>
  <c r="Z268" i="41"/>
  <c r="Z24" i="41"/>
  <c r="AA38" i="41"/>
  <c r="AG59" i="41"/>
  <c r="AA80" i="41"/>
  <c r="J115" i="41"/>
  <c r="V130" i="41"/>
  <c r="C25" i="36"/>
  <c r="AF29" i="41"/>
  <c r="AF31" i="41" s="1"/>
  <c r="AL29" i="41"/>
  <c r="AL31" i="41" s="1"/>
  <c r="AL133" i="39"/>
  <c r="E26" i="34" s="1"/>
  <c r="AL153" i="39"/>
  <c r="E28" i="34" s="1"/>
  <c r="N123" i="40"/>
  <c r="C25" i="35" s="1"/>
  <c r="N233" i="39"/>
  <c r="C36" i="34" s="1"/>
  <c r="AL63" i="39"/>
  <c r="E17" i="34" s="1"/>
  <c r="AL73" i="39"/>
  <c r="E18" i="34" s="1"/>
  <c r="N163" i="39"/>
  <c r="C29" i="34" s="1"/>
  <c r="Z173" i="39"/>
  <c r="D30" i="34" s="1"/>
  <c r="N183" i="39"/>
  <c r="C31" i="34" s="1"/>
  <c r="AX183" i="39"/>
  <c r="F31" i="34" s="1"/>
  <c r="Z193" i="39"/>
  <c r="D32" i="34" s="1"/>
  <c r="AX173" i="39"/>
  <c r="F30" i="34" s="1"/>
  <c r="AL183" i="39"/>
  <c r="E31" i="34" s="1"/>
  <c r="AX193" i="39"/>
  <c r="F32" i="34" s="1"/>
  <c r="AL203" i="39"/>
  <c r="E33" i="34" s="1"/>
  <c r="AX213" i="39"/>
  <c r="F34" i="34" s="1"/>
  <c r="AL223" i="39"/>
  <c r="E35" i="34" s="1"/>
  <c r="AX233" i="39"/>
  <c r="F36" i="34" s="1"/>
  <c r="AL243" i="39"/>
  <c r="E37" i="34" s="1"/>
  <c r="N33" i="39"/>
  <c r="C12" i="34" s="1"/>
  <c r="Z238" i="38"/>
  <c r="F37" i="22" s="1"/>
  <c r="AL48" i="38"/>
  <c r="G16" i="22" s="1"/>
  <c r="AD113" i="38"/>
  <c r="R123" i="38"/>
  <c r="AD133" i="38"/>
  <c r="AD153" i="38"/>
  <c r="R163" i="38"/>
  <c r="AD173" i="38"/>
  <c r="R183" i="38"/>
  <c r="AD193" i="38"/>
  <c r="R203" i="38"/>
  <c r="AD213" i="38"/>
  <c r="R223" i="38"/>
  <c r="AD233" i="38"/>
  <c r="P203" i="38"/>
  <c r="V93" i="38"/>
  <c r="N18" i="38"/>
  <c r="E11" i="22" s="1"/>
  <c r="AX18" i="38"/>
  <c r="H11" i="22" s="1"/>
  <c r="E43" i="38"/>
  <c r="M43" i="38"/>
  <c r="AW43" i="38"/>
  <c r="V53" i="38"/>
  <c r="N28" i="38"/>
  <c r="E12" i="22" s="1"/>
  <c r="Z28" i="38"/>
  <c r="F12" i="22" s="1"/>
  <c r="J12" i="22" s="1"/>
  <c r="AL138" i="38"/>
  <c r="G27" i="22" s="1"/>
  <c r="N8" i="38"/>
  <c r="E10" i="22" s="1"/>
  <c r="P243" i="38"/>
  <c r="AL88" i="38"/>
  <c r="G22" i="22" s="1"/>
  <c r="AR123" i="38"/>
  <c r="AR203" i="38"/>
  <c r="AL58" i="38"/>
  <c r="G17" i="22" s="1"/>
  <c r="Z48" i="38"/>
  <c r="F16" i="22" s="1"/>
  <c r="N68" i="38"/>
  <c r="E18" i="22" s="1"/>
  <c r="N88" i="38"/>
  <c r="E22" i="22" s="1"/>
  <c r="Q83" i="38"/>
  <c r="AI63" i="38"/>
  <c r="AX38" i="38"/>
  <c r="H15" i="22" s="1"/>
  <c r="AL8" i="38"/>
  <c r="G10" i="22" s="1"/>
  <c r="AJ133" i="38"/>
  <c r="AJ213" i="38"/>
  <c r="R243" i="38"/>
  <c r="N98" i="38"/>
  <c r="E23" i="22" s="1"/>
  <c r="N218" i="38"/>
  <c r="E35" i="22" s="1"/>
  <c r="AL178" i="38"/>
  <c r="G31" i="22" s="1"/>
  <c r="E13" i="22"/>
  <c r="AL18" i="38"/>
  <c r="G11" i="22" s="1"/>
  <c r="S43" i="38"/>
  <c r="AC43" i="38"/>
  <c r="AK43" i="38"/>
  <c r="AX28" i="38"/>
  <c r="H12" i="22" s="1"/>
  <c r="AQ53" i="38"/>
  <c r="N78" i="38"/>
  <c r="E21" i="22" s="1"/>
  <c r="AL38" i="38"/>
  <c r="G15" i="22" s="1"/>
  <c r="Z38" i="38"/>
  <c r="F15" i="22" s="1"/>
  <c r="Z58" i="38"/>
  <c r="F17" i="22" s="1"/>
  <c r="AX138" i="38"/>
  <c r="H27" i="22" s="1"/>
  <c r="AL148" i="38"/>
  <c r="G28" i="22" s="1"/>
  <c r="AX158" i="38"/>
  <c r="H29" i="22" s="1"/>
  <c r="Z8" i="38"/>
  <c r="F10" i="22" s="1"/>
  <c r="AL108" i="38"/>
  <c r="G24" i="22" s="1"/>
  <c r="N188" i="38"/>
  <c r="E32" i="22" s="1"/>
  <c r="AN123" i="38"/>
  <c r="H133" i="38"/>
  <c r="Z198" i="38"/>
  <c r="F33" i="22" s="1"/>
  <c r="N208" i="38"/>
  <c r="E34" i="22" s="1"/>
  <c r="AX188" i="38"/>
  <c r="H32" i="22" s="1"/>
  <c r="N118" i="38"/>
  <c r="E25" i="22" s="1"/>
  <c r="AL158" i="38"/>
  <c r="G29" i="22" s="1"/>
  <c r="Z168" i="38"/>
  <c r="F30" i="22" s="1"/>
  <c r="N198" i="38"/>
  <c r="E33" i="22" s="1"/>
  <c r="AX228" i="38"/>
  <c r="H36" i="22" s="1"/>
  <c r="N58" i="38"/>
  <c r="E17" i="22" s="1"/>
  <c r="AX48" i="38"/>
  <c r="H16" i="22" s="1"/>
  <c r="Y83" i="38"/>
  <c r="Z88" i="38"/>
  <c r="F22" i="22" s="1"/>
  <c r="K22" i="22" s="1"/>
  <c r="W53" i="38"/>
  <c r="AL98" i="38"/>
  <c r="G23" i="22" s="1"/>
  <c r="AH143" i="38"/>
  <c r="V153" i="38"/>
  <c r="AX218" i="38"/>
  <c r="H35" i="22" s="1"/>
  <c r="AL228" i="38"/>
  <c r="G36" i="22" s="1"/>
  <c r="AH163" i="38"/>
  <c r="Z68" i="38"/>
  <c r="F18" i="22" s="1"/>
  <c r="AL68" i="38"/>
  <c r="G18" i="22" s="1"/>
  <c r="Z178" i="38"/>
  <c r="F31" i="22" s="1"/>
  <c r="AX118" i="38"/>
  <c r="H25" i="22" s="1"/>
  <c r="AL128" i="38"/>
  <c r="G26" i="22" s="1"/>
  <c r="AN203" i="38"/>
  <c r="AV203" i="38"/>
  <c r="H213" i="38"/>
  <c r="Z158" i="38"/>
  <c r="F29" i="22" s="1"/>
  <c r="AL168" i="38"/>
  <c r="G30" i="22" s="1"/>
  <c r="N48" i="38"/>
  <c r="E16" i="22" s="1"/>
  <c r="J16" i="22" s="1"/>
  <c r="AX78" i="38"/>
  <c r="H21" i="22" s="1"/>
  <c r="AX98" i="38"/>
  <c r="H23" i="22" s="1"/>
  <c r="AL118" i="38"/>
  <c r="G25" i="22" s="1"/>
  <c r="Z148" i="38"/>
  <c r="F28" i="22" s="1"/>
  <c r="Z108" i="38"/>
  <c r="F24" i="22" s="1"/>
  <c r="Z128" i="38"/>
  <c r="F26" i="22" s="1"/>
  <c r="AX168" i="38"/>
  <c r="H30" i="22" s="1"/>
  <c r="AL198" i="38"/>
  <c r="G33" i="22" s="1"/>
  <c r="Z208" i="38"/>
  <c r="F34" i="22" s="1"/>
  <c r="N238" i="38"/>
  <c r="E37" i="22" s="1"/>
  <c r="N33" i="38"/>
  <c r="C12" i="33" s="1"/>
  <c r="N38" i="38"/>
  <c r="E15" i="22" s="1"/>
  <c r="AX58" i="38"/>
  <c r="H17" i="22" s="1"/>
  <c r="Z138" i="38"/>
  <c r="F27" i="22" s="1"/>
  <c r="K27" i="22" s="1"/>
  <c r="N148" i="38"/>
  <c r="E28" i="22" s="1"/>
  <c r="AH223" i="38"/>
  <c r="AX8" i="38"/>
  <c r="H10" i="22" s="1"/>
  <c r="N108" i="38"/>
  <c r="E24" i="22" s="1"/>
  <c r="AL188" i="38"/>
  <c r="G32" i="22" s="1"/>
  <c r="AX238" i="38"/>
  <c r="H37" i="22" s="1"/>
  <c r="AX198" i="38"/>
  <c r="H33" i="22" s="1"/>
  <c r="AL208" i="38"/>
  <c r="G34" i="22" s="1"/>
  <c r="AX148" i="38"/>
  <c r="H28" i="22" s="1"/>
  <c r="AX108" i="38"/>
  <c r="H24" i="22" s="1"/>
  <c r="AX128" i="38"/>
  <c r="H26" i="22" s="1"/>
  <c r="AX208" i="38"/>
  <c r="H34" i="22" s="1"/>
  <c r="AL238" i="38"/>
  <c r="G37" i="22" s="1"/>
  <c r="K16" i="22"/>
  <c r="E73" i="38"/>
  <c r="Z218" i="38"/>
  <c r="F35" i="22" s="1"/>
  <c r="K35" i="22" s="1"/>
  <c r="N228" i="38"/>
  <c r="E36" i="22" s="1"/>
  <c r="J30" i="22"/>
  <c r="AX68" i="38"/>
  <c r="H18" i="22" s="1"/>
  <c r="AX178" i="38"/>
  <c r="H31" i="22" s="1"/>
  <c r="Z118" i="38"/>
  <c r="F25" i="22" s="1"/>
  <c r="K25" i="22" s="1"/>
  <c r="N128" i="38"/>
  <c r="E26" i="22" s="1"/>
  <c r="J26" i="22" s="1"/>
  <c r="Z188" i="38"/>
  <c r="F32" i="22" s="1"/>
  <c r="N158" i="38"/>
  <c r="E29" i="22" s="1"/>
  <c r="Z228" i="38"/>
  <c r="F36" i="22" s="1"/>
  <c r="K36" i="22" s="1"/>
  <c r="B33" i="36"/>
  <c r="H35" i="36"/>
  <c r="I36" i="11" s="1"/>
  <c r="AG270" i="41"/>
  <c r="E27" i="36"/>
  <c r="F30" i="36"/>
  <c r="AG283" i="41"/>
  <c r="AL33" i="40"/>
  <c r="E12" i="35" s="1"/>
  <c r="AF311" i="41"/>
  <c r="AX23" i="38"/>
  <c r="F11" i="33" s="1"/>
  <c r="AE45" i="41"/>
  <c r="T143" i="41"/>
  <c r="T171" i="41"/>
  <c r="J213" i="41"/>
  <c r="T213" i="41"/>
  <c r="C28" i="36"/>
  <c r="T297" i="41"/>
  <c r="T241" i="41"/>
  <c r="V242" i="41" s="1"/>
  <c r="U269" i="41"/>
  <c r="V339" i="41"/>
  <c r="B22" i="36"/>
  <c r="V157" i="41"/>
  <c r="V158" i="41" s="1"/>
  <c r="E21" i="36"/>
  <c r="AG185" i="41"/>
  <c r="K241" i="41"/>
  <c r="C30" i="36"/>
  <c r="V199" i="41"/>
  <c r="F31" i="36"/>
  <c r="V312" i="41"/>
  <c r="Z193" i="40"/>
  <c r="D32" i="35" s="1"/>
  <c r="Z233" i="40"/>
  <c r="D36" i="35" s="1"/>
  <c r="U297" i="41"/>
  <c r="N203" i="39"/>
  <c r="C33" i="34" s="1"/>
  <c r="AX203" i="39"/>
  <c r="F33" i="34" s="1"/>
  <c r="Z213" i="39"/>
  <c r="D34" i="34" s="1"/>
  <c r="N223" i="39"/>
  <c r="C35" i="34" s="1"/>
  <c r="Z233" i="39"/>
  <c r="D36" i="34" s="1"/>
  <c r="N243" i="39"/>
  <c r="C37" i="34" s="1"/>
  <c r="Z163" i="39"/>
  <c r="D29" i="34" s="1"/>
  <c r="Z243" i="39"/>
  <c r="D37" i="34" s="1"/>
  <c r="AU73" i="38"/>
  <c r="K53" i="38"/>
  <c r="U53" i="38"/>
  <c r="AO53" i="38"/>
  <c r="AW53" i="38"/>
  <c r="D83" i="38"/>
  <c r="L83" i="38"/>
  <c r="V83" i="38"/>
  <c r="AF83" i="38"/>
  <c r="AP83" i="38"/>
  <c r="I143" i="38"/>
  <c r="S143" i="38"/>
  <c r="AC143" i="38"/>
  <c r="AK143" i="38"/>
  <c r="AU143" i="38"/>
  <c r="J143" i="38"/>
  <c r="K153" i="38"/>
  <c r="U153" i="38"/>
  <c r="AE153" i="38"/>
  <c r="AO153" i="38"/>
  <c r="AW153" i="38"/>
  <c r="AT153" i="38"/>
  <c r="V233" i="38"/>
  <c r="AO173" i="38"/>
  <c r="AT173" i="38"/>
  <c r="E183" i="38"/>
  <c r="M183" i="38"/>
  <c r="W183" i="38"/>
  <c r="AG183" i="38"/>
  <c r="AQ183" i="38"/>
  <c r="AH183" i="38"/>
  <c r="AC93" i="38"/>
  <c r="I123" i="38"/>
  <c r="S123" i="38"/>
  <c r="AC123" i="38"/>
  <c r="AK123" i="38"/>
  <c r="AU123" i="38"/>
  <c r="J123" i="38"/>
  <c r="K133" i="38"/>
  <c r="U133" i="38"/>
  <c r="AE133" i="38"/>
  <c r="AO133" i="38"/>
  <c r="AW133" i="38"/>
  <c r="AT133" i="38"/>
  <c r="D22" i="36"/>
  <c r="C23" i="36"/>
  <c r="Z23" i="38"/>
  <c r="K73" i="38"/>
  <c r="W83" i="38"/>
  <c r="AS83" i="38"/>
  <c r="AL13" i="38"/>
  <c r="AX33" i="38"/>
  <c r="F83" i="38"/>
  <c r="AL33" i="38"/>
  <c r="AX13" i="38"/>
  <c r="K113" i="38"/>
  <c r="U113" i="38"/>
  <c r="AE113" i="38"/>
  <c r="AO113" i="38"/>
  <c r="AW113" i="38"/>
  <c r="AT113" i="38"/>
  <c r="X63" i="38"/>
  <c r="AC73" i="38"/>
  <c r="S73" i="38"/>
  <c r="W43" i="38"/>
  <c r="AQ43" i="38"/>
  <c r="F133" i="38"/>
  <c r="F153" i="38"/>
  <c r="F173" i="38"/>
  <c r="F193" i="38"/>
  <c r="F213" i="38"/>
  <c r="F233" i="38"/>
  <c r="AL23" i="39"/>
  <c r="E11" i="34" s="1"/>
  <c r="AL143" i="39"/>
  <c r="E27" i="34" s="1"/>
  <c r="S83" i="38"/>
  <c r="P163" i="38"/>
  <c r="AV163" i="38"/>
  <c r="AL173" i="39"/>
  <c r="E30" i="34" s="1"/>
  <c r="AL233" i="39"/>
  <c r="E36" i="34" s="1"/>
  <c r="AL83" i="39"/>
  <c r="E21" i="34" s="1"/>
  <c r="AX93" i="39"/>
  <c r="F22" i="34" s="1"/>
  <c r="B32" i="36"/>
  <c r="N133" i="39"/>
  <c r="C26" i="34" s="1"/>
  <c r="AL23" i="38"/>
  <c r="E11" i="33" s="1"/>
  <c r="G73" i="38"/>
  <c r="AG73" i="38"/>
  <c r="Z33" i="38"/>
  <c r="D43" i="38"/>
  <c r="L43" i="38"/>
  <c r="V43" i="38"/>
  <c r="AF43" i="38"/>
  <c r="AP43" i="38"/>
  <c r="I63" i="38"/>
  <c r="S63" i="38"/>
  <c r="AC63" i="38"/>
  <c r="AK63" i="38"/>
  <c r="AD63" i="38"/>
  <c r="Z13" i="38"/>
  <c r="V113" i="38"/>
  <c r="G193" i="38"/>
  <c r="Q193" i="38"/>
  <c r="Y193" i="38"/>
  <c r="AI193" i="38"/>
  <c r="AS193" i="38"/>
  <c r="V193" i="38"/>
  <c r="AP193" i="38"/>
  <c r="V73" i="38"/>
  <c r="I203" i="38"/>
  <c r="S203" i="38"/>
  <c r="AC203" i="38"/>
  <c r="AK203" i="38"/>
  <c r="AU203" i="38"/>
  <c r="J203" i="38"/>
  <c r="K213" i="38"/>
  <c r="U213" i="38"/>
  <c r="AE213" i="38"/>
  <c r="AO213" i="38"/>
  <c r="AW213" i="38"/>
  <c r="AT213" i="38"/>
  <c r="R73" i="38"/>
  <c r="AT73" i="38"/>
  <c r="AT53" i="38"/>
  <c r="AF53" i="38"/>
  <c r="X243" i="38"/>
  <c r="X203" i="38"/>
  <c r="X163" i="38"/>
  <c r="X123" i="38"/>
  <c r="H32" i="36"/>
  <c r="I33" i="11" s="1"/>
  <c r="AX123" i="40"/>
  <c r="F25" i="35" s="1"/>
  <c r="N83" i="40"/>
  <c r="C21" i="35" s="1"/>
  <c r="AX83" i="40"/>
  <c r="F21" i="35" s="1"/>
  <c r="AX183" i="40"/>
  <c r="F31" i="35" s="1"/>
  <c r="AX153" i="40"/>
  <c r="F28" i="35" s="1"/>
  <c r="N33" i="40"/>
  <c r="C12" i="35" s="1"/>
  <c r="AL73" i="40"/>
  <c r="E18" i="35" s="1"/>
  <c r="Z243" i="40"/>
  <c r="D37" i="35" s="1"/>
  <c r="Z63" i="40"/>
  <c r="D17" i="35" s="1"/>
  <c r="AX213" i="40"/>
  <c r="F34" i="35" s="1"/>
  <c r="N13" i="40"/>
  <c r="C10" i="35" s="1"/>
  <c r="AX33" i="40"/>
  <c r="F12" i="35" s="1"/>
  <c r="Z33" i="40"/>
  <c r="D12" i="35" s="1"/>
  <c r="N223" i="40"/>
  <c r="C35" i="35" s="1"/>
  <c r="AL223" i="40"/>
  <c r="E35" i="35" s="1"/>
  <c r="AL93" i="40"/>
  <c r="E22" i="35" s="1"/>
  <c r="AL53" i="40"/>
  <c r="E16" i="35" s="1"/>
  <c r="E27" i="41"/>
  <c r="J26" i="41"/>
  <c r="E31" i="41"/>
  <c r="AA44" i="41"/>
  <c r="I82" i="41"/>
  <c r="D83" i="41"/>
  <c r="I96" i="41"/>
  <c r="D97" i="41"/>
  <c r="F22" i="36"/>
  <c r="V213" i="41"/>
  <c r="I141" i="41"/>
  <c r="D142" i="41"/>
  <c r="D143" i="41"/>
  <c r="F144" i="41" s="1"/>
  <c r="AE219" i="41"/>
  <c r="AK219" i="41"/>
  <c r="Z220" i="41"/>
  <c r="C27" i="36"/>
  <c r="I278" i="41"/>
  <c r="D283" i="41"/>
  <c r="F284" i="41" s="1"/>
  <c r="D279" i="41"/>
  <c r="AL113" i="40"/>
  <c r="E24" i="35" s="1"/>
  <c r="Z223" i="41"/>
  <c r="AX63" i="40"/>
  <c r="F17" i="35" s="1"/>
  <c r="N63" i="40"/>
  <c r="C17" i="35" s="1"/>
  <c r="AL173" i="40"/>
  <c r="E30" i="35" s="1"/>
  <c r="Z183" i="40"/>
  <c r="D31" i="35" s="1"/>
  <c r="Z83" i="39"/>
  <c r="D21" i="34" s="1"/>
  <c r="AG12" i="41"/>
  <c r="AB13" i="41"/>
  <c r="AM12" i="41"/>
  <c r="AM17" i="41" s="1"/>
  <c r="AB343" i="41"/>
  <c r="AK17" i="41"/>
  <c r="D16" i="41"/>
  <c r="D17" i="41"/>
  <c r="I15" i="41"/>
  <c r="D344" i="41"/>
  <c r="K26" i="41"/>
  <c r="F27" i="41"/>
  <c r="CL345" i="41"/>
  <c r="F24" i="41"/>
  <c r="K23" i="41"/>
  <c r="CM18" i="41"/>
  <c r="E38" i="41"/>
  <c r="J37" i="41"/>
  <c r="J43" i="41"/>
  <c r="E45" i="41"/>
  <c r="F46" i="41" s="1"/>
  <c r="E44" i="41"/>
  <c r="AG43" i="41"/>
  <c r="AG344" i="41" s="1"/>
  <c r="AB45" i="41"/>
  <c r="AM43" i="41"/>
  <c r="AM45" i="41" s="1"/>
  <c r="AB44" i="41"/>
  <c r="AB344" i="41"/>
  <c r="AE79" i="41"/>
  <c r="Z80" i="41"/>
  <c r="AK79" i="41"/>
  <c r="AK82" i="41"/>
  <c r="AE82" i="41"/>
  <c r="Z83" i="41"/>
  <c r="F86" i="41"/>
  <c r="F87" i="41"/>
  <c r="K85" i="41"/>
  <c r="K87" i="41" s="1"/>
  <c r="J54" i="41"/>
  <c r="J59" i="41" s="1"/>
  <c r="E55" i="41"/>
  <c r="E59" i="41"/>
  <c r="D14" i="36"/>
  <c r="C15" i="36"/>
  <c r="C18" i="36" s="1"/>
  <c r="AF87" i="41"/>
  <c r="AM82" i="41"/>
  <c r="AB83" i="41"/>
  <c r="AG82" i="41"/>
  <c r="AG87" i="41" s="1"/>
  <c r="Z87" i="41"/>
  <c r="AG96" i="41"/>
  <c r="AG101" i="41" s="1"/>
  <c r="AB97" i="41"/>
  <c r="AB101" i="41"/>
  <c r="AM96" i="41"/>
  <c r="AM101" i="41" s="1"/>
  <c r="I113" i="41"/>
  <c r="D114" i="41"/>
  <c r="D115" i="41"/>
  <c r="F116" i="41" s="1"/>
  <c r="M37" i="36"/>
  <c r="AL87" i="41"/>
  <c r="E97" i="41"/>
  <c r="J96" i="41"/>
  <c r="Z153" i="41"/>
  <c r="I163" i="41"/>
  <c r="D164" i="41"/>
  <c r="CM102" i="41"/>
  <c r="O17" i="36" s="1"/>
  <c r="O18" i="36" s="1"/>
  <c r="B20" i="36"/>
  <c r="F24" i="36"/>
  <c r="E26" i="36"/>
  <c r="J241" i="41"/>
  <c r="AK135" i="41"/>
  <c r="Z136" i="41"/>
  <c r="AE135" i="41"/>
  <c r="AE225" i="41"/>
  <c r="Z227" i="41"/>
  <c r="AB228" i="41" s="1"/>
  <c r="Z226" i="41"/>
  <c r="AK225" i="41"/>
  <c r="H31" i="36"/>
  <c r="I32" i="11" s="1"/>
  <c r="AE205" i="41"/>
  <c r="AE213" i="41" s="1"/>
  <c r="AK205" i="41"/>
  <c r="AK213" i="41" s="1"/>
  <c r="AM214" i="41" s="1"/>
  <c r="Z206" i="41"/>
  <c r="Q214" i="41"/>
  <c r="AE275" i="41"/>
  <c r="AK275" i="41"/>
  <c r="Z276" i="41"/>
  <c r="AE295" i="41"/>
  <c r="AK295" i="41"/>
  <c r="Z297" i="41"/>
  <c r="AB298" i="41" s="1"/>
  <c r="Z296" i="41"/>
  <c r="CB346" i="41"/>
  <c r="D167" i="41"/>
  <c r="I166" i="41"/>
  <c r="V200" i="41"/>
  <c r="AF213" i="41"/>
  <c r="AL227" i="41"/>
  <c r="N344" i="41"/>
  <c r="I149" i="41"/>
  <c r="D150" i="41"/>
  <c r="D184" i="41"/>
  <c r="D185" i="41"/>
  <c r="F186" i="41" s="1"/>
  <c r="I183" i="41"/>
  <c r="I250" i="41"/>
  <c r="D251" i="41"/>
  <c r="AL123" i="40"/>
  <c r="E25" i="35" s="1"/>
  <c r="B25" i="36"/>
  <c r="H27" i="36"/>
  <c r="I28" i="11" s="1"/>
  <c r="C32" i="36"/>
  <c r="AL83" i="40"/>
  <c r="E21" i="35" s="1"/>
  <c r="D139" i="41"/>
  <c r="I138" i="41"/>
  <c r="AF255" i="41"/>
  <c r="AX13" i="40"/>
  <c r="F10" i="35" s="1"/>
  <c r="AL23" i="40"/>
  <c r="E11" i="35" s="1"/>
  <c r="V270" i="41"/>
  <c r="V325" i="41"/>
  <c r="Z83" i="40"/>
  <c r="D21" i="35" s="1"/>
  <c r="Z133" i="40"/>
  <c r="D26" i="35" s="1"/>
  <c r="AL133" i="40"/>
  <c r="E26" i="35" s="1"/>
  <c r="B26" i="36"/>
  <c r="I205" i="41"/>
  <c r="D206" i="41"/>
  <c r="AX53" i="40"/>
  <c r="F16" i="35" s="1"/>
  <c r="AL63" i="40"/>
  <c r="E17" i="35" s="1"/>
  <c r="AX93" i="40"/>
  <c r="F22" i="35" s="1"/>
  <c r="N203" i="40"/>
  <c r="C33" i="35" s="1"/>
  <c r="AL203" i="40"/>
  <c r="E33" i="35" s="1"/>
  <c r="N73" i="39"/>
  <c r="C18" i="34" s="1"/>
  <c r="AX43" i="40"/>
  <c r="F15" i="35" s="1"/>
  <c r="AL103" i="40"/>
  <c r="E23" i="35" s="1"/>
  <c r="N133" i="40"/>
  <c r="C26" i="35" s="1"/>
  <c r="N113" i="39"/>
  <c r="C24" i="34" s="1"/>
  <c r="H24" i="36"/>
  <c r="I25" i="11" s="1"/>
  <c r="Z53" i="39"/>
  <c r="D16" i="34" s="1"/>
  <c r="N63" i="39"/>
  <c r="C17" i="34" s="1"/>
  <c r="AK281" i="41"/>
  <c r="Z282" i="41"/>
  <c r="Z283" i="41"/>
  <c r="AB284" i="41" s="1"/>
  <c r="AE281" i="41"/>
  <c r="Z133" i="39"/>
  <c r="D26" i="34" s="1"/>
  <c r="AX163" i="39"/>
  <c r="F29" i="34" s="1"/>
  <c r="Z203" i="39"/>
  <c r="D33" i="34" s="1"/>
  <c r="H33" i="34" s="1"/>
  <c r="Q33" i="11" s="1"/>
  <c r="AT183" i="38"/>
  <c r="E37" i="33"/>
  <c r="X43" i="38"/>
  <c r="AE53" i="38"/>
  <c r="Q63" i="38"/>
  <c r="R233" i="38"/>
  <c r="R193" i="38"/>
  <c r="F14" i="36"/>
  <c r="BQ346" i="41"/>
  <c r="M14" i="36"/>
  <c r="M18" i="36" s="1"/>
  <c r="K57" i="41"/>
  <c r="K59" i="41" s="1"/>
  <c r="F59" i="41"/>
  <c r="F58" i="41"/>
  <c r="E100" i="41"/>
  <c r="E101" i="41"/>
  <c r="J99" i="41"/>
  <c r="E80" i="41"/>
  <c r="J79" i="41"/>
  <c r="I115" i="41"/>
  <c r="K116" i="41" s="1"/>
  <c r="D86" i="41"/>
  <c r="D87" i="41"/>
  <c r="I85" i="41"/>
  <c r="I93" i="41"/>
  <c r="D94" i="41"/>
  <c r="I121" i="41"/>
  <c r="D122" i="41"/>
  <c r="V171" i="41"/>
  <c r="V214" i="41"/>
  <c r="I261" i="41"/>
  <c r="D262" i="41"/>
  <c r="AK289" i="41"/>
  <c r="Z290" i="41"/>
  <c r="AE289" i="41"/>
  <c r="I331" i="41"/>
  <c r="D332" i="41"/>
  <c r="N23" i="40"/>
  <c r="C11" i="35" s="1"/>
  <c r="N53" i="40"/>
  <c r="C16" i="35" s="1"/>
  <c r="AK193" i="41"/>
  <c r="Z195" i="41"/>
  <c r="D307" i="41"/>
  <c r="D311" i="41"/>
  <c r="F312" i="41" s="1"/>
  <c r="I306" i="41"/>
  <c r="Z53" i="40"/>
  <c r="D16" i="35" s="1"/>
  <c r="Z93" i="40"/>
  <c r="D22" i="35" s="1"/>
  <c r="H30" i="34"/>
  <c r="Q30" i="11" s="1"/>
  <c r="AX133" i="39"/>
  <c r="F26" i="34" s="1"/>
  <c r="U344" i="41"/>
  <c r="AE17" i="41"/>
  <c r="AB16" i="41"/>
  <c r="AF15" i="41"/>
  <c r="AF17" i="41" s="1"/>
  <c r="AA16" i="41"/>
  <c r="AL15" i="41"/>
  <c r="AA17" i="41"/>
  <c r="AA344" i="41"/>
  <c r="F10" i="41"/>
  <c r="K9" i="41"/>
  <c r="F342" i="41"/>
  <c r="Q18" i="41"/>
  <c r="P345" i="41"/>
  <c r="E24" i="41"/>
  <c r="J23" i="41"/>
  <c r="J31" i="41" s="1"/>
  <c r="V17" i="41"/>
  <c r="V343" i="41"/>
  <c r="K12" i="41"/>
  <c r="F13" i="41"/>
  <c r="F343" i="41"/>
  <c r="E9" i="36"/>
  <c r="AM342" i="41"/>
  <c r="E13" i="41"/>
  <c r="J12" i="41"/>
  <c r="E343" i="41"/>
  <c r="AG31" i="41"/>
  <c r="AG342" i="41"/>
  <c r="U17" i="41"/>
  <c r="J15" i="41"/>
  <c r="E16" i="41"/>
  <c r="E17" i="41"/>
  <c r="E344" i="41"/>
  <c r="E10" i="41"/>
  <c r="J9" i="41"/>
  <c r="E342" i="41"/>
  <c r="AB17" i="41"/>
  <c r="I26" i="41"/>
  <c r="D27" i="41"/>
  <c r="D343" i="41"/>
  <c r="Q46" i="41"/>
  <c r="O345" i="41"/>
  <c r="AU32" i="41"/>
  <c r="K10" i="36" s="1"/>
  <c r="T45" i="41"/>
  <c r="T342" i="41"/>
  <c r="CM46" i="41"/>
  <c r="O11" i="36" s="1"/>
  <c r="CK345" i="41"/>
  <c r="BF346" i="41"/>
  <c r="L11" i="36"/>
  <c r="L12" i="36" s="1"/>
  <c r="K68" i="41"/>
  <c r="K73" i="41" s="1"/>
  <c r="F69" i="41"/>
  <c r="F73" i="41"/>
  <c r="D10" i="41"/>
  <c r="I9" i="41"/>
  <c r="D342" i="41"/>
  <c r="AB46" i="41"/>
  <c r="I54" i="41"/>
  <c r="D55" i="41"/>
  <c r="AU60" i="41"/>
  <c r="K14" i="36" s="1"/>
  <c r="D72" i="41"/>
  <c r="I71" i="41"/>
  <c r="D73" i="41"/>
  <c r="E83" i="41"/>
  <c r="J82" i="41"/>
  <c r="E87" i="41"/>
  <c r="E18" i="36"/>
  <c r="I51" i="41"/>
  <c r="D52" i="41"/>
  <c r="AG68" i="41"/>
  <c r="AG73" i="41" s="1"/>
  <c r="AB69" i="41"/>
  <c r="AM68" i="41"/>
  <c r="AM73" i="41" s="1"/>
  <c r="AK87" i="41"/>
  <c r="V88" i="41"/>
  <c r="B16" i="36"/>
  <c r="D101" i="41"/>
  <c r="K37" i="36"/>
  <c r="F21" i="36"/>
  <c r="Z72" i="41"/>
  <c r="K96" i="41"/>
  <c r="F97" i="41"/>
  <c r="F101" i="41"/>
  <c r="AB87" i="41"/>
  <c r="AE113" i="41"/>
  <c r="Z114" i="41"/>
  <c r="Z115" i="41"/>
  <c r="AB116" i="41" s="1"/>
  <c r="AK113" i="41"/>
  <c r="AK115" i="41" s="1"/>
  <c r="AM116" i="41" s="1"/>
  <c r="AK57" i="41"/>
  <c r="AK59" i="41" s="1"/>
  <c r="AE57" i="41"/>
  <c r="AE59" i="41" s="1"/>
  <c r="Z58" i="41"/>
  <c r="Z59" i="41"/>
  <c r="AB60" i="41" s="1"/>
  <c r="Z344" i="41"/>
  <c r="H20" i="36"/>
  <c r="I21" i="11" s="1"/>
  <c r="E37" i="36"/>
  <c r="N37" i="36"/>
  <c r="N7" i="36" s="1"/>
  <c r="I180" i="41"/>
  <c r="D181" i="41"/>
  <c r="B21" i="36"/>
  <c r="AM227" i="41"/>
  <c r="AE303" i="41"/>
  <c r="AE311" i="41" s="1"/>
  <c r="Z304" i="41"/>
  <c r="AK303" i="41"/>
  <c r="AK311" i="41" s="1"/>
  <c r="Z311" i="41"/>
  <c r="AB312" i="41" s="1"/>
  <c r="F23" i="36"/>
  <c r="Q186" i="41"/>
  <c r="I208" i="41"/>
  <c r="D209" i="41"/>
  <c r="AE323" i="41"/>
  <c r="AE325" i="41" s="1"/>
  <c r="AK323" i="41"/>
  <c r="AK325" i="41" s="1"/>
  <c r="AM326" i="41" s="1"/>
  <c r="Z325" i="41"/>
  <c r="AB326" i="41" s="1"/>
  <c r="Z324" i="41"/>
  <c r="AM129" i="41"/>
  <c r="AK165" i="41"/>
  <c r="Z167" i="41"/>
  <c r="AK190" i="41"/>
  <c r="Z192" i="41"/>
  <c r="AM199" i="41"/>
  <c r="F28" i="36"/>
  <c r="H22" i="36"/>
  <c r="I23" i="11" s="1"/>
  <c r="D23" i="36"/>
  <c r="V227" i="41"/>
  <c r="V228" i="41" s="1"/>
  <c r="D241" i="41"/>
  <c r="F242" i="41" s="1"/>
  <c r="I239" i="41"/>
  <c r="D240" i="41"/>
  <c r="J269" i="41"/>
  <c r="D293" i="41"/>
  <c r="I292" i="41"/>
  <c r="V340" i="41"/>
  <c r="AF199" i="41"/>
  <c r="AE233" i="41"/>
  <c r="AK233" i="41"/>
  <c r="Z234" i="41"/>
  <c r="B30" i="36"/>
  <c r="AL43" i="40"/>
  <c r="E15" i="35" s="1"/>
  <c r="Z103" i="40"/>
  <c r="D23" i="35" s="1"/>
  <c r="AX113" i="40"/>
  <c r="F24" i="35" s="1"/>
  <c r="I177" i="41"/>
  <c r="D178" i="41"/>
  <c r="V255" i="41"/>
  <c r="I295" i="41"/>
  <c r="D296" i="41"/>
  <c r="D297" i="41"/>
  <c r="F298" i="41" s="1"/>
  <c r="AG311" i="41"/>
  <c r="AX23" i="40"/>
  <c r="F11" i="35" s="1"/>
  <c r="AX73" i="40"/>
  <c r="F18" i="35" s="1"/>
  <c r="Z143" i="40"/>
  <c r="D27" i="35" s="1"/>
  <c r="Z23" i="40"/>
  <c r="D11" i="35" s="1"/>
  <c r="Z43" i="40"/>
  <c r="D15" i="35" s="1"/>
  <c r="AL255" i="41"/>
  <c r="Z123" i="40"/>
  <c r="D25" i="35" s="1"/>
  <c r="H25" i="35" s="1"/>
  <c r="U25" i="11" s="1"/>
  <c r="Z163" i="40"/>
  <c r="D29" i="35" s="1"/>
  <c r="Z173" i="40"/>
  <c r="D30" i="35" s="1"/>
  <c r="Z203" i="40"/>
  <c r="D33" i="35" s="1"/>
  <c r="N13" i="39"/>
  <c r="C10" i="34" s="1"/>
  <c r="AR345" i="41"/>
  <c r="AG325" i="41"/>
  <c r="N163" i="40"/>
  <c r="C29" i="35" s="1"/>
  <c r="AL163" i="40"/>
  <c r="E29" i="35" s="1"/>
  <c r="Z23" i="39"/>
  <c r="D11" i="34" s="1"/>
  <c r="AL193" i="39"/>
  <c r="E32" i="34" s="1"/>
  <c r="AL213" i="39"/>
  <c r="E34" i="34" s="1"/>
  <c r="AL143" i="40"/>
  <c r="E27" i="35" s="1"/>
  <c r="N183" i="40"/>
  <c r="C31" i="35" s="1"/>
  <c r="AL183" i="40"/>
  <c r="E31" i="35" s="1"/>
  <c r="AL33" i="39"/>
  <c r="E12" i="34" s="1"/>
  <c r="Z63" i="39"/>
  <c r="D17" i="34" s="1"/>
  <c r="Z93" i="39"/>
  <c r="D22" i="34" s="1"/>
  <c r="AL113" i="39"/>
  <c r="E24" i="34" s="1"/>
  <c r="N193" i="40"/>
  <c r="C32" i="35" s="1"/>
  <c r="AL193" i="40"/>
  <c r="E32" i="35" s="1"/>
  <c r="Z223" i="40"/>
  <c r="D35" i="35" s="1"/>
  <c r="AX13" i="39"/>
  <c r="F10" i="34" s="1"/>
  <c r="N83" i="39"/>
  <c r="C21" i="34" s="1"/>
  <c r="Z103" i="39"/>
  <c r="D23" i="34" s="1"/>
  <c r="Z183" i="39"/>
  <c r="D31" i="34" s="1"/>
  <c r="H31" i="34" s="1"/>
  <c r="Q31" i="11" s="1"/>
  <c r="AX223" i="39"/>
  <c r="F35" i="34" s="1"/>
  <c r="AI73" i="38"/>
  <c r="AL43" i="39"/>
  <c r="E15" i="34" s="1"/>
  <c r="AL53" i="39"/>
  <c r="E16" i="34" s="1"/>
  <c r="AX73" i="39"/>
  <c r="F18" i="34" s="1"/>
  <c r="N193" i="39"/>
  <c r="C32" i="34" s="1"/>
  <c r="E10" i="33"/>
  <c r="F12" i="33"/>
  <c r="Z113" i="39"/>
  <c r="D24" i="34" s="1"/>
  <c r="AD143" i="38"/>
  <c r="R153" i="38"/>
  <c r="AX153" i="39"/>
  <c r="F28" i="34" s="1"/>
  <c r="E12" i="33"/>
  <c r="R173" i="38"/>
  <c r="N173" i="39"/>
  <c r="C30" i="34" s="1"/>
  <c r="F10" i="33"/>
  <c r="AD183" i="38"/>
  <c r="F16" i="41"/>
  <c r="F17" i="41"/>
  <c r="K15" i="41"/>
  <c r="F344" i="41"/>
  <c r="F60" i="41"/>
  <c r="F94" i="41"/>
  <c r="K93" i="41"/>
  <c r="AL65" i="41"/>
  <c r="AL342" i="41" s="1"/>
  <c r="AA66" i="41"/>
  <c r="AF65" i="41"/>
  <c r="AA342" i="41"/>
  <c r="U59" i="41"/>
  <c r="V60" i="41" s="1"/>
  <c r="U343" i="41"/>
  <c r="I65" i="41"/>
  <c r="D66" i="41"/>
  <c r="AM87" i="41"/>
  <c r="V172" i="41"/>
  <c r="AE163" i="41"/>
  <c r="AE171" i="41" s="1"/>
  <c r="AG172" i="41" s="1"/>
  <c r="AK163" i="41"/>
  <c r="AK171" i="41" s="1"/>
  <c r="AM172" i="41" s="1"/>
  <c r="Z164" i="41"/>
  <c r="AE197" i="41"/>
  <c r="AE199" i="41" s="1"/>
  <c r="AG200" i="41" s="1"/>
  <c r="AO200" i="41" s="1"/>
  <c r="Z198" i="41"/>
  <c r="AK197" i="41"/>
  <c r="AK199" i="41" s="1"/>
  <c r="Z199" i="41"/>
  <c r="AB200" i="41" s="1"/>
  <c r="D223" i="41"/>
  <c r="I222" i="41"/>
  <c r="I233" i="41"/>
  <c r="D234" i="41"/>
  <c r="Z181" i="41"/>
  <c r="AE180" i="41"/>
  <c r="AE185" i="41" s="1"/>
  <c r="AG186" i="41" s="1"/>
  <c r="AO186" i="41" s="1"/>
  <c r="AK180" i="41"/>
  <c r="AK185" i="41" s="1"/>
  <c r="AM186" i="41" s="1"/>
  <c r="Z185" i="41"/>
  <c r="AB186" i="41" s="1"/>
  <c r="C31" i="36"/>
  <c r="I225" i="41"/>
  <c r="D226" i="41"/>
  <c r="D227" i="41"/>
  <c r="F228" i="41" s="1"/>
  <c r="Z240" i="41"/>
  <c r="AK239" i="41"/>
  <c r="AE239" i="41"/>
  <c r="Z241" i="41"/>
  <c r="AB242" i="41" s="1"/>
  <c r="D30" i="36"/>
  <c r="H30" i="36" s="1"/>
  <c r="I31" i="11" s="1"/>
  <c r="AL13" i="40"/>
  <c r="E10" i="35" s="1"/>
  <c r="Z13" i="40"/>
  <c r="D10" i="35" s="1"/>
  <c r="AX133" i="40"/>
  <c r="F26" i="35" s="1"/>
  <c r="AX143" i="40"/>
  <c r="F27" i="35" s="1"/>
  <c r="H36" i="34"/>
  <c r="Q36" i="11" s="1"/>
  <c r="N103" i="40"/>
  <c r="C23" i="35" s="1"/>
  <c r="D195" i="41"/>
  <c r="I194" i="41"/>
  <c r="D24" i="41"/>
  <c r="I23" i="41"/>
  <c r="AK31" i="41"/>
  <c r="C9" i="36"/>
  <c r="AU345" i="41"/>
  <c r="F30" i="41"/>
  <c r="K29" i="41"/>
  <c r="F31" i="41"/>
  <c r="T344" i="41"/>
  <c r="D30" i="41"/>
  <c r="I29" i="41"/>
  <c r="D31" i="41"/>
  <c r="F32" i="41" s="1"/>
  <c r="I45" i="41"/>
  <c r="CM345" i="41"/>
  <c r="AF54" i="41"/>
  <c r="AF343" i="41" s="1"/>
  <c r="AL54" i="41"/>
  <c r="AL59" i="41" s="1"/>
  <c r="AA55" i="41"/>
  <c r="AA343" i="41"/>
  <c r="AE65" i="41"/>
  <c r="AE73" i="41" s="1"/>
  <c r="AK65" i="41"/>
  <c r="AK73" i="41" s="1"/>
  <c r="Z66" i="41"/>
  <c r="Z342" i="41"/>
  <c r="J68" i="41"/>
  <c r="J73" i="41" s="1"/>
  <c r="E69" i="41"/>
  <c r="AU18" i="41"/>
  <c r="AS345" i="41"/>
  <c r="V73" i="41"/>
  <c r="V74" i="41" s="1"/>
  <c r="V342" i="41"/>
  <c r="AA69" i="41"/>
  <c r="V344" i="41"/>
  <c r="AU74" i="41"/>
  <c r="K15" i="36" s="1"/>
  <c r="I79" i="41"/>
  <c r="I87" i="41" s="1"/>
  <c r="D80" i="41"/>
  <c r="AL45" i="41"/>
  <c r="AM46" i="41" s="1"/>
  <c r="AL71" i="41"/>
  <c r="AF71" i="41"/>
  <c r="AA73" i="41"/>
  <c r="AB74" i="41" s="1"/>
  <c r="AA72" i="41"/>
  <c r="B14" i="36"/>
  <c r="Z86" i="41"/>
  <c r="AU102" i="41"/>
  <c r="K17" i="36" s="1"/>
  <c r="V116" i="41"/>
  <c r="L37" i="36"/>
  <c r="AE121" i="41"/>
  <c r="Z122" i="41"/>
  <c r="AK121" i="41"/>
  <c r="AE115" i="41"/>
  <c r="AG116" i="41" s="1"/>
  <c r="AE141" i="41"/>
  <c r="AK141" i="41"/>
  <c r="AK143" i="41" s="1"/>
  <c r="AM144" i="41" s="1"/>
  <c r="Z142" i="41"/>
  <c r="Z143" i="41"/>
  <c r="AB144" i="41" s="1"/>
  <c r="AU88" i="41"/>
  <c r="K16" i="36" s="1"/>
  <c r="AK99" i="41"/>
  <c r="AK101" i="41" s="1"/>
  <c r="AM102" i="41" s="1"/>
  <c r="Z101" i="41"/>
  <c r="AE99" i="41"/>
  <c r="AE101" i="41" s="1"/>
  <c r="AG102" i="41" s="1"/>
  <c r="Z100" i="41"/>
  <c r="D153" i="41"/>
  <c r="I152" i="41"/>
  <c r="AK127" i="41"/>
  <c r="Z128" i="41"/>
  <c r="AE127" i="41"/>
  <c r="Z129" i="41"/>
  <c r="AB130" i="41" s="1"/>
  <c r="Q144" i="41"/>
  <c r="Z171" i="41"/>
  <c r="AB172" i="41" s="1"/>
  <c r="I219" i="41"/>
  <c r="D220" i="41"/>
  <c r="Z237" i="41"/>
  <c r="AK236" i="41"/>
  <c r="AE236" i="41"/>
  <c r="AE331" i="41"/>
  <c r="AE339" i="41" s="1"/>
  <c r="AG340" i="41" s="1"/>
  <c r="Z332" i="41"/>
  <c r="AK331" i="41"/>
  <c r="AK339" i="41" s="1"/>
  <c r="D125" i="41"/>
  <c r="I124" i="41"/>
  <c r="AE149" i="41"/>
  <c r="AE157" i="41" s="1"/>
  <c r="AG158" i="41" s="1"/>
  <c r="AK149" i="41"/>
  <c r="AK157" i="41" s="1"/>
  <c r="AM158" i="41" s="1"/>
  <c r="Z150" i="41"/>
  <c r="AM270" i="41"/>
  <c r="B24" i="36"/>
  <c r="H25" i="36"/>
  <c r="I26" i="11" s="1"/>
  <c r="V298" i="41"/>
  <c r="Z343" i="41"/>
  <c r="T343" i="41"/>
  <c r="D157" i="41"/>
  <c r="F158" i="41" s="1"/>
  <c r="U143" i="41"/>
  <c r="V144" i="41" s="1"/>
  <c r="U342" i="41"/>
  <c r="B23" i="36"/>
  <c r="D255" i="41"/>
  <c r="F256" i="41" s="1"/>
  <c r="I253" i="41"/>
  <c r="I255" i="41" s="1"/>
  <c r="K256" i="41" s="1"/>
  <c r="D254" i="41"/>
  <c r="T283" i="41"/>
  <c r="V284" i="41" s="1"/>
  <c r="F29" i="36"/>
  <c r="F33" i="36"/>
  <c r="H34" i="36"/>
  <c r="I35" i="11" s="1"/>
  <c r="I323" i="41"/>
  <c r="I325" i="41" s="1"/>
  <c r="K326" i="41" s="1"/>
  <c r="D325" i="41"/>
  <c r="F326" i="41" s="1"/>
  <c r="D324" i="41"/>
  <c r="H36" i="36"/>
  <c r="I37" i="11" s="1"/>
  <c r="N43" i="40"/>
  <c r="C15" i="35" s="1"/>
  <c r="Z113" i="40"/>
  <c r="D24" i="35" s="1"/>
  <c r="N113" i="40"/>
  <c r="C24" i="35" s="1"/>
  <c r="D199" i="41"/>
  <c r="F200" i="41" s="1"/>
  <c r="I311" i="41"/>
  <c r="K312" i="41" s="1"/>
  <c r="B36" i="36"/>
  <c r="D335" i="41"/>
  <c r="I334" i="41"/>
  <c r="Z73" i="40"/>
  <c r="D18" i="35" s="1"/>
  <c r="H18" i="35" s="1"/>
  <c r="U18" i="11" s="1"/>
  <c r="N73" i="40"/>
  <c r="C18" i="35" s="1"/>
  <c r="I169" i="41"/>
  <c r="D170" i="41"/>
  <c r="D171" i="41"/>
  <c r="F172" i="41" s="1"/>
  <c r="U255" i="41"/>
  <c r="Z254" i="41"/>
  <c r="AE253" i="41"/>
  <c r="AE255" i="41" s="1"/>
  <c r="AG256" i="41" s="1"/>
  <c r="Z255" i="41"/>
  <c r="AB256" i="41" s="1"/>
  <c r="AK253" i="41"/>
  <c r="AK255" i="41" s="1"/>
  <c r="J283" i="41"/>
  <c r="N93" i="40"/>
  <c r="C22" i="35" s="1"/>
  <c r="AX103" i="40"/>
  <c r="F23" i="35" s="1"/>
  <c r="N153" i="40"/>
  <c r="C28" i="35" s="1"/>
  <c r="AK246" i="41"/>
  <c r="Z248" i="41"/>
  <c r="AM339" i="41"/>
  <c r="AX163" i="40"/>
  <c r="F29" i="35" s="1"/>
  <c r="AX173" i="40"/>
  <c r="F30" i="35" s="1"/>
  <c r="AX193" i="40"/>
  <c r="F32" i="35" s="1"/>
  <c r="AX203" i="40"/>
  <c r="F33" i="35" s="1"/>
  <c r="AX223" i="40"/>
  <c r="F35" i="35" s="1"/>
  <c r="AX233" i="40"/>
  <c r="F36" i="35" s="1"/>
  <c r="AX243" i="40"/>
  <c r="F37" i="35" s="1"/>
  <c r="AL13" i="39"/>
  <c r="E10" i="34" s="1"/>
  <c r="D192" i="41"/>
  <c r="I191" i="41"/>
  <c r="B27" i="36"/>
  <c r="AM311" i="41"/>
  <c r="N243" i="40"/>
  <c r="C37" i="35" s="1"/>
  <c r="AL243" i="40"/>
  <c r="E37" i="35" s="1"/>
  <c r="AX23" i="39"/>
  <c r="F11" i="34" s="1"/>
  <c r="AL163" i="39"/>
  <c r="E29" i="34" s="1"/>
  <c r="D268" i="41"/>
  <c r="D269" i="41"/>
  <c r="F270" i="41" s="1"/>
  <c r="I267" i="41"/>
  <c r="N143" i="40"/>
  <c r="C27" i="35" s="1"/>
  <c r="AX63" i="39"/>
  <c r="F17" i="34" s="1"/>
  <c r="Z73" i="39"/>
  <c r="D18" i="34" s="1"/>
  <c r="C35" i="36"/>
  <c r="I337" i="41"/>
  <c r="D338" i="41"/>
  <c r="D339" i="41"/>
  <c r="F340" i="41" s="1"/>
  <c r="N233" i="40"/>
  <c r="C36" i="35" s="1"/>
  <c r="AL233" i="40"/>
  <c r="E36" i="35" s="1"/>
  <c r="AX43" i="39"/>
  <c r="F15" i="34" s="1"/>
  <c r="N43" i="39"/>
  <c r="C15" i="34" s="1"/>
  <c r="AL93" i="39"/>
  <c r="E22" i="34" s="1"/>
  <c r="Z153" i="40"/>
  <c r="D28" i="35" s="1"/>
  <c r="H28" i="35" s="1"/>
  <c r="U28" i="11" s="1"/>
  <c r="Z13" i="39"/>
  <c r="D10" i="34" s="1"/>
  <c r="AX243" i="39"/>
  <c r="F37" i="34" s="1"/>
  <c r="H37" i="34" s="1"/>
  <c r="Q37" i="11" s="1"/>
  <c r="Y93" i="38"/>
  <c r="Z223" i="39"/>
  <c r="D35" i="34" s="1"/>
  <c r="H35" i="34" s="1"/>
  <c r="Q35" i="11" s="1"/>
  <c r="N143" i="39"/>
  <c r="C27" i="34" s="1"/>
  <c r="AX143" i="39"/>
  <c r="F27" i="34" s="1"/>
  <c r="AU63" i="38"/>
  <c r="J63" i="38"/>
  <c r="R113" i="38"/>
  <c r="F183" i="38"/>
  <c r="AD123" i="38"/>
  <c r="R133" i="38"/>
  <c r="AD203" i="38"/>
  <c r="R213" i="38"/>
  <c r="D11" i="33"/>
  <c r="AK73" i="38"/>
  <c r="AO43" i="38"/>
  <c r="P93" i="38"/>
  <c r="X93" i="38"/>
  <c r="F113" i="38"/>
  <c r="L123" i="38"/>
  <c r="L143" i="38"/>
  <c r="L163" i="38"/>
  <c r="L183" i="38"/>
  <c r="L203" i="38"/>
  <c r="L223" i="38"/>
  <c r="L243" i="38"/>
  <c r="AL213" i="40"/>
  <c r="E34" i="35" s="1"/>
  <c r="N123" i="39"/>
  <c r="C25" i="34" s="1"/>
  <c r="AR43" i="38"/>
  <c r="H103" i="38"/>
  <c r="R103" i="38"/>
  <c r="AB103" i="38"/>
  <c r="AJ103" i="38"/>
  <c r="AT103" i="38"/>
  <c r="E223" i="38"/>
  <c r="M223" i="38"/>
  <c r="W223" i="38"/>
  <c r="AG223" i="38"/>
  <c r="AQ223" i="38"/>
  <c r="F223" i="38"/>
  <c r="G233" i="38"/>
  <c r="Q233" i="38"/>
  <c r="Y233" i="38"/>
  <c r="AI233" i="38"/>
  <c r="AS233" i="38"/>
  <c r="AP233" i="38"/>
  <c r="I163" i="38"/>
  <c r="W163" i="38"/>
  <c r="AQ163" i="38"/>
  <c r="J163" i="38"/>
  <c r="N213" i="39"/>
  <c r="C34" i="34" s="1"/>
  <c r="F73" i="38"/>
  <c r="P73" i="38"/>
  <c r="X73" i="38"/>
  <c r="AH73" i="38"/>
  <c r="AR73" i="38"/>
  <c r="S163" i="38"/>
  <c r="AK163" i="38"/>
  <c r="G173" i="38"/>
  <c r="AE173" i="38"/>
  <c r="H173" i="38"/>
  <c r="S93" i="38"/>
  <c r="AU93" i="38"/>
  <c r="AD103" i="38"/>
  <c r="F43" i="38"/>
  <c r="Y173" i="38"/>
  <c r="AW173" i="38"/>
  <c r="Z213" i="40"/>
  <c r="D34" i="35" s="1"/>
  <c r="AX53" i="39"/>
  <c r="F16" i="34" s="1"/>
  <c r="I43" i="38"/>
  <c r="AU43" i="38"/>
  <c r="P53" i="38"/>
  <c r="X53" i="38"/>
  <c r="AP53" i="38"/>
  <c r="AE73" i="38"/>
  <c r="J113" i="38"/>
  <c r="J133" i="38"/>
  <c r="R143" i="38"/>
  <c r="J153" i="38"/>
  <c r="J173" i="38"/>
  <c r="J193" i="38"/>
  <c r="J213" i="38"/>
  <c r="J233" i="38"/>
  <c r="N213" i="40"/>
  <c r="C34" i="35" s="1"/>
  <c r="N23" i="39"/>
  <c r="C11" i="34" s="1"/>
  <c r="N53" i="39"/>
  <c r="C16" i="34" s="1"/>
  <c r="AL123" i="39"/>
  <c r="E25" i="34" s="1"/>
  <c r="D12" i="33"/>
  <c r="G53" i="38"/>
  <c r="N53" i="38" s="1"/>
  <c r="C16" i="33" s="1"/>
  <c r="Q53" i="38"/>
  <c r="Y53" i="38"/>
  <c r="AI53" i="38"/>
  <c r="AS53" i="38"/>
  <c r="H83" i="38"/>
  <c r="R83" i="38"/>
  <c r="AB83" i="38"/>
  <c r="AJ83" i="38"/>
  <c r="AT83" i="38"/>
  <c r="AX83" i="39"/>
  <c r="F21" i="34" s="1"/>
  <c r="H43" i="38"/>
  <c r="R43" i="38"/>
  <c r="AB43" i="38"/>
  <c r="AJ43" i="38"/>
  <c r="AT43" i="38"/>
  <c r="E63" i="38"/>
  <c r="M63" i="38"/>
  <c r="W63" i="38"/>
  <c r="AG63" i="38"/>
  <c r="AQ63" i="38"/>
  <c r="AX63" i="38" s="1"/>
  <c r="J103" i="38"/>
  <c r="E143" i="38"/>
  <c r="N143" i="38" s="1"/>
  <c r="C27" i="33" s="1"/>
  <c r="M143" i="38"/>
  <c r="W143" i="38"/>
  <c r="AG143" i="38"/>
  <c r="AQ143" i="38"/>
  <c r="F143" i="38"/>
  <c r="G153" i="38"/>
  <c r="Q153" i="38"/>
  <c r="Y153" i="38"/>
  <c r="AI153" i="38"/>
  <c r="AS153" i="38"/>
  <c r="AP153" i="38"/>
  <c r="U173" i="38"/>
  <c r="AQ243" i="38"/>
  <c r="D10" i="33"/>
  <c r="G113" i="38"/>
  <c r="Q113" i="38"/>
  <c r="Y113" i="38"/>
  <c r="AI113" i="38"/>
  <c r="AS113" i="38"/>
  <c r="AP113" i="38"/>
  <c r="I183" i="38"/>
  <c r="S183" i="38"/>
  <c r="AC183" i="38"/>
  <c r="AK183" i="38"/>
  <c r="AU183" i="38"/>
  <c r="J183" i="38"/>
  <c r="AN183" i="38"/>
  <c r="K193" i="38"/>
  <c r="U193" i="38"/>
  <c r="AE193" i="38"/>
  <c r="AO193" i="38"/>
  <c r="AW193" i="38"/>
  <c r="H193" i="38"/>
  <c r="AT193" i="38"/>
  <c r="W243" i="38"/>
  <c r="AK93" i="38"/>
  <c r="E123" i="38"/>
  <c r="M123" i="38"/>
  <c r="W123" i="38"/>
  <c r="AG123" i="38"/>
  <c r="AQ123" i="38"/>
  <c r="AX123" i="38" s="1"/>
  <c r="F123" i="38"/>
  <c r="G133" i="38"/>
  <c r="Q133" i="38"/>
  <c r="Y133" i="38"/>
  <c r="AI133" i="38"/>
  <c r="AS133" i="38"/>
  <c r="AP133" i="38"/>
  <c r="E203" i="38"/>
  <c r="M203" i="38"/>
  <c r="W203" i="38"/>
  <c r="AG203" i="38"/>
  <c r="AQ203" i="38"/>
  <c r="AX203" i="38" s="1"/>
  <c r="F33" i="33" s="1"/>
  <c r="F203" i="38"/>
  <c r="G213" i="38"/>
  <c r="Q213" i="38"/>
  <c r="Y213" i="38"/>
  <c r="AI213" i="38"/>
  <c r="AS213" i="38"/>
  <c r="AP213" i="38"/>
  <c r="AH103" i="38"/>
  <c r="AL129" i="41"/>
  <c r="AU163" i="38"/>
  <c r="Z43" i="39"/>
  <c r="D15" i="34" s="1"/>
  <c r="N93" i="39"/>
  <c r="C22" i="34" s="1"/>
  <c r="I275" i="41"/>
  <c r="I283" i="41" s="1"/>
  <c r="D276" i="41"/>
  <c r="AX103" i="39"/>
  <c r="F23" i="34" s="1"/>
  <c r="AL103" i="39"/>
  <c r="E23" i="34" s="1"/>
  <c r="N173" i="40"/>
  <c r="C30" i="35" s="1"/>
  <c r="N103" i="39"/>
  <c r="C23" i="34" s="1"/>
  <c r="AX113" i="39"/>
  <c r="F24" i="34" s="1"/>
  <c r="N23" i="38"/>
  <c r="C11" i="33" s="1"/>
  <c r="AQ73" i="38"/>
  <c r="E83" i="38"/>
  <c r="AD93" i="38"/>
  <c r="AL93" i="38" s="1"/>
  <c r="AP93" i="38"/>
  <c r="F103" i="38"/>
  <c r="AH113" i="38"/>
  <c r="V123" i="38"/>
  <c r="AH133" i="38"/>
  <c r="V143" i="38"/>
  <c r="AH153" i="38"/>
  <c r="AL153" i="38" s="1"/>
  <c r="V163" i="38"/>
  <c r="AH173" i="38"/>
  <c r="V183" i="38"/>
  <c r="AH193" i="38"/>
  <c r="V203" i="38"/>
  <c r="AH213" i="38"/>
  <c r="V223" i="38"/>
  <c r="AH233" i="38"/>
  <c r="N243" i="38"/>
  <c r="C37" i="33" s="1"/>
  <c r="V243" i="38"/>
  <c r="AX123" i="39"/>
  <c r="F25" i="34" s="1"/>
  <c r="D103" i="38"/>
  <c r="L103" i="38"/>
  <c r="V103" i="38"/>
  <c r="AF103" i="38"/>
  <c r="AP103" i="38"/>
  <c r="I223" i="38"/>
  <c r="S223" i="38"/>
  <c r="AC223" i="38"/>
  <c r="AK223" i="38"/>
  <c r="AU223" i="38"/>
  <c r="J223" i="38"/>
  <c r="AN223" i="38"/>
  <c r="K233" i="38"/>
  <c r="U233" i="38"/>
  <c r="AE233" i="38"/>
  <c r="AO233" i="38"/>
  <c r="AW233" i="38"/>
  <c r="H233" i="38"/>
  <c r="AT233" i="38"/>
  <c r="M163" i="38"/>
  <c r="AG163" i="38"/>
  <c r="F163" i="38"/>
  <c r="AN163" i="38"/>
  <c r="J73" i="38"/>
  <c r="T73" i="38"/>
  <c r="AD73" i="38"/>
  <c r="AN73" i="38"/>
  <c r="AV73" i="38"/>
  <c r="E163" i="38"/>
  <c r="AC163" i="38"/>
  <c r="Q173" i="38"/>
  <c r="AS173" i="38"/>
  <c r="I93" i="38"/>
  <c r="N93" i="38" s="1"/>
  <c r="C22" i="33" s="1"/>
  <c r="N153" i="39"/>
  <c r="C28" i="34" s="1"/>
  <c r="Z153" i="39"/>
  <c r="D28" i="34" s="1"/>
  <c r="H28" i="34" s="1"/>
  <c r="Q28" i="11" s="1"/>
  <c r="N13" i="38"/>
  <c r="C10" i="33" s="1"/>
  <c r="K173" i="38"/>
  <c r="AI173" i="38"/>
  <c r="L173" i="38"/>
  <c r="AP173" i="38"/>
  <c r="S243" i="38"/>
  <c r="Z243" i="38" s="1"/>
  <c r="AU243" i="38"/>
  <c r="AR243" i="38"/>
  <c r="CO342" i="41" l="1"/>
  <c r="AL73" i="38"/>
  <c r="N163" i="38"/>
  <c r="C29" i="33" s="1"/>
  <c r="N233" i="38"/>
  <c r="C36" i="33" s="1"/>
  <c r="AX173" i="38"/>
  <c r="K12" i="22"/>
  <c r="AW343" i="41"/>
  <c r="CQ345" i="41"/>
  <c r="CO345" i="41"/>
  <c r="AY345" i="41"/>
  <c r="CR18" i="41"/>
  <c r="CR346" i="41" s="1"/>
  <c r="CP345" i="41"/>
  <c r="CR345" i="41"/>
  <c r="AX345" i="41"/>
  <c r="AW342" i="41"/>
  <c r="AW345" i="41" s="1"/>
  <c r="AZ345" i="41"/>
  <c r="V256" i="41"/>
  <c r="AZ18" i="41"/>
  <c r="AZ346" i="41" s="1"/>
  <c r="F74" i="41"/>
  <c r="I101" i="41"/>
  <c r="AO102" i="41"/>
  <c r="I73" i="41"/>
  <c r="AG45" i="41"/>
  <c r="AG46" i="41" s="1"/>
  <c r="J344" i="41"/>
  <c r="AO270" i="41"/>
  <c r="AM256" i="41"/>
  <c r="Y344" i="41"/>
  <c r="V326" i="41"/>
  <c r="I241" i="41"/>
  <c r="K101" i="41"/>
  <c r="Y342" i="41"/>
  <c r="I59" i="41"/>
  <c r="K60" i="41" s="1"/>
  <c r="C342" i="41"/>
  <c r="AE297" i="41"/>
  <c r="AG298" i="41" s="1"/>
  <c r="AK283" i="41"/>
  <c r="AM284" i="41" s="1"/>
  <c r="K284" i="41"/>
  <c r="I227" i="41"/>
  <c r="K228" i="41" s="1"/>
  <c r="AM340" i="41"/>
  <c r="AM312" i="41"/>
  <c r="AG32" i="41"/>
  <c r="AO32" i="41" s="1"/>
  <c r="AM32" i="41"/>
  <c r="AA345" i="41"/>
  <c r="I185" i="41"/>
  <c r="K186" i="41" s="1"/>
  <c r="AO158" i="41"/>
  <c r="AK297" i="41"/>
  <c r="AM298" i="41" s="1"/>
  <c r="Y343" i="41"/>
  <c r="AM345" i="41"/>
  <c r="H16" i="35"/>
  <c r="U16" i="11" s="1"/>
  <c r="H18" i="34"/>
  <c r="Q18" i="11" s="1"/>
  <c r="AX153" i="38"/>
  <c r="Z153" i="38"/>
  <c r="D28" i="33" s="1"/>
  <c r="N223" i="38"/>
  <c r="C35" i="33" s="1"/>
  <c r="N203" i="38"/>
  <c r="C33" i="33" s="1"/>
  <c r="Z183" i="38"/>
  <c r="D31" i="33" s="1"/>
  <c r="N153" i="38"/>
  <c r="C28" i="33" s="1"/>
  <c r="N43" i="38"/>
  <c r="C15" i="33" s="1"/>
  <c r="N183" i="38"/>
  <c r="C31" i="33" s="1"/>
  <c r="K34" i="22"/>
  <c r="G13" i="22"/>
  <c r="H19" i="22"/>
  <c r="K37" i="22"/>
  <c r="Z63" i="38"/>
  <c r="D17" i="33" s="1"/>
  <c r="N213" i="38"/>
  <c r="C34" i="33" s="1"/>
  <c r="K23" i="22"/>
  <c r="K30" i="22"/>
  <c r="G19" i="22"/>
  <c r="G38" i="22"/>
  <c r="J28" i="22"/>
  <c r="J23" i="22"/>
  <c r="K26" i="22"/>
  <c r="K29" i="22"/>
  <c r="K18" i="22"/>
  <c r="AX43" i="38"/>
  <c r="F15" i="33" s="1"/>
  <c r="AL53" i="38"/>
  <c r="E16" i="33" s="1"/>
  <c r="Z173" i="38"/>
  <c r="N83" i="38"/>
  <c r="C21" i="33" s="1"/>
  <c r="AX133" i="38"/>
  <c r="Z133" i="38"/>
  <c r="D26" i="33" s="1"/>
  <c r="AX113" i="38"/>
  <c r="F24" i="33" s="1"/>
  <c r="Z113" i="38"/>
  <c r="D24" i="33" s="1"/>
  <c r="AX143" i="38"/>
  <c r="F27" i="33" s="1"/>
  <c r="N173" i="38"/>
  <c r="C30" i="33" s="1"/>
  <c r="AX213" i="38"/>
  <c r="Z203" i="38"/>
  <c r="D33" i="33" s="1"/>
  <c r="Z193" i="38"/>
  <c r="D32" i="33" s="1"/>
  <c r="AL133" i="38"/>
  <c r="E26" i="33" s="1"/>
  <c r="AL143" i="38"/>
  <c r="K32" i="22"/>
  <c r="H13" i="22"/>
  <c r="J25" i="22"/>
  <c r="J29" i="22"/>
  <c r="K33" i="22"/>
  <c r="E38" i="22"/>
  <c r="J21" i="22"/>
  <c r="J27" i="22"/>
  <c r="K11" i="22"/>
  <c r="J35" i="22"/>
  <c r="Z143" i="38"/>
  <c r="AX53" i="38"/>
  <c r="Z233" i="38"/>
  <c r="D36" i="33" s="1"/>
  <c r="E19" i="22"/>
  <c r="E8" i="22" s="1"/>
  <c r="J15" i="22"/>
  <c r="J37" i="22"/>
  <c r="F13" i="22"/>
  <c r="K10" i="22"/>
  <c r="J17" i="22"/>
  <c r="K17" i="22"/>
  <c r="J11" i="22"/>
  <c r="N63" i="38"/>
  <c r="C17" i="33" s="1"/>
  <c r="N133" i="38"/>
  <c r="C26" i="33" s="1"/>
  <c r="Z93" i="38"/>
  <c r="AL63" i="38"/>
  <c r="J36" i="22"/>
  <c r="K24" i="22"/>
  <c r="H38" i="22"/>
  <c r="F19" i="22"/>
  <c r="K15" i="22"/>
  <c r="K21" i="22"/>
  <c r="J22" i="22"/>
  <c r="N123" i="38"/>
  <c r="C25" i="33" s="1"/>
  <c r="AL223" i="38"/>
  <c r="E35" i="33" s="1"/>
  <c r="AX243" i="38"/>
  <c r="F37" i="33" s="1"/>
  <c r="AL203" i="38"/>
  <c r="E33" i="33" s="1"/>
  <c r="AL113" i="38"/>
  <c r="E24" i="33" s="1"/>
  <c r="Z123" i="38"/>
  <c r="D25" i="33" s="1"/>
  <c r="AX83" i="38"/>
  <c r="F21" i="33" s="1"/>
  <c r="J24" i="22"/>
  <c r="J33" i="22"/>
  <c r="K28" i="22"/>
  <c r="K31" i="22"/>
  <c r="J34" i="22"/>
  <c r="J32" i="22"/>
  <c r="F38" i="22"/>
  <c r="J18" i="22"/>
  <c r="J10" i="22"/>
  <c r="J31" i="22"/>
  <c r="E22" i="33"/>
  <c r="D27" i="33"/>
  <c r="AX183" i="38"/>
  <c r="E17" i="33"/>
  <c r="AL83" i="38"/>
  <c r="E21" i="33" s="1"/>
  <c r="Z53" i="38"/>
  <c r="N73" i="38"/>
  <c r="C18" i="33" s="1"/>
  <c r="AL103" i="38"/>
  <c r="E23" i="33" s="1"/>
  <c r="Z213" i="38"/>
  <c r="D34" i="33" s="1"/>
  <c r="AX223" i="38"/>
  <c r="F35" i="33" s="1"/>
  <c r="N113" i="38"/>
  <c r="C24" i="33" s="1"/>
  <c r="D30" i="33"/>
  <c r="AG326" i="41"/>
  <c r="AG312" i="41"/>
  <c r="AO312" i="41" s="1"/>
  <c r="AG214" i="41"/>
  <c r="AO214" i="41" s="1"/>
  <c r="Z103" i="38"/>
  <c r="D23" i="33" s="1"/>
  <c r="AL173" i="38"/>
  <c r="E30" i="33" s="1"/>
  <c r="AL163" i="38"/>
  <c r="E29" i="33" s="1"/>
  <c r="AL123" i="38"/>
  <c r="E25" i="33" s="1"/>
  <c r="AX103" i="38"/>
  <c r="F23" i="33" s="1"/>
  <c r="F30" i="33"/>
  <c r="E18" i="33"/>
  <c r="D37" i="33"/>
  <c r="AX73" i="38"/>
  <c r="F18" i="33" s="1"/>
  <c r="AX163" i="38"/>
  <c r="E28" i="33"/>
  <c r="F34" i="33"/>
  <c r="F25" i="33"/>
  <c r="N193" i="38"/>
  <c r="C32" i="33" s="1"/>
  <c r="AL43" i="38"/>
  <c r="AO116" i="41"/>
  <c r="E27" i="33"/>
  <c r="I343" i="41"/>
  <c r="K343" i="41"/>
  <c r="J87" i="41"/>
  <c r="K88" i="41" s="1"/>
  <c r="AL213" i="38"/>
  <c r="E34" i="33" s="1"/>
  <c r="Z163" i="38"/>
  <c r="D29" i="33" s="1"/>
  <c r="AX233" i="38"/>
  <c r="F36" i="33" s="1"/>
  <c r="AX193" i="38"/>
  <c r="F32" i="33" s="1"/>
  <c r="Z83" i="38"/>
  <c r="D21" i="33" s="1"/>
  <c r="Z223" i="38"/>
  <c r="D35" i="33" s="1"/>
  <c r="AX93" i="38"/>
  <c r="F22" i="33" s="1"/>
  <c r="F26" i="33"/>
  <c r="F28" i="33"/>
  <c r="F17" i="33"/>
  <c r="F16" i="33"/>
  <c r="Z73" i="38"/>
  <c r="AE343" i="41"/>
  <c r="B10" i="36"/>
  <c r="I129" i="41"/>
  <c r="K130" i="41" s="1"/>
  <c r="AL193" i="38"/>
  <c r="E32" i="33" s="1"/>
  <c r="Z43" i="38"/>
  <c r="D15" i="33" s="1"/>
  <c r="AL183" i="38"/>
  <c r="E31" i="33" s="1"/>
  <c r="AL233" i="38"/>
  <c r="E36" i="33" s="1"/>
  <c r="M7" i="36"/>
  <c r="H26" i="36"/>
  <c r="I27" i="11" s="1"/>
  <c r="F37" i="36"/>
  <c r="H11" i="35"/>
  <c r="U11" i="11" s="1"/>
  <c r="H22" i="35"/>
  <c r="U22" i="11" s="1"/>
  <c r="H12" i="35"/>
  <c r="H11" i="33"/>
  <c r="H15" i="36"/>
  <c r="I16" i="11" s="1"/>
  <c r="H11" i="36"/>
  <c r="I12" i="11" s="1"/>
  <c r="H16" i="36"/>
  <c r="I17" i="11" s="1"/>
  <c r="E13" i="34"/>
  <c r="C37" i="36"/>
  <c r="C38" i="34"/>
  <c r="E19" i="35"/>
  <c r="AB345" i="41"/>
  <c r="F10" i="36"/>
  <c r="H21" i="34"/>
  <c r="Q21" i="11" s="1"/>
  <c r="D38" i="34"/>
  <c r="AK343" i="41"/>
  <c r="H28" i="33"/>
  <c r="M28" i="11" s="1"/>
  <c r="F31" i="33"/>
  <c r="H10" i="33"/>
  <c r="M10" i="11" s="1"/>
  <c r="D13" i="33"/>
  <c r="F38" i="34"/>
  <c r="D16" i="33"/>
  <c r="H34" i="35"/>
  <c r="U34" i="11" s="1"/>
  <c r="H10" i="34"/>
  <c r="Q10" i="11" s="1"/>
  <c r="D13" i="34"/>
  <c r="F19" i="34"/>
  <c r="I199" i="41"/>
  <c r="K200" i="41" s="1"/>
  <c r="C19" i="35"/>
  <c r="AO340" i="41"/>
  <c r="AK129" i="41"/>
  <c r="AM130" i="41" s="1"/>
  <c r="H25" i="34"/>
  <c r="Q25" i="11" s="1"/>
  <c r="K242" i="41"/>
  <c r="AM200" i="41"/>
  <c r="F345" i="41"/>
  <c r="F13" i="33"/>
  <c r="H24" i="34"/>
  <c r="Q24" i="11" s="1"/>
  <c r="H35" i="35"/>
  <c r="U35" i="11" s="1"/>
  <c r="H22" i="34"/>
  <c r="Q22" i="11" s="1"/>
  <c r="H11" i="34"/>
  <c r="Q11" i="11" s="1"/>
  <c r="H29" i="35"/>
  <c r="U29" i="11" s="1"/>
  <c r="I297" i="41"/>
  <c r="K298" i="41" s="1"/>
  <c r="H23" i="36"/>
  <c r="I24" i="11" s="1"/>
  <c r="D37" i="36"/>
  <c r="AM88" i="41"/>
  <c r="L7" i="36"/>
  <c r="S342" i="41"/>
  <c r="E345" i="41"/>
  <c r="U345" i="41"/>
  <c r="V18" i="41"/>
  <c r="V345" i="41"/>
  <c r="H36" i="35"/>
  <c r="U36" i="11" s="1"/>
  <c r="AB18" i="41"/>
  <c r="H26" i="35"/>
  <c r="U26" i="11" s="1"/>
  <c r="J101" i="41"/>
  <c r="J45" i="41"/>
  <c r="K46" i="41" s="1"/>
  <c r="K31" i="41"/>
  <c r="C344" i="41"/>
  <c r="AK344" i="41"/>
  <c r="H32" i="34"/>
  <c r="Q32" i="11" s="1"/>
  <c r="H27" i="34"/>
  <c r="Q27" i="11" s="1"/>
  <c r="E38" i="34"/>
  <c r="C13" i="33"/>
  <c r="AO256" i="41"/>
  <c r="H10" i="35"/>
  <c r="U10" i="11" s="1"/>
  <c r="D13" i="35"/>
  <c r="H33" i="35"/>
  <c r="U33" i="11" s="1"/>
  <c r="F88" i="41"/>
  <c r="AE283" i="41"/>
  <c r="AG284" i="41" s="1"/>
  <c r="AO284" i="41" s="1"/>
  <c r="F18" i="41"/>
  <c r="D345" i="41"/>
  <c r="H17" i="35"/>
  <c r="U17" i="11" s="1"/>
  <c r="N103" i="38"/>
  <c r="C23" i="33" s="1"/>
  <c r="F29" i="33"/>
  <c r="H15" i="34"/>
  <c r="Q15" i="11" s="1"/>
  <c r="D19" i="34"/>
  <c r="E15" i="33"/>
  <c r="D22" i="33"/>
  <c r="H12" i="34"/>
  <c r="Q12" i="11" s="1"/>
  <c r="AB102" i="41"/>
  <c r="AF59" i="41"/>
  <c r="AG60" i="41" s="1"/>
  <c r="AO60" i="41" s="1"/>
  <c r="AE129" i="41"/>
  <c r="AG130" i="41" s="1"/>
  <c r="AO130" i="41" s="1"/>
  <c r="AL73" i="41"/>
  <c r="AM74" i="41" s="1"/>
  <c r="AU346" i="41"/>
  <c r="K9" i="36"/>
  <c r="K12" i="36" s="1"/>
  <c r="S344" i="41"/>
  <c r="E13" i="35"/>
  <c r="AK241" i="41"/>
  <c r="AM242" i="41" s="1"/>
  <c r="AO172" i="41"/>
  <c r="K74" i="41"/>
  <c r="AF73" i="41"/>
  <c r="AG74" i="41" s="1"/>
  <c r="AO74" i="41" s="1"/>
  <c r="H23" i="34"/>
  <c r="Q23" i="11" s="1"/>
  <c r="H17" i="34"/>
  <c r="Q17" i="11" s="1"/>
  <c r="C13" i="34"/>
  <c r="H23" i="35"/>
  <c r="U23" i="11" s="1"/>
  <c r="B17" i="36"/>
  <c r="B18" i="36" s="1"/>
  <c r="F102" i="41"/>
  <c r="V46" i="41"/>
  <c r="T345" i="41"/>
  <c r="J17" i="41"/>
  <c r="J342" i="41"/>
  <c r="AE344" i="41"/>
  <c r="Q346" i="41"/>
  <c r="AF344" i="41"/>
  <c r="I339" i="41"/>
  <c r="K340" i="41" s="1"/>
  <c r="I269" i="41"/>
  <c r="K270" i="41" s="1"/>
  <c r="H26" i="34"/>
  <c r="Q26" i="11" s="1"/>
  <c r="F19" i="35"/>
  <c r="I213" i="41"/>
  <c r="K214" i="41" s="1"/>
  <c r="H21" i="35"/>
  <c r="U21" i="11" s="1"/>
  <c r="D38" i="35"/>
  <c r="I143" i="41"/>
  <c r="K144" i="41" s="1"/>
  <c r="I157" i="41"/>
  <c r="K158" i="41" s="1"/>
  <c r="H29" i="36"/>
  <c r="I30" i="11" s="1"/>
  <c r="B37" i="36"/>
  <c r="I171" i="41"/>
  <c r="K172" i="41" s="1"/>
  <c r="AB88" i="41"/>
  <c r="D18" i="36"/>
  <c r="H14" i="36"/>
  <c r="I15" i="11" s="1"/>
  <c r="I344" i="41"/>
  <c r="AM343" i="41"/>
  <c r="AF342" i="41"/>
  <c r="H29" i="34"/>
  <c r="Q29" i="11" s="1"/>
  <c r="F38" i="35"/>
  <c r="H28" i="36"/>
  <c r="I29" i="11" s="1"/>
  <c r="H37" i="35"/>
  <c r="U37" i="11" s="1"/>
  <c r="H27" i="35"/>
  <c r="U27" i="11" s="1"/>
  <c r="F13" i="35"/>
  <c r="N345" i="41"/>
  <c r="H12" i="33"/>
  <c r="M12" i="11" s="1"/>
  <c r="D18" i="33"/>
  <c r="C19" i="34"/>
  <c r="H24" i="35"/>
  <c r="U24" i="11" s="1"/>
  <c r="S343" i="41"/>
  <c r="C12" i="36"/>
  <c r="I31" i="41"/>
  <c r="H34" i="34"/>
  <c r="Q34" i="11" s="1"/>
  <c r="K344" i="41"/>
  <c r="E13" i="33"/>
  <c r="E19" i="34"/>
  <c r="F13" i="34"/>
  <c r="H30" i="35"/>
  <c r="U30" i="11" s="1"/>
  <c r="H15" i="35"/>
  <c r="U15" i="11" s="1"/>
  <c r="D19" i="35"/>
  <c r="AE241" i="41"/>
  <c r="AG242" i="41" s="1"/>
  <c r="AO242" i="41" s="1"/>
  <c r="AM60" i="41"/>
  <c r="K18" i="36"/>
  <c r="I17" i="41"/>
  <c r="I342" i="41"/>
  <c r="C343" i="41"/>
  <c r="AL343" i="41"/>
  <c r="J343" i="41"/>
  <c r="E12" i="36"/>
  <c r="AK342" i="41"/>
  <c r="AJ342" i="41" s="1"/>
  <c r="K17" i="41"/>
  <c r="K342" i="41"/>
  <c r="AL17" i="41"/>
  <c r="AM18" i="41" s="1"/>
  <c r="AL344" i="41"/>
  <c r="AE342" i="41"/>
  <c r="C38" i="35"/>
  <c r="AO298" i="41"/>
  <c r="F18" i="36"/>
  <c r="Z345" i="41"/>
  <c r="H16" i="34"/>
  <c r="Q16" i="11" s="1"/>
  <c r="E38" i="35"/>
  <c r="H33" i="36"/>
  <c r="I34" i="11" s="1"/>
  <c r="AK227" i="41"/>
  <c r="AM228" i="41" s="1"/>
  <c r="AE143" i="41"/>
  <c r="AG144" i="41" s="1"/>
  <c r="AO144" i="41" s="1"/>
  <c r="AE87" i="41"/>
  <c r="AG88" i="41" s="1"/>
  <c r="AO88" i="41" s="1"/>
  <c r="CM346" i="41"/>
  <c r="O9" i="36"/>
  <c r="O12" i="36" s="1"/>
  <c r="O7" i="36" s="1"/>
  <c r="AG343" i="41"/>
  <c r="AD343" i="41" s="1"/>
  <c r="AG17" i="41"/>
  <c r="AG345" i="41" s="1"/>
  <c r="H31" i="35"/>
  <c r="U31" i="11" s="1"/>
  <c r="AE227" i="41"/>
  <c r="AG228" i="41" s="1"/>
  <c r="AO228" i="41" s="1"/>
  <c r="H21" i="36"/>
  <c r="I22" i="11" s="1"/>
  <c r="AM344" i="41"/>
  <c r="H32" i="35"/>
  <c r="U32" i="11" s="1"/>
  <c r="C13" i="35"/>
  <c r="G8" i="22" l="1"/>
  <c r="K32" i="41"/>
  <c r="K345" i="41"/>
  <c r="AO46" i="41"/>
  <c r="AO326" i="41"/>
  <c r="Y345" i="41"/>
  <c r="Y349" i="41" s="1"/>
  <c r="K102" i="41"/>
  <c r="H343" i="41"/>
  <c r="AD342" i="41"/>
  <c r="Y348" i="41"/>
  <c r="H37" i="33"/>
  <c r="M37" i="11" s="1"/>
  <c r="H24" i="33"/>
  <c r="M24" i="11" s="1"/>
  <c r="H33" i="33"/>
  <c r="M33" i="11" s="1"/>
  <c r="H25" i="33"/>
  <c r="M25" i="11" s="1"/>
  <c r="C19" i="33"/>
  <c r="H32" i="33"/>
  <c r="M32" i="11" s="1"/>
  <c r="H34" i="33"/>
  <c r="M34" i="11" s="1"/>
  <c r="H17" i="33"/>
  <c r="M17" i="11" s="1"/>
  <c r="H27" i="33"/>
  <c r="M27" i="11" s="1"/>
  <c r="H26" i="33"/>
  <c r="M26" i="11" s="1"/>
  <c r="H30" i="33"/>
  <c r="M30" i="11" s="1"/>
  <c r="F8" i="22"/>
  <c r="H8" i="22"/>
  <c r="H23" i="33"/>
  <c r="M23" i="11" s="1"/>
  <c r="H36" i="33"/>
  <c r="M36" i="11" s="1"/>
  <c r="D7" i="36"/>
  <c r="K7" i="36"/>
  <c r="Q13" i="11"/>
  <c r="Q19" i="11"/>
  <c r="Q38" i="11"/>
  <c r="M11" i="11"/>
  <c r="M13" i="11" s="1"/>
  <c r="U38" i="11"/>
  <c r="U19" i="11"/>
  <c r="U12" i="11"/>
  <c r="U13" i="11" s="1"/>
  <c r="D38" i="33"/>
  <c r="F19" i="33"/>
  <c r="H31" i="33"/>
  <c r="H21" i="33"/>
  <c r="M21" i="11" s="1"/>
  <c r="H18" i="33"/>
  <c r="H16" i="33"/>
  <c r="H22" i="33"/>
  <c r="M22" i="11" s="1"/>
  <c r="E7" i="36"/>
  <c r="H19" i="35"/>
  <c r="F8" i="35"/>
  <c r="E19" i="33"/>
  <c r="F346" i="41"/>
  <c r="Q347" i="41" s="1"/>
  <c r="AJ344" i="41"/>
  <c r="S345" i="41"/>
  <c r="H13" i="34"/>
  <c r="H13" i="33"/>
  <c r="AJ343" i="41"/>
  <c r="AJ345" i="41" s="1"/>
  <c r="AJ348" i="41" s="1"/>
  <c r="H38" i="34"/>
  <c r="H10" i="36"/>
  <c r="I11" i="11" s="1"/>
  <c r="E8" i="34"/>
  <c r="H342" i="41"/>
  <c r="F8" i="34"/>
  <c r="N348" i="41"/>
  <c r="N349" i="41"/>
  <c r="B9" i="36"/>
  <c r="B12" i="36" s="1"/>
  <c r="B7" i="36" s="1"/>
  <c r="AK345" i="41"/>
  <c r="H38" i="35"/>
  <c r="AD344" i="41"/>
  <c r="H37" i="36"/>
  <c r="C8" i="34"/>
  <c r="D8" i="35"/>
  <c r="AB346" i="41"/>
  <c r="AB347" i="41" s="1"/>
  <c r="V346" i="41"/>
  <c r="D19" i="33"/>
  <c r="C38" i="33"/>
  <c r="C8" i="33" s="1"/>
  <c r="F9" i="36"/>
  <c r="K18" i="41"/>
  <c r="I345" i="41"/>
  <c r="E38" i="33"/>
  <c r="AM346" i="41"/>
  <c r="H18" i="36"/>
  <c r="E8" i="35"/>
  <c r="H19" i="34"/>
  <c r="C345" i="41"/>
  <c r="C348" i="41" s="1"/>
  <c r="H13" i="35"/>
  <c r="AE345" i="41"/>
  <c r="H29" i="33"/>
  <c r="M29" i="11" s="1"/>
  <c r="H15" i="33"/>
  <c r="M15" i="11" s="1"/>
  <c r="C8" i="35"/>
  <c r="AL345" i="41"/>
  <c r="C7" i="36"/>
  <c r="H344" i="41"/>
  <c r="J345" i="41"/>
  <c r="F38" i="33"/>
  <c r="AF345" i="41"/>
  <c r="N350" i="41"/>
  <c r="AG18" i="41"/>
  <c r="D8" i="34"/>
  <c r="H35" i="33"/>
  <c r="M35" i="11" s="1"/>
  <c r="Y350" i="41" l="1"/>
  <c r="K346" i="41"/>
  <c r="AD345" i="41"/>
  <c r="U8" i="11"/>
  <c r="S16" i="11" s="1"/>
  <c r="Q8" i="11"/>
  <c r="M18" i="11"/>
  <c r="M31" i="11"/>
  <c r="M38" i="11"/>
  <c r="M16" i="11"/>
  <c r="S25" i="11"/>
  <c r="S36" i="11"/>
  <c r="S31" i="11"/>
  <c r="S17" i="11"/>
  <c r="S27" i="11"/>
  <c r="S26" i="11"/>
  <c r="F8" i="33"/>
  <c r="H38" i="33"/>
  <c r="D8" i="33"/>
  <c r="C349" i="41"/>
  <c r="AO18" i="41"/>
  <c r="AO342" i="41" s="1"/>
  <c r="AG346" i="41"/>
  <c r="AO346" i="41" s="1"/>
  <c r="F12" i="36"/>
  <c r="H9" i="36"/>
  <c r="I10" i="11" s="1"/>
  <c r="H345" i="41"/>
  <c r="H19" i="33"/>
  <c r="H8" i="35"/>
  <c r="C350" i="41"/>
  <c r="AJ349" i="41"/>
  <c r="H8" i="34"/>
  <c r="AJ350" i="41"/>
  <c r="E8" i="33"/>
  <c r="S29" i="11" l="1"/>
  <c r="S34" i="11"/>
  <c r="S15" i="11"/>
  <c r="S32" i="11"/>
  <c r="S22" i="11"/>
  <c r="S23" i="11"/>
  <c r="S37" i="11"/>
  <c r="S21" i="11"/>
  <c r="S35" i="11"/>
  <c r="S30" i="11"/>
  <c r="S18" i="11"/>
  <c r="S28" i="11"/>
  <c r="S12" i="11"/>
  <c r="S10" i="11"/>
  <c r="S11" i="11"/>
  <c r="S24" i="11"/>
  <c r="S33" i="11"/>
  <c r="O22" i="11"/>
  <c r="O31" i="11"/>
  <c r="O37" i="11"/>
  <c r="O36" i="11"/>
  <c r="O33" i="11"/>
  <c r="O30" i="11"/>
  <c r="O35" i="11"/>
  <c r="O28" i="11"/>
  <c r="O18" i="11"/>
  <c r="O29" i="11"/>
  <c r="O25" i="11"/>
  <c r="O23" i="11"/>
  <c r="O16" i="11"/>
  <c r="O17" i="11"/>
  <c r="O10" i="11"/>
  <c r="O21" i="11"/>
  <c r="O11" i="11"/>
  <c r="O12" i="11"/>
  <c r="O34" i="11"/>
  <c r="O15" i="11"/>
  <c r="O24" i="11"/>
  <c r="O32" i="11"/>
  <c r="O26" i="11"/>
  <c r="O27" i="11"/>
  <c r="M19" i="11"/>
  <c r="M8" i="11" s="1"/>
  <c r="K31" i="11" s="1"/>
  <c r="S19" i="11"/>
  <c r="H8" i="33"/>
  <c r="I35" i="33" s="1"/>
  <c r="I18" i="34"/>
  <c r="I31" i="34"/>
  <c r="I30" i="34"/>
  <c r="I35" i="34"/>
  <c r="I28" i="34"/>
  <c r="I33" i="34"/>
  <c r="I37" i="34"/>
  <c r="I36" i="34"/>
  <c r="I17" i="34"/>
  <c r="I22" i="34"/>
  <c r="I10" i="34"/>
  <c r="I16" i="34"/>
  <c r="I32" i="34"/>
  <c r="I26" i="34"/>
  <c r="I12" i="34"/>
  <c r="I15" i="34"/>
  <c r="I24" i="34"/>
  <c r="I27" i="34"/>
  <c r="I23" i="34"/>
  <c r="I29" i="34"/>
  <c r="I21" i="34"/>
  <c r="I34" i="34"/>
  <c r="I11" i="34"/>
  <c r="I25" i="34"/>
  <c r="I10" i="33"/>
  <c r="I26" i="33"/>
  <c r="I12" i="35"/>
  <c r="I25" i="35"/>
  <c r="I18" i="35"/>
  <c r="I11" i="35"/>
  <c r="I16" i="35"/>
  <c r="I28" i="35"/>
  <c r="I22" i="35"/>
  <c r="I34" i="35"/>
  <c r="I24" i="35"/>
  <c r="I21" i="35"/>
  <c r="I35" i="35"/>
  <c r="I31" i="35"/>
  <c r="I17" i="35"/>
  <c r="I10" i="35"/>
  <c r="I30" i="35"/>
  <c r="I32" i="35"/>
  <c r="I29" i="35"/>
  <c r="I33" i="35"/>
  <c r="I36" i="35"/>
  <c r="I15" i="35"/>
  <c r="I27" i="35"/>
  <c r="I23" i="35"/>
  <c r="I37" i="35"/>
  <c r="I26" i="35"/>
  <c r="H12" i="36"/>
  <c r="F7" i="36"/>
  <c r="E6" i="20"/>
  <c r="E25" i="20"/>
  <c r="E26" i="20"/>
  <c r="E27" i="20"/>
  <c r="E28" i="20"/>
  <c r="C3" i="20"/>
  <c r="A2" i="20"/>
  <c r="A2" i="1" s="1"/>
  <c r="E29" i="20"/>
  <c r="G8" i="19"/>
  <c r="E10" i="11" s="1"/>
  <c r="G9" i="19"/>
  <c r="E11" i="11" s="1"/>
  <c r="G10" i="19"/>
  <c r="E12" i="11" s="1"/>
  <c r="G13" i="19"/>
  <c r="E15" i="11" s="1"/>
  <c r="G14" i="19"/>
  <c r="E16" i="11" s="1"/>
  <c r="G15" i="19"/>
  <c r="E17" i="11" s="1"/>
  <c r="G16" i="19"/>
  <c r="E18" i="11" s="1"/>
  <c r="G19" i="19"/>
  <c r="E21" i="11" s="1"/>
  <c r="G20" i="19"/>
  <c r="E22" i="11" s="1"/>
  <c r="G21" i="19"/>
  <c r="E23" i="11" s="1"/>
  <c r="G22" i="19"/>
  <c r="E24" i="11" s="1"/>
  <c r="G23" i="19"/>
  <c r="E25" i="11" s="1"/>
  <c r="G24" i="19"/>
  <c r="E26" i="11" s="1"/>
  <c r="G25" i="19"/>
  <c r="E27" i="11" s="1"/>
  <c r="G26" i="19"/>
  <c r="E28" i="11" s="1"/>
  <c r="G27" i="19"/>
  <c r="E29" i="11" s="1"/>
  <c r="G28" i="19"/>
  <c r="E30" i="11" s="1"/>
  <c r="G29" i="19"/>
  <c r="E31" i="11" s="1"/>
  <c r="G30" i="19"/>
  <c r="E32" i="11" s="1"/>
  <c r="G31" i="19"/>
  <c r="E33" i="11" s="1"/>
  <c r="G32" i="19"/>
  <c r="E34" i="11" s="1"/>
  <c r="G33" i="19"/>
  <c r="E35" i="11" s="1"/>
  <c r="G34" i="19"/>
  <c r="E36" i="11" s="1"/>
  <c r="G35" i="19"/>
  <c r="E37" i="11" s="1"/>
  <c r="D39" i="20"/>
  <c r="E36" i="20" s="1"/>
  <c r="E39" i="20" s="1"/>
  <c r="E38" i="20"/>
  <c r="P18" i="12"/>
  <c r="R18" i="12" s="1"/>
  <c r="P12" i="12"/>
  <c r="R12" i="12" s="1"/>
  <c r="P13" i="12"/>
  <c r="R13" i="12" s="1"/>
  <c r="AK16" i="11" s="1"/>
  <c r="P14" i="12"/>
  <c r="R14" i="12" s="1"/>
  <c r="AK17" i="11" s="1"/>
  <c r="P15" i="12"/>
  <c r="R15" i="12" s="1"/>
  <c r="AK18" i="11" s="1"/>
  <c r="P19" i="12"/>
  <c r="R19" i="12" s="1"/>
  <c r="AK22" i="11" s="1"/>
  <c r="P20" i="12"/>
  <c r="R20" i="12" s="1"/>
  <c r="AK23" i="11" s="1"/>
  <c r="P21" i="12"/>
  <c r="R21" i="12" s="1"/>
  <c r="AK24" i="11" s="1"/>
  <c r="P22" i="12"/>
  <c r="R22" i="12" s="1"/>
  <c r="AK25" i="11" s="1"/>
  <c r="P23" i="12"/>
  <c r="R23" i="12" s="1"/>
  <c r="AK26" i="11" s="1"/>
  <c r="P24" i="12"/>
  <c r="R24" i="12" s="1"/>
  <c r="AK27" i="11" s="1"/>
  <c r="P25" i="12"/>
  <c r="R25" i="12" s="1"/>
  <c r="AK28" i="11" s="1"/>
  <c r="P26" i="12"/>
  <c r="R26" i="12" s="1"/>
  <c r="AK29" i="11" s="1"/>
  <c r="P27" i="12"/>
  <c r="R27" i="12" s="1"/>
  <c r="AK30" i="11" s="1"/>
  <c r="P28" i="12"/>
  <c r="R28" i="12" s="1"/>
  <c r="AK31" i="11" s="1"/>
  <c r="P29" i="12"/>
  <c r="R29" i="12" s="1"/>
  <c r="AK32" i="11" s="1"/>
  <c r="P30" i="12"/>
  <c r="R30" i="12" s="1"/>
  <c r="AK33" i="11" s="1"/>
  <c r="P31" i="12"/>
  <c r="R31" i="12" s="1"/>
  <c r="AK34" i="11" s="1"/>
  <c r="P32" i="12"/>
  <c r="R32" i="12" s="1"/>
  <c r="AK35" i="11" s="1"/>
  <c r="P33" i="12"/>
  <c r="R33" i="12" s="1"/>
  <c r="AK36" i="11" s="1"/>
  <c r="P34" i="12"/>
  <c r="R34" i="12" s="1"/>
  <c r="AK37" i="11" s="1"/>
  <c r="F2" i="3"/>
  <c r="E24" i="20" s="1"/>
  <c r="E35" i="20"/>
  <c r="E37" i="20"/>
  <c r="G11" i="19"/>
  <c r="G6" i="19" s="1"/>
  <c r="G17" i="19"/>
  <c r="G36" i="19"/>
  <c r="I38" i="11"/>
  <c r="J17" i="1"/>
  <c r="AF16" i="25" s="1"/>
  <c r="AF37" i="25"/>
  <c r="L37" i="22"/>
  <c r="C37" i="22" s="1"/>
  <c r="K40" i="3" s="1"/>
  <c r="I34" i="54" s="1"/>
  <c r="L36" i="22"/>
  <c r="C36" i="22" s="1"/>
  <c r="K39" i="3" s="1"/>
  <c r="I33" i="54" s="1"/>
  <c r="L35" i="22"/>
  <c r="C35" i="22" s="1"/>
  <c r="K38" i="3" s="1"/>
  <c r="I32" i="54" s="1"/>
  <c r="L34" i="22"/>
  <c r="C34" i="22" s="1"/>
  <c r="K37" i="3" s="1"/>
  <c r="I31" i="54" s="1"/>
  <c r="L33" i="22"/>
  <c r="C33" i="22" s="1"/>
  <c r="K36" i="3" s="1"/>
  <c r="I30" i="54" s="1"/>
  <c r="L32" i="22"/>
  <c r="C32" i="22" s="1"/>
  <c r="K35" i="3" s="1"/>
  <c r="I29" i="54" s="1"/>
  <c r="L31" i="22"/>
  <c r="C31" i="22" s="1"/>
  <c r="K34" i="3" s="1"/>
  <c r="I28" i="54" s="1"/>
  <c r="L30" i="22"/>
  <c r="C30" i="22" s="1"/>
  <c r="K33" i="3" s="1"/>
  <c r="I27" i="54" s="1"/>
  <c r="L29" i="22"/>
  <c r="C29" i="22" s="1"/>
  <c r="K32" i="3" s="1"/>
  <c r="I26" i="54" s="1"/>
  <c r="L28" i="22"/>
  <c r="C28" i="22" s="1"/>
  <c r="K31" i="3" s="1"/>
  <c r="I25" i="54" s="1"/>
  <c r="L27" i="22"/>
  <c r="C27" i="22" s="1"/>
  <c r="K30" i="3" s="1"/>
  <c r="I24" i="54" s="1"/>
  <c r="L26" i="22"/>
  <c r="C26" i="22" s="1"/>
  <c r="K29" i="3" s="1"/>
  <c r="I23" i="54" s="1"/>
  <c r="L25" i="22"/>
  <c r="C25" i="22" s="1"/>
  <c r="K28" i="3" s="1"/>
  <c r="I22" i="54" s="1"/>
  <c r="L24" i="22"/>
  <c r="C24" i="22" s="1"/>
  <c r="K27" i="3" s="1"/>
  <c r="I21" i="54" s="1"/>
  <c r="L23" i="22"/>
  <c r="C23" i="22" s="1"/>
  <c r="K26" i="3" s="1"/>
  <c r="I20" i="54" s="1"/>
  <c r="L22" i="22"/>
  <c r="C22" i="22" s="1"/>
  <c r="K25" i="3" s="1"/>
  <c r="I19" i="54" s="1"/>
  <c r="L21" i="22"/>
  <c r="C21" i="22" s="1"/>
  <c r="K24" i="3" s="1"/>
  <c r="I18" i="54" s="1"/>
  <c r="L18" i="22"/>
  <c r="C18" i="22" s="1"/>
  <c r="K21" i="3" s="1"/>
  <c r="I15" i="54" s="1"/>
  <c r="L17" i="22"/>
  <c r="C17" i="22" s="1"/>
  <c r="K20" i="3" s="1"/>
  <c r="I14" i="54" s="1"/>
  <c r="L16" i="22"/>
  <c r="C16" i="22" s="1"/>
  <c r="K19" i="3" s="1"/>
  <c r="I13" i="54" s="1"/>
  <c r="L15" i="22"/>
  <c r="C15" i="22" s="1"/>
  <c r="K18" i="3" s="1"/>
  <c r="I12" i="54" s="1"/>
  <c r="L12" i="22"/>
  <c r="C12" i="22" s="1"/>
  <c r="K15" i="3" s="1"/>
  <c r="I9" i="54" s="1"/>
  <c r="L11" i="22"/>
  <c r="C11" i="22" s="1"/>
  <c r="K14" i="3" s="1"/>
  <c r="I8" i="54" s="1"/>
  <c r="L10" i="22"/>
  <c r="C10" i="22" s="1"/>
  <c r="K13" i="3" s="1"/>
  <c r="I7" i="54" s="1"/>
  <c r="K13" i="22"/>
  <c r="J13" i="22"/>
  <c r="K19" i="22"/>
  <c r="J19" i="22"/>
  <c r="J38" i="22"/>
  <c r="K38" i="22"/>
  <c r="E5" i="20"/>
  <c r="P9" i="12"/>
  <c r="R9" i="12" s="1"/>
  <c r="P7" i="12"/>
  <c r="R7" i="12" s="1"/>
  <c r="P8" i="12"/>
  <c r="R8" i="12" s="1"/>
  <c r="P16" i="12"/>
  <c r="P35" i="12"/>
  <c r="J38" i="1"/>
  <c r="H38" i="1"/>
  <c r="H19" i="1"/>
  <c r="K13" i="1"/>
  <c r="J13" i="1"/>
  <c r="I13" i="1"/>
  <c r="F36" i="19"/>
  <c r="E36" i="19"/>
  <c r="F17" i="19"/>
  <c r="E17" i="19"/>
  <c r="F11" i="19"/>
  <c r="F6" i="19" s="1"/>
  <c r="E11" i="19"/>
  <c r="E6" i="19" s="1"/>
  <c r="B36" i="19"/>
  <c r="B17" i="19"/>
  <c r="B11" i="19"/>
  <c r="K35" i="12"/>
  <c r="K10" i="12"/>
  <c r="K16" i="12"/>
  <c r="H35" i="12"/>
  <c r="G35" i="12"/>
  <c r="L35" i="12" s="1"/>
  <c r="F35" i="12"/>
  <c r="E35" i="12"/>
  <c r="E10" i="12"/>
  <c r="E16" i="12"/>
  <c r="D35" i="12"/>
  <c r="C35" i="12"/>
  <c r="H16" i="12"/>
  <c r="G16" i="12"/>
  <c r="F16" i="12"/>
  <c r="D16" i="12"/>
  <c r="D10" i="12"/>
  <c r="C16" i="12"/>
  <c r="H10" i="12"/>
  <c r="G10" i="12"/>
  <c r="F10" i="12"/>
  <c r="C10" i="12"/>
  <c r="L34" i="12"/>
  <c r="I34" i="12"/>
  <c r="L33" i="12"/>
  <c r="I33" i="12"/>
  <c r="L32" i="12"/>
  <c r="I32" i="12"/>
  <c r="L31" i="12"/>
  <c r="I31" i="12"/>
  <c r="L30" i="12"/>
  <c r="I30" i="12"/>
  <c r="L29" i="12"/>
  <c r="I29" i="12"/>
  <c r="L28" i="12"/>
  <c r="I28" i="12"/>
  <c r="L27" i="12"/>
  <c r="I27" i="12"/>
  <c r="L26" i="12"/>
  <c r="I26" i="12"/>
  <c r="L25" i="12"/>
  <c r="I25" i="12"/>
  <c r="L24" i="12"/>
  <c r="I24" i="12"/>
  <c r="L23" i="12"/>
  <c r="I23" i="12"/>
  <c r="L22" i="12"/>
  <c r="I22" i="12"/>
  <c r="L21" i="12"/>
  <c r="I21" i="12"/>
  <c r="L20" i="12"/>
  <c r="I20" i="12"/>
  <c r="L19" i="12"/>
  <c r="I19" i="12"/>
  <c r="L18" i="12"/>
  <c r="I18" i="12"/>
  <c r="L15" i="12"/>
  <c r="I15" i="12"/>
  <c r="L14" i="12"/>
  <c r="I14" i="12"/>
  <c r="L13" i="12"/>
  <c r="I13" i="12"/>
  <c r="L12" i="12"/>
  <c r="I12" i="12"/>
  <c r="L9" i="12"/>
  <c r="I9" i="12"/>
  <c r="L8" i="12"/>
  <c r="I8" i="12"/>
  <c r="L7" i="12"/>
  <c r="I7" i="12"/>
  <c r="I16" i="12"/>
  <c r="H5" i="12"/>
  <c r="L10" i="12"/>
  <c r="L16" i="12"/>
  <c r="G5" i="12"/>
  <c r="I5" i="12" s="1"/>
  <c r="B6" i="19"/>
  <c r="C25" i="19" s="1"/>
  <c r="C5" i="12"/>
  <c r="I35" i="12"/>
  <c r="C20" i="19"/>
  <c r="C34" i="19"/>
  <c r="C28" i="19"/>
  <c r="C29" i="19"/>
  <c r="C10" i="19"/>
  <c r="C22" i="19"/>
  <c r="C13" i="19"/>
  <c r="C14" i="19"/>
  <c r="C15" i="19"/>
  <c r="C36" i="19"/>
  <c r="C9" i="19"/>
  <c r="C11" i="19"/>
  <c r="K5" i="12" l="1"/>
  <c r="L19" i="22"/>
  <c r="C35" i="19"/>
  <c r="C24" i="19"/>
  <c r="C23" i="19"/>
  <c r="C30" i="19"/>
  <c r="I27" i="33"/>
  <c r="S13" i="11"/>
  <c r="S38" i="11"/>
  <c r="K18" i="11"/>
  <c r="L13" i="22"/>
  <c r="I11" i="33"/>
  <c r="F5" i="12"/>
  <c r="D5" i="12"/>
  <c r="I10" i="12"/>
  <c r="E5" i="12"/>
  <c r="AK21" i="11"/>
  <c r="R35" i="12"/>
  <c r="L5" i="12"/>
  <c r="R10" i="12"/>
  <c r="AK15" i="11"/>
  <c r="R16" i="12"/>
  <c r="P10" i="12"/>
  <c r="P5" i="12" s="1"/>
  <c r="I19" i="35"/>
  <c r="O19" i="11"/>
  <c r="O13" i="11"/>
  <c r="I29" i="33"/>
  <c r="H11" i="19"/>
  <c r="H29" i="19"/>
  <c r="H26" i="19"/>
  <c r="H8" i="19"/>
  <c r="H13" i="19"/>
  <c r="H6" i="19"/>
  <c r="H28" i="19"/>
  <c r="H21" i="19"/>
  <c r="H20" i="19"/>
  <c r="F8" i="20"/>
  <c r="H36" i="19"/>
  <c r="H31" i="19"/>
  <c r="H33" i="19"/>
  <c r="H14" i="19"/>
  <c r="H15" i="19"/>
  <c r="H27" i="19"/>
  <c r="H35" i="19"/>
  <c r="H25" i="19"/>
  <c r="H30" i="19"/>
  <c r="H16" i="19"/>
  <c r="H34" i="19"/>
  <c r="H22" i="19"/>
  <c r="H23" i="19"/>
  <c r="H32" i="19"/>
  <c r="H24" i="19"/>
  <c r="H19" i="19"/>
  <c r="H9" i="19"/>
  <c r="H10" i="19"/>
  <c r="H17" i="19"/>
  <c r="C8" i="19"/>
  <c r="C31" i="19"/>
  <c r="C6" i="19"/>
  <c r="C32" i="19"/>
  <c r="B39" i="3"/>
  <c r="B33" i="54" s="1"/>
  <c r="B35" i="3"/>
  <c r="B29" i="54" s="1"/>
  <c r="B31" i="3"/>
  <c r="B25" i="54" s="1"/>
  <c r="B27" i="3"/>
  <c r="B21" i="54" s="1"/>
  <c r="B21" i="3"/>
  <c r="B15" i="54" s="1"/>
  <c r="B15" i="3"/>
  <c r="B9" i="54" s="1"/>
  <c r="C21" i="19"/>
  <c r="C33" i="19"/>
  <c r="C17" i="19"/>
  <c r="B38" i="3"/>
  <c r="B32" i="54" s="1"/>
  <c r="B34" i="3"/>
  <c r="B28" i="54" s="1"/>
  <c r="B30" i="3"/>
  <c r="B24" i="54" s="1"/>
  <c r="B26" i="3"/>
  <c r="B20" i="54" s="1"/>
  <c r="B20" i="3"/>
  <c r="B14" i="54" s="1"/>
  <c r="B14" i="3"/>
  <c r="B8" i="54" s="1"/>
  <c r="E13" i="11"/>
  <c r="B37" i="3"/>
  <c r="B31" i="54" s="1"/>
  <c r="B33" i="3"/>
  <c r="B27" i="54" s="1"/>
  <c r="B29" i="3"/>
  <c r="B23" i="54" s="1"/>
  <c r="B25" i="3"/>
  <c r="B19" i="54" s="1"/>
  <c r="B19" i="3"/>
  <c r="B13" i="54" s="1"/>
  <c r="B13" i="3"/>
  <c r="B7" i="54" s="1"/>
  <c r="C16" i="19"/>
  <c r="C19" i="19"/>
  <c r="C26" i="19"/>
  <c r="C27" i="19"/>
  <c r="E38" i="11"/>
  <c r="E19" i="11"/>
  <c r="B40" i="3"/>
  <c r="B34" i="54" s="1"/>
  <c r="B36" i="3"/>
  <c r="B30" i="54" s="1"/>
  <c r="B32" i="3"/>
  <c r="B26" i="54" s="1"/>
  <c r="B28" i="3"/>
  <c r="B22" i="54" s="1"/>
  <c r="B24" i="3"/>
  <c r="B18" i="54" s="1"/>
  <c r="B18" i="3"/>
  <c r="B12" i="54" s="1"/>
  <c r="B16" i="54" s="1"/>
  <c r="I19" i="34"/>
  <c r="O38" i="11"/>
  <c r="K16" i="11"/>
  <c r="K22" i="11"/>
  <c r="K32" i="11"/>
  <c r="K34" i="11"/>
  <c r="K37" i="11"/>
  <c r="K10" i="11"/>
  <c r="K11" i="11"/>
  <c r="K25" i="11"/>
  <c r="K28" i="11"/>
  <c r="K21" i="11"/>
  <c r="K35" i="11"/>
  <c r="K27" i="11"/>
  <c r="K36" i="11"/>
  <c r="K23" i="11"/>
  <c r="K17" i="11"/>
  <c r="K12" i="11"/>
  <c r="K24" i="11"/>
  <c r="K15" i="11"/>
  <c r="K29" i="11"/>
  <c r="K26" i="11"/>
  <c r="K30" i="11"/>
  <c r="K33" i="11"/>
  <c r="J18" i="1"/>
  <c r="AF17" i="25" s="1"/>
  <c r="J16" i="1"/>
  <c r="AF15" i="25" s="1"/>
  <c r="J15" i="1"/>
  <c r="I21" i="1"/>
  <c r="I18" i="1"/>
  <c r="AC17" i="25" s="1"/>
  <c r="I16" i="1"/>
  <c r="AC15" i="25" s="1"/>
  <c r="I37" i="1"/>
  <c r="AC36" i="25" s="1"/>
  <c r="I36" i="1"/>
  <c r="AC35" i="25" s="1"/>
  <c r="I35" i="1"/>
  <c r="AC34" i="25" s="1"/>
  <c r="I34" i="1"/>
  <c r="AC33" i="25" s="1"/>
  <c r="I33" i="1"/>
  <c r="AC32" i="25" s="1"/>
  <c r="I32" i="1"/>
  <c r="AC31" i="25" s="1"/>
  <c r="I31" i="1"/>
  <c r="AC30" i="25" s="1"/>
  <c r="I30" i="1"/>
  <c r="AC29" i="25" s="1"/>
  <c r="I29" i="1"/>
  <c r="AC28" i="25" s="1"/>
  <c r="I28" i="1"/>
  <c r="AC27" i="25" s="1"/>
  <c r="I27" i="1"/>
  <c r="AC26" i="25" s="1"/>
  <c r="I26" i="1"/>
  <c r="AC25" i="25" s="1"/>
  <c r="I25" i="1"/>
  <c r="AC24" i="25" s="1"/>
  <c r="I24" i="1"/>
  <c r="AC23" i="25" s="1"/>
  <c r="I23" i="1"/>
  <c r="AC22" i="25" s="1"/>
  <c r="I22" i="1"/>
  <c r="AC21" i="25" s="1"/>
  <c r="I17" i="1"/>
  <c r="AC16" i="25" s="1"/>
  <c r="H12" i="1"/>
  <c r="Z11" i="25" s="1"/>
  <c r="H11" i="1"/>
  <c r="Z10" i="25" s="1"/>
  <c r="I19" i="11"/>
  <c r="I13" i="11"/>
  <c r="A2" i="14"/>
  <c r="K8" i="22"/>
  <c r="J8" i="22"/>
  <c r="L38" i="22"/>
  <c r="I30" i="33"/>
  <c r="I23" i="33"/>
  <c r="I28" i="33"/>
  <c r="I25" i="33"/>
  <c r="I16" i="33"/>
  <c r="I18" i="33"/>
  <c r="I34" i="33"/>
  <c r="I33" i="33"/>
  <c r="I15" i="33"/>
  <c r="I22" i="33"/>
  <c r="I32" i="33"/>
  <c r="I12" i="33"/>
  <c r="I13" i="33" s="1"/>
  <c r="I37" i="33"/>
  <c r="I24" i="33"/>
  <c r="I31" i="33"/>
  <c r="I17" i="33"/>
  <c r="I21" i="33"/>
  <c r="I36" i="33"/>
  <c r="B16" i="3"/>
  <c r="B22" i="3"/>
  <c r="A3" i="14"/>
  <c r="A3" i="22"/>
  <c r="F1" i="3"/>
  <c r="I13" i="35"/>
  <c r="I38" i="35"/>
  <c r="I38" i="34"/>
  <c r="I13" i="34"/>
  <c r="H7" i="36"/>
  <c r="A1" i="19"/>
  <c r="A2" i="22"/>
  <c r="A1" i="25"/>
  <c r="A2" i="11"/>
  <c r="A2" i="12"/>
  <c r="A2" i="25"/>
  <c r="A3" i="1"/>
  <c r="A3" i="11"/>
  <c r="A2" i="19"/>
  <c r="A1" i="12"/>
  <c r="K13" i="11" l="1"/>
  <c r="B41" i="3"/>
  <c r="S8" i="11"/>
  <c r="B10" i="54"/>
  <c r="B35" i="54"/>
  <c r="B5" i="54" s="1"/>
  <c r="L8" i="22"/>
  <c r="O8" i="11"/>
  <c r="R5" i="12"/>
  <c r="AK19" i="11"/>
  <c r="AK38" i="11"/>
  <c r="E8" i="11"/>
  <c r="I8" i="34"/>
  <c r="K19" i="11"/>
  <c r="K38" i="11"/>
  <c r="J19" i="1"/>
  <c r="J8" i="1" s="1"/>
  <c r="AF14" i="25"/>
  <c r="AF18" i="25" s="1"/>
  <c r="AF7" i="25" s="1"/>
  <c r="AC20" i="25"/>
  <c r="AC37" i="25" s="1"/>
  <c r="I38" i="1"/>
  <c r="I15" i="1"/>
  <c r="H10" i="1"/>
  <c r="I8" i="11"/>
  <c r="G12" i="11" s="1"/>
  <c r="D12" i="1" s="1"/>
  <c r="N11" i="25" s="1"/>
  <c r="B11" i="3"/>
  <c r="C22" i="3" s="1"/>
  <c r="I19" i="33"/>
  <c r="I38" i="33"/>
  <c r="I32" i="36"/>
  <c r="I35" i="36"/>
  <c r="I25" i="36"/>
  <c r="I17" i="36"/>
  <c r="I31" i="36"/>
  <c r="I36" i="36"/>
  <c r="I27" i="36"/>
  <c r="I26" i="36"/>
  <c r="I34" i="36"/>
  <c r="I20" i="36"/>
  <c r="I24" i="36"/>
  <c r="I30" i="36"/>
  <c r="I22" i="36"/>
  <c r="I16" i="36"/>
  <c r="I28" i="36"/>
  <c r="I11" i="36"/>
  <c r="I15" i="36"/>
  <c r="I33" i="36"/>
  <c r="I21" i="36"/>
  <c r="I23" i="36"/>
  <c r="I14" i="36"/>
  <c r="I29" i="36"/>
  <c r="I10" i="36"/>
  <c r="I9" i="36"/>
  <c r="I8" i="35"/>
  <c r="K8" i="11" l="1"/>
  <c r="AI15" i="11"/>
  <c r="K15" i="1" s="1"/>
  <c r="AI14" i="25" s="1"/>
  <c r="AI21" i="11"/>
  <c r="K21" i="1" s="1"/>
  <c r="AI20" i="25" s="1"/>
  <c r="AI38" i="11"/>
  <c r="AI19" i="11"/>
  <c r="AI37" i="11"/>
  <c r="K37" i="1" s="1"/>
  <c r="AI36" i="25" s="1"/>
  <c r="AI18" i="11"/>
  <c r="K18" i="1" s="1"/>
  <c r="AI17" i="25" s="1"/>
  <c r="AI32" i="11"/>
  <c r="K32" i="1" s="1"/>
  <c r="AI31" i="25" s="1"/>
  <c r="AI35" i="11"/>
  <c r="K35" i="1" s="1"/>
  <c r="AI34" i="25" s="1"/>
  <c r="AI16" i="11"/>
  <c r="K16" i="1" s="1"/>
  <c r="AI15" i="25" s="1"/>
  <c r="AI30" i="11"/>
  <c r="K30" i="1" s="1"/>
  <c r="AI29" i="25" s="1"/>
  <c r="AI33" i="11"/>
  <c r="K33" i="1" s="1"/>
  <c r="AI32" i="25" s="1"/>
  <c r="AI28" i="11"/>
  <c r="K28" i="1" s="1"/>
  <c r="AI27" i="25" s="1"/>
  <c r="AI31" i="11"/>
  <c r="K31" i="1" s="1"/>
  <c r="AI30" i="25" s="1"/>
  <c r="AI26" i="11"/>
  <c r="K26" i="1" s="1"/>
  <c r="AI25" i="25" s="1"/>
  <c r="AI29" i="11"/>
  <c r="K29" i="1" s="1"/>
  <c r="AI28" i="25" s="1"/>
  <c r="AI24" i="11"/>
  <c r="K24" i="1" s="1"/>
  <c r="AI23" i="25" s="1"/>
  <c r="AI27" i="11"/>
  <c r="K27" i="1" s="1"/>
  <c r="AI26" i="25" s="1"/>
  <c r="AI22" i="11"/>
  <c r="K22" i="1" s="1"/>
  <c r="AI21" i="25" s="1"/>
  <c r="AI25" i="11"/>
  <c r="K25" i="1" s="1"/>
  <c r="AI24" i="25" s="1"/>
  <c r="AI36" i="11"/>
  <c r="K36" i="1" s="1"/>
  <c r="AI35" i="25" s="1"/>
  <c r="AI17" i="11"/>
  <c r="K17" i="1" s="1"/>
  <c r="AI16" i="25" s="1"/>
  <c r="AI23" i="11"/>
  <c r="K23" i="1" s="1"/>
  <c r="AI22" i="25" s="1"/>
  <c r="AI34" i="11"/>
  <c r="K34" i="1" s="1"/>
  <c r="AI33" i="25" s="1"/>
  <c r="I18" i="36"/>
  <c r="I12" i="36"/>
  <c r="C34" i="11"/>
  <c r="C34" i="1" s="1"/>
  <c r="K33" i="25" s="1"/>
  <c r="C24" i="11"/>
  <c r="C24" i="1" s="1"/>
  <c r="K23" i="25" s="1"/>
  <c r="C35" i="11"/>
  <c r="C35" i="1" s="1"/>
  <c r="K34" i="25" s="1"/>
  <c r="C17" i="11"/>
  <c r="C17" i="1" s="1"/>
  <c r="K16" i="25" s="1"/>
  <c r="C30" i="11"/>
  <c r="C30" i="1" s="1"/>
  <c r="K29" i="25" s="1"/>
  <c r="C37" i="11"/>
  <c r="C37" i="1" s="1"/>
  <c r="K36" i="25" s="1"/>
  <c r="C36" i="11"/>
  <c r="C36" i="1" s="1"/>
  <c r="K35" i="25" s="1"/>
  <c r="C18" i="11"/>
  <c r="C18" i="1" s="1"/>
  <c r="K17" i="25" s="1"/>
  <c r="C31" i="11"/>
  <c r="C31" i="1" s="1"/>
  <c r="K30" i="25" s="1"/>
  <c r="C11" i="11"/>
  <c r="C11" i="1" s="1"/>
  <c r="K10" i="25" s="1"/>
  <c r="C26" i="11"/>
  <c r="C26" i="1" s="1"/>
  <c r="K25" i="25" s="1"/>
  <c r="C10" i="11"/>
  <c r="C33" i="11"/>
  <c r="C33" i="1" s="1"/>
  <c r="K32" i="25" s="1"/>
  <c r="C21" i="11"/>
  <c r="C32" i="11"/>
  <c r="C32" i="1" s="1"/>
  <c r="K31" i="25" s="1"/>
  <c r="C12" i="11"/>
  <c r="C12" i="1" s="1"/>
  <c r="K11" i="25" s="1"/>
  <c r="C27" i="11"/>
  <c r="C27" i="1" s="1"/>
  <c r="K26" i="25" s="1"/>
  <c r="C22" i="11"/>
  <c r="C22" i="1" s="1"/>
  <c r="K21" i="25" s="1"/>
  <c r="C29" i="11"/>
  <c r="C29" i="1" s="1"/>
  <c r="K28" i="25" s="1"/>
  <c r="C28" i="11"/>
  <c r="C28" i="1" s="1"/>
  <c r="K27" i="25" s="1"/>
  <c r="C23" i="11"/>
  <c r="C23" i="1" s="1"/>
  <c r="K22" i="25" s="1"/>
  <c r="C16" i="11"/>
  <c r="C16" i="1" s="1"/>
  <c r="K15" i="25" s="1"/>
  <c r="C25" i="11"/>
  <c r="C25" i="1" s="1"/>
  <c r="K24" i="25" s="1"/>
  <c r="C15" i="11"/>
  <c r="C27" i="3"/>
  <c r="C13" i="48" s="1"/>
  <c r="C16" i="3"/>
  <c r="AC14" i="25"/>
  <c r="AC18" i="25" s="1"/>
  <c r="I19" i="1"/>
  <c r="I8" i="1" s="1"/>
  <c r="H13" i="1"/>
  <c r="H8" i="1" s="1"/>
  <c r="Z9" i="25"/>
  <c r="Z12" i="25" s="1"/>
  <c r="Z7" i="25" s="1"/>
  <c r="G17" i="11"/>
  <c r="D17" i="1" s="1"/>
  <c r="N16" i="25" s="1"/>
  <c r="G31" i="11"/>
  <c r="D31" i="1" s="1"/>
  <c r="N30" i="25" s="1"/>
  <c r="G23" i="11"/>
  <c r="D23" i="1" s="1"/>
  <c r="N22" i="25" s="1"/>
  <c r="G34" i="11"/>
  <c r="D34" i="1" s="1"/>
  <c r="N33" i="25" s="1"/>
  <c r="G11" i="11"/>
  <c r="D11" i="1" s="1"/>
  <c r="N10" i="25" s="1"/>
  <c r="G26" i="11"/>
  <c r="D26" i="1" s="1"/>
  <c r="N25" i="25" s="1"/>
  <c r="G37" i="11"/>
  <c r="D37" i="1" s="1"/>
  <c r="N36" i="25" s="1"/>
  <c r="G29" i="11"/>
  <c r="D29" i="1" s="1"/>
  <c r="N28" i="25" s="1"/>
  <c r="G10" i="11"/>
  <c r="D10" i="1" s="1"/>
  <c r="G32" i="11"/>
  <c r="D32" i="1" s="1"/>
  <c r="N31" i="25" s="1"/>
  <c r="G24" i="11"/>
  <c r="D24" i="1" s="1"/>
  <c r="N23" i="25" s="1"/>
  <c r="G16" i="11"/>
  <c r="D16" i="1" s="1"/>
  <c r="N15" i="25" s="1"/>
  <c r="G35" i="11"/>
  <c r="D35" i="1" s="1"/>
  <c r="N34" i="25" s="1"/>
  <c r="G27" i="11"/>
  <c r="D27" i="1" s="1"/>
  <c r="N26" i="25" s="1"/>
  <c r="G21" i="11"/>
  <c r="D21" i="1" s="1"/>
  <c r="N20" i="25" s="1"/>
  <c r="G30" i="11"/>
  <c r="D30" i="1" s="1"/>
  <c r="N29" i="25" s="1"/>
  <c r="G22" i="11"/>
  <c r="D22" i="1" s="1"/>
  <c r="N21" i="25" s="1"/>
  <c r="G15" i="11"/>
  <c r="G33" i="11"/>
  <c r="D33" i="1" s="1"/>
  <c r="N32" i="25" s="1"/>
  <c r="G25" i="11"/>
  <c r="D25" i="1" s="1"/>
  <c r="N24" i="25" s="1"/>
  <c r="G36" i="11"/>
  <c r="D36" i="1" s="1"/>
  <c r="N35" i="25" s="1"/>
  <c r="G28" i="11"/>
  <c r="D28" i="1" s="1"/>
  <c r="N27" i="25" s="1"/>
  <c r="G18" i="11"/>
  <c r="D18" i="1" s="1"/>
  <c r="N17" i="25" s="1"/>
  <c r="C31" i="3"/>
  <c r="C17" i="48" s="1"/>
  <c r="C15" i="3"/>
  <c r="C5" i="48" s="1"/>
  <c r="C33" i="3"/>
  <c r="C19" i="48" s="1"/>
  <c r="C38" i="3"/>
  <c r="C24" i="48" s="1"/>
  <c r="C37" i="3"/>
  <c r="C23" i="48" s="1"/>
  <c r="C14" i="3"/>
  <c r="C4" i="48" s="1"/>
  <c r="C41" i="3"/>
  <c r="C11" i="3"/>
  <c r="C24" i="3"/>
  <c r="C10" i="48" s="1"/>
  <c r="C4" i="3"/>
  <c r="F5" i="20" s="1"/>
  <c r="C30" i="3"/>
  <c r="C16" i="48" s="1"/>
  <c r="C13" i="3"/>
  <c r="C3" i="48" s="1"/>
  <c r="C40" i="3"/>
  <c r="C26" i="48" s="1"/>
  <c r="C35" i="3"/>
  <c r="C21" i="48" s="1"/>
  <c r="C18" i="3"/>
  <c r="C6" i="48" s="1"/>
  <c r="C34" i="3"/>
  <c r="C20" i="48" s="1"/>
  <c r="C29" i="3"/>
  <c r="C15" i="48" s="1"/>
  <c r="C25" i="3"/>
  <c r="C11" i="48" s="1"/>
  <c r="C36" i="3"/>
  <c r="C22" i="48" s="1"/>
  <c r="C19" i="3"/>
  <c r="C7" i="48" s="1"/>
  <c r="C21" i="3"/>
  <c r="C9" i="48" s="1"/>
  <c r="C20" i="3"/>
  <c r="C8" i="48" s="1"/>
  <c r="C28" i="3"/>
  <c r="C14" i="48" s="1"/>
  <c r="C39" i="3"/>
  <c r="C25" i="48" s="1"/>
  <c r="C32" i="3"/>
  <c r="C18" i="48" s="1"/>
  <c r="C26" i="3"/>
  <c r="C12" i="48" s="1"/>
  <c r="I8" i="33"/>
  <c r="I37" i="36"/>
  <c r="C15" i="1"/>
  <c r="AI18" i="25" l="1"/>
  <c r="K19" i="1"/>
  <c r="K38" i="1"/>
  <c r="AI37" i="25"/>
  <c r="I7" i="36"/>
  <c r="C19" i="11"/>
  <c r="C13" i="11"/>
  <c r="C10" i="1"/>
  <c r="C38" i="11"/>
  <c r="C21" i="1"/>
  <c r="G13" i="11"/>
  <c r="N37" i="25"/>
  <c r="G19" i="11"/>
  <c r="D15" i="1"/>
  <c r="D19" i="1" s="1"/>
  <c r="G38" i="11"/>
  <c r="N9" i="25"/>
  <c r="N12" i="25" s="1"/>
  <c r="D13" i="1"/>
  <c r="D38" i="1"/>
  <c r="F9" i="20"/>
  <c r="F11" i="20" s="1"/>
  <c r="F12" i="20" s="1"/>
  <c r="C19" i="1"/>
  <c r="K14" i="25"/>
  <c r="K18" i="25" s="1"/>
  <c r="K8" i="1" l="1"/>
  <c r="AI7" i="25"/>
  <c r="K9" i="25"/>
  <c r="K12" i="25" s="1"/>
  <c r="C13" i="1"/>
  <c r="C8" i="1" s="1"/>
  <c r="C8" i="11"/>
  <c r="K20" i="25"/>
  <c r="K37" i="25" s="1"/>
  <c r="C38" i="1"/>
  <c r="F27" i="20"/>
  <c r="H8" i="14" s="1"/>
  <c r="N14" i="25"/>
  <c r="N18" i="25" s="1"/>
  <c r="N7" i="25" s="1"/>
  <c r="G8" i="11"/>
  <c r="D8" i="1"/>
  <c r="F28" i="20"/>
  <c r="I8" i="14" s="1"/>
  <c r="F26" i="20"/>
  <c r="G8" i="14" s="1"/>
  <c r="F29" i="20"/>
  <c r="F35" i="20" s="1"/>
  <c r="J8" i="14" s="1"/>
  <c r="F24" i="20"/>
  <c r="E8" i="14" s="1"/>
  <c r="E21" i="14" s="1"/>
  <c r="F25" i="20"/>
  <c r="F8" i="14" s="1"/>
  <c r="F25" i="14" s="1"/>
  <c r="O24" i="25" s="1"/>
  <c r="F14" i="20"/>
  <c r="F18" i="1"/>
  <c r="F31" i="1"/>
  <c r="F34" i="1"/>
  <c r="F28" i="1"/>
  <c r="F30" i="1"/>
  <c r="F17" i="1"/>
  <c r="F23" i="1"/>
  <c r="F33" i="1"/>
  <c r="F22" i="1"/>
  <c r="F37" i="1"/>
  <c r="F27" i="1"/>
  <c r="F12" i="1"/>
  <c r="F24" i="1"/>
  <c r="F16" i="1"/>
  <c r="F32" i="1"/>
  <c r="F11" i="1"/>
  <c r="F26" i="1"/>
  <c r="F36" i="1"/>
  <c r="F25" i="1"/>
  <c r="F29" i="1"/>
  <c r="F35" i="1"/>
  <c r="E17" i="14"/>
  <c r="L16" i="25" s="1"/>
  <c r="E28" i="14"/>
  <c r="L27" i="25" s="1"/>
  <c r="E30" i="14"/>
  <c r="L29" i="25" s="1"/>
  <c r="E18" i="14"/>
  <c r="L17" i="25" s="1"/>
  <c r="E35" i="14"/>
  <c r="L34" i="25" s="1"/>
  <c r="E29" i="1"/>
  <c r="E36" i="1"/>
  <c r="E12" i="1"/>
  <c r="E35" i="1"/>
  <c r="E31" i="1"/>
  <c r="E34" i="1"/>
  <c r="E17" i="1"/>
  <c r="E30" i="1"/>
  <c r="E18" i="1"/>
  <c r="E16" i="1"/>
  <c r="E25" i="1"/>
  <c r="E32" i="1"/>
  <c r="E23" i="1"/>
  <c r="E24" i="1"/>
  <c r="E11" i="1"/>
  <c r="E22" i="1"/>
  <c r="E27" i="1"/>
  <c r="E33" i="1"/>
  <c r="E28" i="1"/>
  <c r="E26" i="1"/>
  <c r="E37" i="1"/>
  <c r="G37" i="1"/>
  <c r="G18" i="1"/>
  <c r="G32" i="1"/>
  <c r="G17" i="1"/>
  <c r="G27" i="1"/>
  <c r="G16" i="1"/>
  <c r="G28" i="1"/>
  <c r="G29" i="1"/>
  <c r="G25" i="1"/>
  <c r="G22" i="1"/>
  <c r="G36" i="1"/>
  <c r="G26" i="1"/>
  <c r="G12" i="1"/>
  <c r="G31" i="1"/>
  <c r="G11" i="1"/>
  <c r="G23" i="1"/>
  <c r="G33" i="1"/>
  <c r="G35" i="1"/>
  <c r="G30" i="1"/>
  <c r="G24" i="1"/>
  <c r="G34" i="1"/>
  <c r="E22" i="14" l="1"/>
  <c r="L21" i="25" s="1"/>
  <c r="E33" i="14"/>
  <c r="L32" i="25" s="1"/>
  <c r="E11" i="14"/>
  <c r="L10" i="25" s="1"/>
  <c r="E29" i="14"/>
  <c r="L28" i="25" s="1"/>
  <c r="E27" i="14"/>
  <c r="L26" i="25" s="1"/>
  <c r="E26" i="14"/>
  <c r="L25" i="25" s="1"/>
  <c r="E16" i="14"/>
  <c r="L15" i="25" s="1"/>
  <c r="K7" i="25"/>
  <c r="E31" i="14"/>
  <c r="L30" i="25" s="1"/>
  <c r="E10" i="14"/>
  <c r="E37" i="14"/>
  <c r="L36" i="25" s="1"/>
  <c r="E15" i="14"/>
  <c r="L14" i="25" s="1"/>
  <c r="L18" i="25" s="1"/>
  <c r="E36" i="14"/>
  <c r="L35" i="25" s="1"/>
  <c r="F18" i="14"/>
  <c r="O17" i="25" s="1"/>
  <c r="E24" i="14"/>
  <c r="L23" i="25" s="1"/>
  <c r="E23" i="14"/>
  <c r="L22" i="25" s="1"/>
  <c r="E34" i="14"/>
  <c r="L33" i="25" s="1"/>
  <c r="E12" i="14"/>
  <c r="L11" i="25" s="1"/>
  <c r="E25" i="14"/>
  <c r="L24" i="25" s="1"/>
  <c r="E32" i="14"/>
  <c r="L31" i="25" s="1"/>
  <c r="F22" i="14"/>
  <c r="O21" i="25" s="1"/>
  <c r="F33" i="14"/>
  <c r="O32" i="25" s="1"/>
  <c r="F31" i="14"/>
  <c r="O30" i="25" s="1"/>
  <c r="J15" i="14"/>
  <c r="J16" i="14"/>
  <c r="J37" i="14"/>
  <c r="J26" i="14"/>
  <c r="J23" i="14"/>
  <c r="J12" i="14"/>
  <c r="N12" i="14" s="1"/>
  <c r="J32" i="14"/>
  <c r="J33" i="14"/>
  <c r="J18" i="14"/>
  <c r="J35" i="14"/>
  <c r="J25" i="14"/>
  <c r="J21" i="14"/>
  <c r="J30" i="14"/>
  <c r="J27" i="14"/>
  <c r="J17" i="14"/>
  <c r="J36" i="14"/>
  <c r="J11" i="14"/>
  <c r="AA10" i="25" s="1"/>
  <c r="F10" i="25" s="1"/>
  <c r="J29" i="14"/>
  <c r="J10" i="14"/>
  <c r="AA9" i="25" s="1"/>
  <c r="J34" i="14"/>
  <c r="J31" i="14"/>
  <c r="J24" i="14"/>
  <c r="J22" i="14"/>
  <c r="J28" i="14"/>
  <c r="F27" i="14"/>
  <c r="O26" i="25" s="1"/>
  <c r="F23" i="14"/>
  <c r="O22" i="25" s="1"/>
  <c r="F24" i="14"/>
  <c r="O23" i="25" s="1"/>
  <c r="F38" i="20"/>
  <c r="M8" i="14" s="1"/>
  <c r="M22" i="14" s="1"/>
  <c r="AJ21" i="25" s="1"/>
  <c r="F29" i="14"/>
  <c r="O28" i="25" s="1"/>
  <c r="F37" i="14"/>
  <c r="O36" i="25" s="1"/>
  <c r="F21" i="14"/>
  <c r="O20" i="25" s="1"/>
  <c r="F36" i="14"/>
  <c r="O35" i="25" s="1"/>
  <c r="F36" i="20"/>
  <c r="K8" i="14" s="1"/>
  <c r="F37" i="20"/>
  <c r="L8" i="14" s="1"/>
  <c r="F23" i="20"/>
  <c r="F26" i="14"/>
  <c r="O25" i="25" s="1"/>
  <c r="F16" i="14"/>
  <c r="O15" i="25" s="1"/>
  <c r="F32" i="14"/>
  <c r="O31" i="25" s="1"/>
  <c r="F34" i="14"/>
  <c r="O33" i="25" s="1"/>
  <c r="F30" i="14"/>
  <c r="O29" i="25" s="1"/>
  <c r="F11" i="14"/>
  <c r="O10" i="25" s="1"/>
  <c r="F10" i="14"/>
  <c r="O9" i="25" s="1"/>
  <c r="F12" i="14"/>
  <c r="O11" i="25" s="1"/>
  <c r="E15" i="20"/>
  <c r="E24" i="3" s="1"/>
  <c r="D18" i="54" s="1"/>
  <c r="F35" i="14"/>
  <c r="O34" i="25" s="1"/>
  <c r="F17" i="14"/>
  <c r="O16" i="25" s="1"/>
  <c r="F15" i="14"/>
  <c r="O14" i="25" s="1"/>
  <c r="F28" i="14"/>
  <c r="O27" i="25" s="1"/>
  <c r="M24" i="14"/>
  <c r="AJ23" i="25" s="1"/>
  <c r="M31" i="14"/>
  <c r="AJ30" i="25" s="1"/>
  <c r="M34" i="14"/>
  <c r="AJ33" i="25" s="1"/>
  <c r="M33" i="14"/>
  <c r="AJ32" i="25" s="1"/>
  <c r="M11" i="14"/>
  <c r="M17" i="14"/>
  <c r="AJ16" i="25" s="1"/>
  <c r="M29" i="14"/>
  <c r="AJ28" i="25" s="1"/>
  <c r="M36" i="14"/>
  <c r="AJ35" i="25" s="1"/>
  <c r="M15" i="14"/>
  <c r="AJ14" i="25" s="1"/>
  <c r="M27" i="14"/>
  <c r="AJ26" i="25" s="1"/>
  <c r="M30" i="14"/>
  <c r="AJ29" i="25" s="1"/>
  <c r="M10" i="14"/>
  <c r="M25" i="14"/>
  <c r="AJ24" i="25" s="1"/>
  <c r="M32" i="14"/>
  <c r="AJ31" i="25" s="1"/>
  <c r="M12" i="14"/>
  <c r="M23" i="14"/>
  <c r="AJ22" i="25" s="1"/>
  <c r="M26" i="14"/>
  <c r="AJ25" i="25" s="1"/>
  <c r="M21" i="14"/>
  <c r="AJ20" i="25" s="1"/>
  <c r="M37" i="14"/>
  <c r="AJ36" i="25" s="1"/>
  <c r="M18" i="14"/>
  <c r="AJ17" i="25" s="1"/>
  <c r="M28" i="14"/>
  <c r="AJ27" i="25" s="1"/>
  <c r="M35" i="14"/>
  <c r="AJ34" i="25" s="1"/>
  <c r="M16" i="14"/>
  <c r="AJ15" i="25" s="1"/>
  <c r="T11" i="25"/>
  <c r="H12" i="14"/>
  <c r="U11" i="25" s="1"/>
  <c r="T33" i="25"/>
  <c r="H34" i="14"/>
  <c r="U33" i="25" s="1"/>
  <c r="T29" i="25"/>
  <c r="H30" i="14"/>
  <c r="U29" i="25" s="1"/>
  <c r="T28" i="25"/>
  <c r="H29" i="14"/>
  <c r="U28" i="25" s="1"/>
  <c r="T10" i="25"/>
  <c r="H11" i="14"/>
  <c r="U10" i="25" s="1"/>
  <c r="F21" i="1"/>
  <c r="T22" i="25"/>
  <c r="H23" i="14"/>
  <c r="U22" i="25" s="1"/>
  <c r="T27" i="25"/>
  <c r="H28" i="14"/>
  <c r="U27" i="25" s="1"/>
  <c r="T31" i="25"/>
  <c r="H32" i="14"/>
  <c r="U31" i="25" s="1"/>
  <c r="T35" i="25"/>
  <c r="H36" i="14"/>
  <c r="U35" i="25" s="1"/>
  <c r="T15" i="25"/>
  <c r="H16" i="14"/>
  <c r="U15" i="25" s="1"/>
  <c r="T26" i="25"/>
  <c r="H27" i="14"/>
  <c r="U26" i="25" s="1"/>
  <c r="T32" i="25"/>
  <c r="H33" i="14"/>
  <c r="U32" i="25" s="1"/>
  <c r="F10" i="1"/>
  <c r="T30" i="25"/>
  <c r="H31" i="14"/>
  <c r="U30" i="25" s="1"/>
  <c r="T24" i="25"/>
  <c r="H25" i="14"/>
  <c r="U24" i="25" s="1"/>
  <c r="T21" i="25"/>
  <c r="H22" i="14"/>
  <c r="U21" i="25" s="1"/>
  <c r="T16" i="25"/>
  <c r="H17" i="14"/>
  <c r="U16" i="25" s="1"/>
  <c r="T34" i="25"/>
  <c r="H35" i="14"/>
  <c r="U34" i="25" s="1"/>
  <c r="T25" i="25"/>
  <c r="H26" i="14"/>
  <c r="U25" i="25" s="1"/>
  <c r="T23" i="25"/>
  <c r="H24" i="14"/>
  <c r="U23" i="25" s="1"/>
  <c r="T36" i="25"/>
  <c r="H37" i="14"/>
  <c r="U36" i="25" s="1"/>
  <c r="F15" i="1"/>
  <c r="T17" i="25"/>
  <c r="H18" i="14"/>
  <c r="U17" i="25" s="1"/>
  <c r="L9" i="25"/>
  <c r="L12" i="25" s="1"/>
  <c r="L20" i="25"/>
  <c r="N11" i="14"/>
  <c r="F24" i="3"/>
  <c r="G11" i="14"/>
  <c r="R10" i="25" s="1"/>
  <c r="Q10" i="25"/>
  <c r="G28" i="14"/>
  <c r="R27" i="25" s="1"/>
  <c r="Q27" i="25"/>
  <c r="G22" i="14"/>
  <c r="R21" i="25" s="1"/>
  <c r="Q21" i="25"/>
  <c r="E21" i="1"/>
  <c r="G16" i="14"/>
  <c r="R15" i="25" s="1"/>
  <c r="Q15" i="25"/>
  <c r="G34" i="14"/>
  <c r="R33" i="25" s="1"/>
  <c r="Q33" i="25"/>
  <c r="G36" i="14"/>
  <c r="R35" i="25" s="1"/>
  <c r="Q35" i="25"/>
  <c r="G18" i="14"/>
  <c r="R17" i="25" s="1"/>
  <c r="Q17" i="25"/>
  <c r="G29" i="14"/>
  <c r="R28" i="25" s="1"/>
  <c r="Q28" i="25"/>
  <c r="G37" i="14"/>
  <c r="R36" i="25" s="1"/>
  <c r="Q36" i="25"/>
  <c r="E10" i="1"/>
  <c r="E15" i="1"/>
  <c r="G32" i="14"/>
  <c r="R31" i="25" s="1"/>
  <c r="Q31" i="25"/>
  <c r="G30" i="14"/>
  <c r="R29" i="25" s="1"/>
  <c r="Q29" i="25"/>
  <c r="G35" i="14"/>
  <c r="R34" i="25" s="1"/>
  <c r="Q34" i="25"/>
  <c r="G33" i="14"/>
  <c r="R32" i="25" s="1"/>
  <c r="Q32" i="25"/>
  <c r="G23" i="14"/>
  <c r="R22" i="25" s="1"/>
  <c r="Q22" i="25"/>
  <c r="G31" i="14"/>
  <c r="R30" i="25" s="1"/>
  <c r="Q30" i="25"/>
  <c r="G26" i="14"/>
  <c r="R25" i="25" s="1"/>
  <c r="Q25" i="25"/>
  <c r="G27" i="14"/>
  <c r="R26" i="25" s="1"/>
  <c r="Q26" i="25"/>
  <c r="G24" i="14"/>
  <c r="R23" i="25" s="1"/>
  <c r="Q23" i="25"/>
  <c r="G25" i="14"/>
  <c r="R24" i="25" s="1"/>
  <c r="Q24" i="25"/>
  <c r="G17" i="14"/>
  <c r="R16" i="25" s="1"/>
  <c r="Q16" i="25"/>
  <c r="G12" i="14"/>
  <c r="R11" i="25" s="1"/>
  <c r="Q11" i="25"/>
  <c r="I34" i="14"/>
  <c r="W33" i="25"/>
  <c r="I33" i="14"/>
  <c r="W32" i="25"/>
  <c r="I11" i="14"/>
  <c r="W10" i="25"/>
  <c r="I36" i="14"/>
  <c r="W35" i="25"/>
  <c r="I28" i="14"/>
  <c r="W27" i="25"/>
  <c r="I32" i="14"/>
  <c r="W31" i="25"/>
  <c r="I37" i="14"/>
  <c r="W36" i="25"/>
  <c r="I24" i="14"/>
  <c r="W23" i="25"/>
  <c r="I23" i="14"/>
  <c r="W22" i="25"/>
  <c r="I31" i="14"/>
  <c r="W30" i="25"/>
  <c r="W21" i="25"/>
  <c r="I22" i="14"/>
  <c r="I16" i="14"/>
  <c r="W15" i="25"/>
  <c r="I18" i="14"/>
  <c r="W17" i="25"/>
  <c r="I30" i="14"/>
  <c r="W29" i="25"/>
  <c r="G15" i="1"/>
  <c r="I12" i="14"/>
  <c r="W11" i="25"/>
  <c r="I25" i="14"/>
  <c r="W24" i="25"/>
  <c r="W26" i="25"/>
  <c r="I27" i="14"/>
  <c r="G21" i="1"/>
  <c r="I35" i="14"/>
  <c r="W34" i="25"/>
  <c r="G10" i="1"/>
  <c r="I26" i="14"/>
  <c r="W25" i="25"/>
  <c r="I29" i="14"/>
  <c r="W28" i="25"/>
  <c r="I17" i="14"/>
  <c r="W16" i="25"/>
  <c r="E19" i="14" l="1"/>
  <c r="B8" i="14"/>
  <c r="E18" i="54"/>
  <c r="AA11" i="25"/>
  <c r="F11" i="25" s="1"/>
  <c r="J38" i="14"/>
  <c r="J19" i="14"/>
  <c r="N10" i="14"/>
  <c r="J13" i="14"/>
  <c r="N13" i="14" s="1"/>
  <c r="O18" i="25"/>
  <c r="E38" i="14"/>
  <c r="L37" i="25"/>
  <c r="L7" i="25" s="1"/>
  <c r="E13" i="14"/>
  <c r="O12" i="25"/>
  <c r="E36" i="3"/>
  <c r="E30" i="3"/>
  <c r="E31" i="3"/>
  <c r="D25" i="54" s="1"/>
  <c r="E25" i="54" s="1"/>
  <c r="E21" i="3"/>
  <c r="E15" i="3"/>
  <c r="D9" i="54" s="1"/>
  <c r="E9" i="54" s="1"/>
  <c r="N8" i="14"/>
  <c r="O10" i="14" s="1"/>
  <c r="E26" i="3"/>
  <c r="O37" i="25"/>
  <c r="F13" i="14"/>
  <c r="E35" i="3"/>
  <c r="E32" i="3"/>
  <c r="E25" i="3"/>
  <c r="D19" i="54" s="1"/>
  <c r="E19" i="54" s="1"/>
  <c r="E28" i="3"/>
  <c r="D22" i="54" s="1"/>
  <c r="E22" i="54" s="1"/>
  <c r="E18" i="3"/>
  <c r="D12" i="54" s="1"/>
  <c r="E20" i="3"/>
  <c r="E13" i="3"/>
  <c r="D7" i="54" s="1"/>
  <c r="F38" i="14"/>
  <c r="E27" i="3"/>
  <c r="D21" i="54" s="1"/>
  <c r="E21" i="54" s="1"/>
  <c r="E33" i="3"/>
  <c r="E37" i="3"/>
  <c r="E14" i="3"/>
  <c r="D8" i="54" s="1"/>
  <c r="E8" i="54" s="1"/>
  <c r="E29" i="3"/>
  <c r="D23" i="54" s="1"/>
  <c r="E23" i="54" s="1"/>
  <c r="L18" i="14"/>
  <c r="AG17" i="25" s="1"/>
  <c r="L12" i="14"/>
  <c r="L30" i="14"/>
  <c r="L23" i="14"/>
  <c r="L10" i="14"/>
  <c r="L32" i="14"/>
  <c r="L25" i="14"/>
  <c r="L17" i="14"/>
  <c r="AG16" i="25" s="1"/>
  <c r="L34" i="14"/>
  <c r="L27" i="14"/>
  <c r="L15" i="14"/>
  <c r="L36" i="14"/>
  <c r="L33" i="14"/>
  <c r="L22" i="14"/>
  <c r="L11" i="14"/>
  <c r="L31" i="14"/>
  <c r="L24" i="14"/>
  <c r="L29" i="14"/>
  <c r="L21" i="14"/>
  <c r="L37" i="14"/>
  <c r="L26" i="14"/>
  <c r="L16" i="14"/>
  <c r="AG15" i="25" s="1"/>
  <c r="L35" i="14"/>
  <c r="L28" i="14"/>
  <c r="E40" i="3"/>
  <c r="D34" i="54" s="1"/>
  <c r="E34" i="54" s="1"/>
  <c r="E34" i="3"/>
  <c r="D28" i="54" s="1"/>
  <c r="E28" i="54" s="1"/>
  <c r="E19" i="3"/>
  <c r="D13" i="54" s="1"/>
  <c r="E13" i="54" s="1"/>
  <c r="C6" i="3"/>
  <c r="E38" i="3"/>
  <c r="E39" i="3"/>
  <c r="D33" i="54" s="1"/>
  <c r="E33" i="54" s="1"/>
  <c r="K22" i="14"/>
  <c r="K21" i="14"/>
  <c r="N21" i="14" s="1"/>
  <c r="O21" i="14" s="1"/>
  <c r="K27" i="14"/>
  <c r="AD26" i="25" s="1"/>
  <c r="F26" i="25" s="1"/>
  <c r="K17" i="14"/>
  <c r="AD16" i="25" s="1"/>
  <c r="K36" i="14"/>
  <c r="AD35" i="25" s="1"/>
  <c r="F35" i="25" s="1"/>
  <c r="K29" i="14"/>
  <c r="AD28" i="25" s="1"/>
  <c r="F28" i="25" s="1"/>
  <c r="K26" i="14"/>
  <c r="B26" i="14" s="1"/>
  <c r="H29" i="3" s="1"/>
  <c r="G23" i="54" s="1"/>
  <c r="K11" i="14"/>
  <c r="K31" i="14"/>
  <c r="AD30" i="25" s="1"/>
  <c r="F30" i="25" s="1"/>
  <c r="K24" i="14"/>
  <c r="K15" i="14"/>
  <c r="K33" i="14"/>
  <c r="AD32" i="25" s="1"/>
  <c r="F32" i="25" s="1"/>
  <c r="K30" i="14"/>
  <c r="AD29" i="25" s="1"/>
  <c r="F29" i="25" s="1"/>
  <c r="K18" i="14"/>
  <c r="AD17" i="25" s="1"/>
  <c r="K35" i="14"/>
  <c r="AD34" i="25" s="1"/>
  <c r="F34" i="25" s="1"/>
  <c r="K28" i="14"/>
  <c r="K16" i="14"/>
  <c r="AD15" i="25" s="1"/>
  <c r="K37" i="14"/>
  <c r="AD36" i="25" s="1"/>
  <c r="F36" i="25" s="1"/>
  <c r="K12" i="14"/>
  <c r="K34" i="14"/>
  <c r="K23" i="14"/>
  <c r="AD22" i="25" s="1"/>
  <c r="F22" i="25" s="1"/>
  <c r="K10" i="14"/>
  <c r="K32" i="14"/>
  <c r="AD31" i="25" s="1"/>
  <c r="F31" i="25" s="1"/>
  <c r="K25" i="14"/>
  <c r="AD24" i="25" s="1"/>
  <c r="F24" i="25" s="1"/>
  <c r="F19" i="14"/>
  <c r="F40" i="14" s="1"/>
  <c r="F13" i="3"/>
  <c r="F18" i="3"/>
  <c r="F25" i="3"/>
  <c r="AJ18" i="25"/>
  <c r="M13" i="14"/>
  <c r="M19" i="14"/>
  <c r="AJ37" i="25"/>
  <c r="M38" i="14"/>
  <c r="T9" i="25"/>
  <c r="T12" i="25" s="1"/>
  <c r="F13" i="1"/>
  <c r="H10" i="14"/>
  <c r="F38" i="1"/>
  <c r="T20" i="25"/>
  <c r="T37" i="25" s="1"/>
  <c r="H21" i="14"/>
  <c r="T14" i="25"/>
  <c r="T18" i="25" s="1"/>
  <c r="F19" i="1"/>
  <c r="H15" i="14"/>
  <c r="F9" i="25"/>
  <c r="G15" i="14"/>
  <c r="Q14" i="25"/>
  <c r="Q18" i="25" s="1"/>
  <c r="E19" i="1"/>
  <c r="G21" i="14"/>
  <c r="E38" i="1"/>
  <c r="Q20" i="25"/>
  <c r="Q37" i="25" s="1"/>
  <c r="G10" i="14"/>
  <c r="Q9" i="25"/>
  <c r="Q12" i="25" s="1"/>
  <c r="E13" i="1"/>
  <c r="X26" i="25"/>
  <c r="C26" i="25" s="1"/>
  <c r="X16" i="25"/>
  <c r="C16" i="25" s="1"/>
  <c r="X25" i="25"/>
  <c r="C25" i="25" s="1"/>
  <c r="X34" i="25"/>
  <c r="C34" i="25" s="1"/>
  <c r="X11" i="25"/>
  <c r="C11" i="25" s="1"/>
  <c r="X29" i="25"/>
  <c r="C29" i="25" s="1"/>
  <c r="X15" i="25"/>
  <c r="C15" i="25" s="1"/>
  <c r="X30" i="25"/>
  <c r="C30" i="25" s="1"/>
  <c r="B24" i="14"/>
  <c r="H27" i="3" s="1"/>
  <c r="G21" i="54" s="1"/>
  <c r="X23" i="25"/>
  <c r="C23" i="25" s="1"/>
  <c r="X31" i="25"/>
  <c r="C31" i="25" s="1"/>
  <c r="X35" i="25"/>
  <c r="C35" i="25" s="1"/>
  <c r="X32" i="25"/>
  <c r="C32" i="25" s="1"/>
  <c r="X21" i="25"/>
  <c r="C21" i="25" s="1"/>
  <c r="X28" i="25"/>
  <c r="C28" i="25" s="1"/>
  <c r="I10" i="14"/>
  <c r="W9" i="25"/>
  <c r="W12" i="25" s="1"/>
  <c r="G13" i="1"/>
  <c r="I21" i="14"/>
  <c r="G38" i="1"/>
  <c r="W20" i="25"/>
  <c r="W37" i="25" s="1"/>
  <c r="X24" i="25"/>
  <c r="C24" i="25" s="1"/>
  <c r="I15" i="14"/>
  <c r="W14" i="25"/>
  <c r="W18" i="25" s="1"/>
  <c r="G19" i="1"/>
  <c r="X17" i="25"/>
  <c r="C17" i="25" s="1"/>
  <c r="X22" i="25"/>
  <c r="C22" i="25" s="1"/>
  <c r="B37" i="14"/>
  <c r="H40" i="3" s="1"/>
  <c r="G34" i="54" s="1"/>
  <c r="X36" i="25"/>
  <c r="C36" i="25" s="1"/>
  <c r="X27" i="25"/>
  <c r="C27" i="25" s="1"/>
  <c r="B11" i="14"/>
  <c r="H14" i="3" s="1"/>
  <c r="G8" i="54" s="1"/>
  <c r="X10" i="25"/>
  <c r="C10" i="25" s="1"/>
  <c r="X33" i="25"/>
  <c r="C33" i="25" s="1"/>
  <c r="B30" i="14" l="1"/>
  <c r="H33" i="3" s="1"/>
  <c r="G27" i="54" s="1"/>
  <c r="AA12" i="25"/>
  <c r="AA7" i="25" s="1"/>
  <c r="F28" i="3"/>
  <c r="F31" i="3"/>
  <c r="F37" i="3"/>
  <c r="D31" i="54"/>
  <c r="E31" i="54" s="1"/>
  <c r="D10" i="54"/>
  <c r="E7" i="54"/>
  <c r="F21" i="3"/>
  <c r="D15" i="54"/>
  <c r="E15" i="54" s="1"/>
  <c r="F38" i="3"/>
  <c r="D32" i="54"/>
  <c r="E32" i="54" s="1"/>
  <c r="F33" i="3"/>
  <c r="D27" i="54"/>
  <c r="E27" i="54" s="1"/>
  <c r="F20" i="3"/>
  <c r="D14" i="54"/>
  <c r="E14" i="54" s="1"/>
  <c r="F32" i="3"/>
  <c r="D26" i="54"/>
  <c r="E26" i="54" s="1"/>
  <c r="F26" i="3"/>
  <c r="D20" i="54"/>
  <c r="E20" i="54" s="1"/>
  <c r="E12" i="54"/>
  <c r="F35" i="3"/>
  <c r="D29" i="54"/>
  <c r="E29" i="54" s="1"/>
  <c r="F30" i="3"/>
  <c r="D24" i="54"/>
  <c r="E24" i="54" s="1"/>
  <c r="F36" i="3"/>
  <c r="D30" i="54"/>
  <c r="E30" i="54" s="1"/>
  <c r="B31" i="14"/>
  <c r="H34" i="3" s="1"/>
  <c r="G28" i="54" s="1"/>
  <c r="B23" i="14"/>
  <c r="H26" i="3" s="1"/>
  <c r="G20" i="54" s="1"/>
  <c r="B36" i="14"/>
  <c r="H39" i="3" s="1"/>
  <c r="G33" i="54" s="1"/>
  <c r="N36" i="14"/>
  <c r="O36" i="14" s="1"/>
  <c r="O11" i="14"/>
  <c r="I33" i="3"/>
  <c r="B34" i="14"/>
  <c r="H37" i="3" s="1"/>
  <c r="N35" i="14"/>
  <c r="O35" i="14" s="1"/>
  <c r="O13" i="14"/>
  <c r="B18" i="14"/>
  <c r="H21" i="3" s="1"/>
  <c r="E41" i="3"/>
  <c r="N30" i="14"/>
  <c r="O30" i="14" s="1"/>
  <c r="B35" i="14"/>
  <c r="H38" i="3" s="1"/>
  <c r="G32" i="54" s="1"/>
  <c r="N29" i="14"/>
  <c r="O29" i="14" s="1"/>
  <c r="N32" i="14"/>
  <c r="O32" i="14" s="1"/>
  <c r="N17" i="14"/>
  <c r="O17" i="14" s="1"/>
  <c r="O7" i="25"/>
  <c r="B28" i="14"/>
  <c r="H31" i="3" s="1"/>
  <c r="O12" i="14"/>
  <c r="F15" i="25"/>
  <c r="I15" i="25" s="1"/>
  <c r="B22" i="14"/>
  <c r="H25" i="3" s="1"/>
  <c r="B29" i="14"/>
  <c r="H32" i="3" s="1"/>
  <c r="G26" i="54" s="1"/>
  <c r="F17" i="25"/>
  <c r="I17" i="25" s="1"/>
  <c r="N27" i="14"/>
  <c r="O27" i="14" s="1"/>
  <c r="B27" i="14"/>
  <c r="H30" i="3" s="1"/>
  <c r="G24" i="54" s="1"/>
  <c r="B32" i="14"/>
  <c r="H35" i="3" s="1"/>
  <c r="B12" i="14"/>
  <c r="H15" i="3" s="1"/>
  <c r="G9" i="54" s="1"/>
  <c r="F15" i="3"/>
  <c r="B25" i="14"/>
  <c r="H28" i="3" s="1"/>
  <c r="G22" i="54" s="1"/>
  <c r="B33" i="14"/>
  <c r="H36" i="3" s="1"/>
  <c r="G30" i="54" s="1"/>
  <c r="B17" i="14"/>
  <c r="H20" i="3" s="1"/>
  <c r="N16" i="14"/>
  <c r="O16" i="14" s="1"/>
  <c r="E22" i="3"/>
  <c r="B16" i="14"/>
  <c r="H19" i="3" s="1"/>
  <c r="G13" i="54" s="1"/>
  <c r="N18" i="14"/>
  <c r="O18" i="14" s="1"/>
  <c r="N37" i="14"/>
  <c r="O37" i="14" s="1"/>
  <c r="E16" i="3"/>
  <c r="N25" i="14"/>
  <c r="O25" i="14" s="1"/>
  <c r="N33" i="14"/>
  <c r="O33" i="14" s="1"/>
  <c r="K13" i="14"/>
  <c r="N31" i="14"/>
  <c r="O31" i="14" s="1"/>
  <c r="N23" i="14"/>
  <c r="O23" i="14" s="1"/>
  <c r="AD14" i="25"/>
  <c r="N15" i="14"/>
  <c r="O15" i="14" s="1"/>
  <c r="K19" i="14"/>
  <c r="N26" i="14"/>
  <c r="O26" i="14" s="1"/>
  <c r="AD25" i="25"/>
  <c r="F25" i="25" s="1"/>
  <c r="I25" i="25" s="1"/>
  <c r="F40" i="3"/>
  <c r="I40" i="3" s="1"/>
  <c r="L13" i="14"/>
  <c r="N24" i="14"/>
  <c r="O24" i="14" s="1"/>
  <c r="AD23" i="25"/>
  <c r="F23" i="25" s="1"/>
  <c r="I23" i="25" s="1"/>
  <c r="K38" i="14"/>
  <c r="N38" i="14" s="1"/>
  <c r="O38" i="14" s="1"/>
  <c r="AD20" i="25"/>
  <c r="F29" i="3"/>
  <c r="I29" i="3" s="1"/>
  <c r="F27" i="3"/>
  <c r="I27" i="3" s="1"/>
  <c r="AD21" i="25"/>
  <c r="F21" i="25" s="1"/>
  <c r="I21" i="25" s="1"/>
  <c r="N22" i="14"/>
  <c r="O22" i="14" s="1"/>
  <c r="F19" i="3"/>
  <c r="L38" i="14"/>
  <c r="L19" i="14"/>
  <c r="AG14" i="25"/>
  <c r="AG18" i="25" s="1"/>
  <c r="AG7" i="25" s="1"/>
  <c r="F14" i="3"/>
  <c r="AD33" i="25"/>
  <c r="F33" i="25" s="1"/>
  <c r="N34" i="14"/>
  <c r="O34" i="14" s="1"/>
  <c r="N28" i="14"/>
  <c r="O28" i="14" s="1"/>
  <c r="AD27" i="25"/>
  <c r="F27" i="25" s="1"/>
  <c r="I27" i="25" s="1"/>
  <c r="F16" i="25"/>
  <c r="I16" i="25" s="1"/>
  <c r="F39" i="3"/>
  <c r="F34" i="3"/>
  <c r="AJ7" i="25"/>
  <c r="U9" i="25"/>
  <c r="U12" i="25" s="1"/>
  <c r="H13" i="14"/>
  <c r="U20" i="25"/>
  <c r="U37" i="25" s="1"/>
  <c r="H38" i="14"/>
  <c r="F8" i="1"/>
  <c r="H19" i="14"/>
  <c r="U14" i="25"/>
  <c r="U18" i="25" s="1"/>
  <c r="T7" i="25"/>
  <c r="F12" i="25"/>
  <c r="Q7" i="25"/>
  <c r="G13" i="14"/>
  <c r="R9" i="25"/>
  <c r="R12" i="25" s="1"/>
  <c r="G38" i="14"/>
  <c r="R20" i="25"/>
  <c r="R37" i="25" s="1"/>
  <c r="E8" i="1"/>
  <c r="G19" i="14"/>
  <c r="R14" i="25"/>
  <c r="R18" i="25" s="1"/>
  <c r="I24" i="25"/>
  <c r="B21" i="14"/>
  <c r="H24" i="3" s="1"/>
  <c r="G18" i="54" s="1"/>
  <c r="X20" i="25"/>
  <c r="I38" i="14"/>
  <c r="I28" i="25"/>
  <c r="I31" i="25"/>
  <c r="I34" i="25"/>
  <c r="I22" i="25"/>
  <c r="G8" i="1"/>
  <c r="I29" i="25"/>
  <c r="I30" i="25"/>
  <c r="I33" i="25"/>
  <c r="W7" i="25"/>
  <c r="I35" i="25"/>
  <c r="I11" i="25"/>
  <c r="I26" i="25"/>
  <c r="I32" i="25"/>
  <c r="I10" i="25"/>
  <c r="I36" i="25"/>
  <c r="X14" i="25"/>
  <c r="B15" i="14"/>
  <c r="H18" i="3" s="1"/>
  <c r="I19" i="14"/>
  <c r="B10" i="14"/>
  <c r="H13" i="3" s="1"/>
  <c r="X9" i="25"/>
  <c r="I13" i="14"/>
  <c r="F22" i="3" l="1"/>
  <c r="I26" i="3"/>
  <c r="I25" i="3"/>
  <c r="G19" i="54"/>
  <c r="E16" i="54"/>
  <c r="I18" i="3"/>
  <c r="G12" i="54"/>
  <c r="I20" i="3"/>
  <c r="G14" i="54"/>
  <c r="I37" i="3"/>
  <c r="G31" i="54"/>
  <c r="D35" i="54"/>
  <c r="D5" i="54" s="1"/>
  <c r="E10" i="54"/>
  <c r="I13" i="3"/>
  <c r="G7" i="54"/>
  <c r="G10" i="54" s="1"/>
  <c r="I35" i="3"/>
  <c r="G29" i="54"/>
  <c r="I31" i="3"/>
  <c r="G25" i="54"/>
  <c r="I21" i="3"/>
  <c r="G15" i="54"/>
  <c r="E35" i="54"/>
  <c r="D16" i="54"/>
  <c r="I39" i="3"/>
  <c r="I34" i="3"/>
  <c r="I36" i="3"/>
  <c r="I32" i="3"/>
  <c r="I24" i="3"/>
  <c r="I28" i="3"/>
  <c r="I30" i="3"/>
  <c r="I38" i="3"/>
  <c r="F16" i="3"/>
  <c r="E11" i="3"/>
  <c r="N19" i="14"/>
  <c r="O19" i="14" s="1"/>
  <c r="O8" i="14" s="1"/>
  <c r="F41" i="3"/>
  <c r="I15" i="3"/>
  <c r="I14" i="3"/>
  <c r="AD37" i="25"/>
  <c r="F20" i="25"/>
  <c r="F37" i="25" s="1"/>
  <c r="F14" i="25"/>
  <c r="F18" i="25" s="1"/>
  <c r="AD18" i="25"/>
  <c r="I19" i="3"/>
  <c r="U7" i="25"/>
  <c r="R7" i="25"/>
  <c r="X12" i="25"/>
  <c r="C9" i="25"/>
  <c r="B13" i="14"/>
  <c r="B19" i="14"/>
  <c r="B38" i="14"/>
  <c r="X37" i="25"/>
  <c r="C20" i="25"/>
  <c r="X18" i="25"/>
  <c r="C14" i="25"/>
  <c r="I22" i="3" l="1"/>
  <c r="G16" i="54"/>
  <c r="E5" i="54"/>
  <c r="G35" i="54"/>
  <c r="G5" i="54" s="1"/>
  <c r="I41" i="3"/>
  <c r="F11" i="3"/>
  <c r="F7" i="25"/>
  <c r="E27" i="25" s="1"/>
  <c r="I16" i="3"/>
  <c r="J24" i="3"/>
  <c r="J26" i="3"/>
  <c r="J39" i="3"/>
  <c r="J34" i="3"/>
  <c r="J35" i="3"/>
  <c r="J36" i="3"/>
  <c r="J31" i="3"/>
  <c r="J28" i="3"/>
  <c r="J32" i="3"/>
  <c r="J38" i="3"/>
  <c r="J37" i="3"/>
  <c r="J30" i="3"/>
  <c r="J40" i="3"/>
  <c r="J25" i="3"/>
  <c r="J27" i="3"/>
  <c r="J33" i="3"/>
  <c r="J29" i="3"/>
  <c r="B40" i="14"/>
  <c r="I9" i="25"/>
  <c r="C12" i="25"/>
  <c r="C18" i="25"/>
  <c r="I14" i="25"/>
  <c r="X7" i="25"/>
  <c r="C37" i="25"/>
  <c r="I20" i="25"/>
  <c r="I11" i="3" l="1"/>
  <c r="L29" i="3"/>
  <c r="J23" i="54" s="1"/>
  <c r="M29" i="3"/>
  <c r="K23" i="54" s="1"/>
  <c r="M40" i="3"/>
  <c r="K34" i="54" s="1"/>
  <c r="L40" i="3"/>
  <c r="J34" i="54" s="1"/>
  <c r="M32" i="3"/>
  <c r="K26" i="54" s="1"/>
  <c r="L32" i="3"/>
  <c r="J26" i="54" s="1"/>
  <c r="M35" i="3"/>
  <c r="K29" i="54" s="1"/>
  <c r="L35" i="3"/>
  <c r="J29" i="54" s="1"/>
  <c r="M24" i="3"/>
  <c r="K18" i="54" s="1"/>
  <c r="L24" i="3"/>
  <c r="J18" i="54" s="1"/>
  <c r="M33" i="3"/>
  <c r="K27" i="54" s="1"/>
  <c r="L33" i="3"/>
  <c r="J27" i="54" s="1"/>
  <c r="M28" i="3"/>
  <c r="K22" i="54" s="1"/>
  <c r="L28" i="3"/>
  <c r="J22" i="54" s="1"/>
  <c r="L34" i="3"/>
  <c r="J28" i="54" s="1"/>
  <c r="M34" i="3"/>
  <c r="K28" i="54" s="1"/>
  <c r="M27" i="3"/>
  <c r="K21" i="54" s="1"/>
  <c r="L27" i="3"/>
  <c r="J21" i="54" s="1"/>
  <c r="L37" i="3"/>
  <c r="J31" i="54" s="1"/>
  <c r="M37" i="3"/>
  <c r="K31" i="54" s="1"/>
  <c r="M31" i="3"/>
  <c r="K25" i="54" s="1"/>
  <c r="L31" i="3"/>
  <c r="J25" i="54" s="1"/>
  <c r="M39" i="3"/>
  <c r="K33" i="54" s="1"/>
  <c r="L39" i="3"/>
  <c r="J33" i="54" s="1"/>
  <c r="L30" i="3"/>
  <c r="J24" i="54" s="1"/>
  <c r="M30" i="3"/>
  <c r="K24" i="54" s="1"/>
  <c r="M25" i="3"/>
  <c r="K19" i="54" s="1"/>
  <c r="L25" i="3"/>
  <c r="J19" i="54" s="1"/>
  <c r="L38" i="3"/>
  <c r="J32" i="54" s="1"/>
  <c r="M38" i="3"/>
  <c r="K32" i="54" s="1"/>
  <c r="M36" i="3"/>
  <c r="K30" i="54" s="1"/>
  <c r="L36" i="3"/>
  <c r="J30" i="54" s="1"/>
  <c r="L26" i="3"/>
  <c r="J20" i="54" s="1"/>
  <c r="M26" i="3"/>
  <c r="K20" i="54" s="1"/>
  <c r="E33" i="25"/>
  <c r="E26" i="25"/>
  <c r="E9" i="25"/>
  <c r="E17" i="25"/>
  <c r="E10" i="25"/>
  <c r="E35" i="25"/>
  <c r="E34" i="25"/>
  <c r="E23" i="25"/>
  <c r="E30" i="25"/>
  <c r="E16" i="25"/>
  <c r="E31" i="25"/>
  <c r="E25" i="25"/>
  <c r="E14" i="25"/>
  <c r="E32" i="25"/>
  <c r="E29" i="25"/>
  <c r="E28" i="25"/>
  <c r="E36" i="25"/>
  <c r="E15" i="25"/>
  <c r="E20" i="25"/>
  <c r="E11" i="25"/>
  <c r="E21" i="25"/>
  <c r="E24" i="25"/>
  <c r="E22" i="25"/>
  <c r="J20" i="3"/>
  <c r="J15" i="3"/>
  <c r="J14" i="3"/>
  <c r="J18" i="3"/>
  <c r="J13" i="3"/>
  <c r="J19" i="3"/>
  <c r="J21" i="3"/>
  <c r="I12" i="25"/>
  <c r="I18" i="25"/>
  <c r="C11" i="14"/>
  <c r="E4" i="48" s="1"/>
  <c r="C30" i="14"/>
  <c r="E19" i="48" s="1"/>
  <c r="C31" i="14"/>
  <c r="E20" i="48" s="1"/>
  <c r="C35" i="14"/>
  <c r="E24" i="48" s="1"/>
  <c r="C28" i="14"/>
  <c r="E17" i="48" s="1"/>
  <c r="C37" i="14"/>
  <c r="E26" i="48" s="1"/>
  <c r="C29" i="14"/>
  <c r="E18" i="48" s="1"/>
  <c r="C17" i="14"/>
  <c r="E8" i="48" s="1"/>
  <c r="C16" i="14"/>
  <c r="E7" i="48" s="1"/>
  <c r="C34" i="14"/>
  <c r="E23" i="48" s="1"/>
  <c r="C33" i="14"/>
  <c r="E22" i="48" s="1"/>
  <c r="C22" i="14"/>
  <c r="E11" i="48" s="1"/>
  <c r="C25" i="14"/>
  <c r="E14" i="48" s="1"/>
  <c r="C32" i="14"/>
  <c r="E21" i="48" s="1"/>
  <c r="C23" i="14"/>
  <c r="E12" i="48" s="1"/>
  <c r="C36" i="14"/>
  <c r="E25" i="48" s="1"/>
  <c r="C26" i="14"/>
  <c r="E15" i="48" s="1"/>
  <c r="C24" i="14"/>
  <c r="E13" i="48" s="1"/>
  <c r="C27" i="14"/>
  <c r="E16" i="48" s="1"/>
  <c r="C18" i="14"/>
  <c r="E9" i="48" s="1"/>
  <c r="C12" i="14"/>
  <c r="E5" i="48" s="1"/>
  <c r="C21" i="14"/>
  <c r="E10" i="48" s="1"/>
  <c r="C10" i="14"/>
  <c r="E3" i="48" s="1"/>
  <c r="C15" i="14"/>
  <c r="E6" i="48" s="1"/>
  <c r="I37" i="25"/>
  <c r="C7" i="25"/>
  <c r="M20" i="54" l="1"/>
  <c r="M32" i="54"/>
  <c r="M24" i="54"/>
  <c r="M23" i="54"/>
  <c r="M30" i="54"/>
  <c r="M19" i="54"/>
  <c r="M33" i="54"/>
  <c r="M27" i="54"/>
  <c r="M29" i="54"/>
  <c r="M34" i="54"/>
  <c r="K35" i="54"/>
  <c r="M31" i="54"/>
  <c r="M28" i="54"/>
  <c r="M25" i="54"/>
  <c r="M21" i="54"/>
  <c r="M22" i="54"/>
  <c r="J35" i="54"/>
  <c r="M18" i="54"/>
  <c r="M26" i="54"/>
  <c r="O25" i="3"/>
  <c r="T25" i="3" s="1"/>
  <c r="O39" i="3"/>
  <c r="T39" i="3" s="1"/>
  <c r="O34" i="3"/>
  <c r="T34" i="3" s="1"/>
  <c r="O33" i="3"/>
  <c r="T33" i="3" s="1"/>
  <c r="O35" i="3"/>
  <c r="T35" i="3" s="1"/>
  <c r="O28" i="3"/>
  <c r="T28" i="3" s="1"/>
  <c r="O24" i="3"/>
  <c r="T24" i="3" s="1"/>
  <c r="O32" i="3"/>
  <c r="T32" i="3" s="1"/>
  <c r="O29" i="3"/>
  <c r="T29" i="3" s="1"/>
  <c r="O26" i="3"/>
  <c r="T26" i="3" s="1"/>
  <c r="O38" i="3"/>
  <c r="T38" i="3" s="1"/>
  <c r="O30" i="3"/>
  <c r="T30" i="3" s="1"/>
  <c r="O31" i="3"/>
  <c r="T31" i="3" s="1"/>
  <c r="M21" i="3"/>
  <c r="K15" i="54" s="1"/>
  <c r="L21" i="3"/>
  <c r="J15" i="54" s="1"/>
  <c r="M15" i="54" s="1"/>
  <c r="L14" i="3"/>
  <c r="J8" i="54" s="1"/>
  <c r="M14" i="3"/>
  <c r="K8" i="54" s="1"/>
  <c r="O36" i="3"/>
  <c r="T36" i="3" s="1"/>
  <c r="O37" i="3"/>
  <c r="T37" i="3" s="1"/>
  <c r="O40" i="3"/>
  <c r="T40" i="3" s="1"/>
  <c r="M19" i="3"/>
  <c r="K13" i="54" s="1"/>
  <c r="L19" i="3"/>
  <c r="J13" i="54" s="1"/>
  <c r="M15" i="3"/>
  <c r="K9" i="54" s="1"/>
  <c r="L15" i="3"/>
  <c r="J9" i="54" s="1"/>
  <c r="M13" i="3"/>
  <c r="K7" i="54" s="1"/>
  <c r="L13" i="3"/>
  <c r="J7" i="54" s="1"/>
  <c r="M20" i="3"/>
  <c r="K14" i="54" s="1"/>
  <c r="L20" i="3"/>
  <c r="J14" i="54" s="1"/>
  <c r="M18" i="3"/>
  <c r="K12" i="54" s="1"/>
  <c r="L18" i="3"/>
  <c r="J12" i="54" s="1"/>
  <c r="O27" i="3"/>
  <c r="T27" i="3" s="1"/>
  <c r="E12" i="25"/>
  <c r="E37" i="25"/>
  <c r="E18" i="25"/>
  <c r="C19" i="14"/>
  <c r="C13" i="14"/>
  <c r="C38" i="14"/>
  <c r="I7" i="25"/>
  <c r="B24" i="25"/>
  <c r="B16" i="25"/>
  <c r="B35" i="25"/>
  <c r="B34" i="25"/>
  <c r="B21" i="25"/>
  <c r="B28" i="25"/>
  <c r="B33" i="25"/>
  <c r="B25" i="25"/>
  <c r="B32" i="25"/>
  <c r="B36" i="25"/>
  <c r="B23" i="25"/>
  <c r="B31" i="25"/>
  <c r="B27" i="25"/>
  <c r="B29" i="25"/>
  <c r="B30" i="25"/>
  <c r="B26" i="25"/>
  <c r="B10" i="25"/>
  <c r="B17" i="25"/>
  <c r="B15" i="25"/>
  <c r="B22" i="25"/>
  <c r="B11" i="25"/>
  <c r="B14" i="25"/>
  <c r="B9" i="25"/>
  <c r="B20" i="25"/>
  <c r="M14" i="54" l="1"/>
  <c r="M9" i="54"/>
  <c r="K16" i="54"/>
  <c r="K10" i="54"/>
  <c r="U30" i="3"/>
  <c r="V30" i="3" s="1"/>
  <c r="Q24" i="54"/>
  <c r="R24" i="54" s="1"/>
  <c r="S24" i="54" s="1"/>
  <c r="U35" i="3"/>
  <c r="V35" i="3" s="1"/>
  <c r="Q29" i="54"/>
  <c r="R29" i="54" s="1"/>
  <c r="S29" i="54" s="1"/>
  <c r="U31" i="3"/>
  <c r="V31" i="3" s="1"/>
  <c r="Q25" i="54"/>
  <c r="R25" i="54" s="1"/>
  <c r="S25" i="54" s="1"/>
  <c r="U27" i="3"/>
  <c r="V27" i="3" s="1"/>
  <c r="Q21" i="54"/>
  <c r="R21" i="54" s="1"/>
  <c r="S21" i="54" s="1"/>
  <c r="U37" i="3"/>
  <c r="V37" i="3" s="1"/>
  <c r="Q31" i="54"/>
  <c r="R31" i="54" s="1"/>
  <c r="S31" i="54" s="1"/>
  <c r="U38" i="3"/>
  <c r="V38" i="3" s="1"/>
  <c r="Q32" i="54"/>
  <c r="R32" i="54" s="1"/>
  <c r="S32" i="54" s="1"/>
  <c r="U24" i="3"/>
  <c r="V24" i="3" s="1"/>
  <c r="Q18" i="54"/>
  <c r="U34" i="3"/>
  <c r="V34" i="3" s="1"/>
  <c r="Q28" i="54"/>
  <c r="R28" i="54" s="1"/>
  <c r="S28" i="54" s="1"/>
  <c r="M35" i="54"/>
  <c r="U29" i="3"/>
  <c r="V29" i="3" s="1"/>
  <c r="Q23" i="54"/>
  <c r="R23" i="54" s="1"/>
  <c r="S23" i="54" s="1"/>
  <c r="U40" i="3"/>
  <c r="V40" i="3" s="1"/>
  <c r="Q34" i="54"/>
  <c r="R34" i="54" s="1"/>
  <c r="S34" i="54" s="1"/>
  <c r="J16" i="54"/>
  <c r="M12" i="54"/>
  <c r="J10" i="54"/>
  <c r="M7" i="54"/>
  <c r="M13" i="54"/>
  <c r="U36" i="3"/>
  <c r="V36" i="3" s="1"/>
  <c r="Q30" i="54"/>
  <c r="R30" i="54" s="1"/>
  <c r="S30" i="54" s="1"/>
  <c r="U26" i="3"/>
  <c r="V26" i="3" s="1"/>
  <c r="Q20" i="54"/>
  <c r="R20" i="54" s="1"/>
  <c r="S20" i="54" s="1"/>
  <c r="U28" i="3"/>
  <c r="V28" i="3" s="1"/>
  <c r="Q22" i="54"/>
  <c r="R22" i="54" s="1"/>
  <c r="S22" i="54" s="1"/>
  <c r="U39" i="3"/>
  <c r="V39" i="3" s="1"/>
  <c r="Q33" i="54"/>
  <c r="R33" i="54" s="1"/>
  <c r="S33" i="54" s="1"/>
  <c r="U25" i="3"/>
  <c r="V25" i="3" s="1"/>
  <c r="Q19" i="54"/>
  <c r="R19" i="54" s="1"/>
  <c r="S19" i="54" s="1"/>
  <c r="M8" i="54"/>
  <c r="U32" i="3"/>
  <c r="V32" i="3" s="1"/>
  <c r="Q26" i="54"/>
  <c r="R26" i="54" s="1"/>
  <c r="S26" i="54" s="1"/>
  <c r="U33" i="3"/>
  <c r="V33" i="3" s="1"/>
  <c r="Q27" i="54"/>
  <c r="R27" i="54" s="1"/>
  <c r="S27" i="54" s="1"/>
  <c r="E7" i="25"/>
  <c r="O14" i="3"/>
  <c r="T14" i="3" s="1"/>
  <c r="O13" i="3"/>
  <c r="T13" i="3" s="1"/>
  <c r="O21" i="3"/>
  <c r="T21" i="3" s="1"/>
  <c r="O18" i="3"/>
  <c r="T18" i="3" s="1"/>
  <c r="O19" i="3"/>
  <c r="T19" i="3" s="1"/>
  <c r="O20" i="3"/>
  <c r="T20" i="3" s="1"/>
  <c r="O15" i="3"/>
  <c r="T15" i="3" s="1"/>
  <c r="T41" i="3"/>
  <c r="C40" i="14"/>
  <c r="B12" i="25"/>
  <c r="B37" i="25"/>
  <c r="H32" i="25"/>
  <c r="H35" i="25"/>
  <c r="H24" i="25"/>
  <c r="H26" i="25"/>
  <c r="H23" i="25"/>
  <c r="H17" i="25"/>
  <c r="H22" i="25"/>
  <c r="H27" i="25"/>
  <c r="H16" i="25"/>
  <c r="H21" i="25"/>
  <c r="H30" i="25"/>
  <c r="H28" i="25"/>
  <c r="H10" i="25"/>
  <c r="H29" i="25"/>
  <c r="H31" i="25"/>
  <c r="H34" i="25"/>
  <c r="H33" i="25"/>
  <c r="H36" i="25"/>
  <c r="H25" i="25"/>
  <c r="H11" i="25"/>
  <c r="H15" i="25"/>
  <c r="H20" i="25"/>
  <c r="H14" i="25"/>
  <c r="H9" i="25"/>
  <c r="B18" i="25"/>
  <c r="M16" i="54" l="1"/>
  <c r="K5" i="54"/>
  <c r="M10" i="54"/>
  <c r="J5" i="54"/>
  <c r="U19" i="3"/>
  <c r="V19" i="3" s="1"/>
  <c r="Q13" i="54"/>
  <c r="R13" i="54" s="1"/>
  <c r="S13" i="54" s="1"/>
  <c r="U14" i="3"/>
  <c r="V14" i="3" s="1"/>
  <c r="Q8" i="54"/>
  <c r="R8" i="54" s="1"/>
  <c r="S8" i="54" s="1"/>
  <c r="U13" i="3"/>
  <c r="V13" i="3" s="1"/>
  <c r="Q7" i="54"/>
  <c r="U18" i="3"/>
  <c r="V18" i="3" s="1"/>
  <c r="Q12" i="54"/>
  <c r="U20" i="3"/>
  <c r="V20" i="3" s="1"/>
  <c r="Q14" i="54"/>
  <c r="R14" i="54" s="1"/>
  <c r="S14" i="54" s="1"/>
  <c r="U15" i="3"/>
  <c r="V15" i="3" s="1"/>
  <c r="Q9" i="54"/>
  <c r="R9" i="54" s="1"/>
  <c r="S9" i="54" s="1"/>
  <c r="Q35" i="54"/>
  <c r="R18" i="54"/>
  <c r="T16" i="3"/>
  <c r="B7" i="25"/>
  <c r="H12" i="25"/>
  <c r="H18" i="25"/>
  <c r="H37" i="25"/>
  <c r="M5" i="54" l="1"/>
  <c r="R12" i="54"/>
  <c r="S18" i="54"/>
  <c r="R35" i="54"/>
  <c r="S35" i="54" s="1"/>
  <c r="Q10" i="54"/>
  <c r="R7" i="54"/>
  <c r="L16" i="3"/>
  <c r="H7" i="25"/>
  <c r="S7" i="54" l="1"/>
  <c r="R10" i="54"/>
  <c r="S12" i="54"/>
  <c r="M22" i="3"/>
  <c r="M16" i="3"/>
  <c r="S10" i="54" l="1"/>
  <c r="H22" i="3"/>
  <c r="J22" i="3" s="1"/>
  <c r="H16" i="3"/>
  <c r="J16" i="3" s="1"/>
  <c r="H41" i="3" l="1"/>
  <c r="O16" i="3"/>
  <c r="O41" i="3"/>
  <c r="H11" i="3" l="1"/>
  <c r="J11" i="3" s="1"/>
  <c r="J41" i="3"/>
  <c r="L41" i="3"/>
  <c r="U16" i="3"/>
  <c r="V16" i="3" s="1"/>
  <c r="U41" i="3"/>
  <c r="V41" i="3" s="1"/>
  <c r="M41" i="3" l="1"/>
  <c r="M11" i="3" s="1"/>
  <c r="O22" i="3" l="1"/>
  <c r="L22" i="3" l="1"/>
  <c r="L11" i="3" s="1"/>
  <c r="O11" i="3"/>
  <c r="P41" i="3" l="1"/>
  <c r="P40" i="3"/>
  <c r="P29" i="3"/>
  <c r="P18" i="3"/>
  <c r="P15" i="3"/>
  <c r="P39" i="3"/>
  <c r="P21" i="3"/>
  <c r="P31" i="3"/>
  <c r="P14" i="3"/>
  <c r="P26" i="3"/>
  <c r="P32" i="3"/>
  <c r="P13" i="3"/>
  <c r="P11" i="3"/>
  <c r="P19" i="3"/>
  <c r="P36" i="3"/>
  <c r="P33" i="3"/>
  <c r="P30" i="3"/>
  <c r="P28" i="3"/>
  <c r="P20" i="3"/>
  <c r="P38" i="3"/>
  <c r="P34" i="3"/>
  <c r="P16" i="3"/>
  <c r="P27" i="3"/>
  <c r="P37" i="3"/>
  <c r="P25" i="3"/>
  <c r="P35" i="3"/>
  <c r="P24" i="3"/>
  <c r="P22" i="3"/>
  <c r="D10" i="48" l="1"/>
  <c r="R41" i="3"/>
  <c r="D6" i="48"/>
  <c r="D22" i="48"/>
  <c r="D7" i="48"/>
  <c r="D15" i="48"/>
  <c r="D8" i="48"/>
  <c r="D18" i="48"/>
  <c r="D21" i="48"/>
  <c r="D12" i="48"/>
  <c r="D16" i="48"/>
  <c r="D4" i="48"/>
  <c r="D25" i="48"/>
  <c r="D26" i="48"/>
  <c r="D13" i="48"/>
  <c r="D14" i="48"/>
  <c r="D9" i="48"/>
  <c r="D11" i="48"/>
  <c r="D20" i="48"/>
  <c r="D23" i="48"/>
  <c r="D24" i="48"/>
  <c r="D19" i="48"/>
  <c r="D3" i="48"/>
  <c r="R16" i="3"/>
  <c r="D17" i="48"/>
  <c r="D5" i="48"/>
  <c r="R22" i="3" l="1"/>
  <c r="R11" i="3" s="1"/>
  <c r="U21" i="3" l="1"/>
  <c r="Q15" i="54"/>
  <c r="T22" i="3"/>
  <c r="T11" i="3" s="1"/>
  <c r="V21" i="3"/>
  <c r="U22" i="3"/>
  <c r="R15" i="54" l="1"/>
  <c r="Q16" i="54"/>
  <c r="Q5" i="54" s="1"/>
  <c r="U11" i="3"/>
  <c r="V11" i="3" s="1"/>
  <c r="V22" i="3"/>
  <c r="S15" i="54" l="1"/>
  <c r="R16" i="54"/>
  <c r="S16" i="54" l="1"/>
  <c r="R5" i="54"/>
  <c r="S5" i="54" s="1"/>
</calcChain>
</file>

<file path=xl/comments1.xml><?xml version="1.0" encoding="utf-8"?>
<comments xmlns="http://schemas.openxmlformats.org/spreadsheetml/2006/main">
  <authors>
    <author>Author</author>
  </authors>
  <commentList>
    <comment ref="D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1,298,703 in some places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place indicates 210,539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14989101</t>
        </r>
      </text>
    </comment>
  </commentList>
</comments>
</file>

<file path=xl/sharedStrings.xml><?xml version="1.0" encoding="utf-8"?>
<sst xmlns="http://schemas.openxmlformats.org/spreadsheetml/2006/main" count="8479" uniqueCount="519">
  <si>
    <t>Institution</t>
  </si>
  <si>
    <t xml:space="preserve">Grand Total </t>
  </si>
  <si>
    <t>New Mexico Institute of Mining and Technology</t>
  </si>
  <si>
    <t>New Mexico State University</t>
  </si>
  <si>
    <t>University of New Mexico</t>
  </si>
  <si>
    <t>Research University Total</t>
  </si>
  <si>
    <t>Eastern New Mexico University</t>
  </si>
  <si>
    <t>New Mexico Highlands University</t>
  </si>
  <si>
    <t xml:space="preserve">Northern New Mexico College </t>
  </si>
  <si>
    <t xml:space="preserve">Western New Mexico University </t>
  </si>
  <si>
    <t>Regional University Total</t>
  </si>
  <si>
    <t>Eastern New Mexico University-Roswell</t>
  </si>
  <si>
    <t>Eastern New Mexico University-Ruidoso</t>
  </si>
  <si>
    <t xml:space="preserve">New Mexico State University-Alamogordo </t>
  </si>
  <si>
    <t xml:space="preserve">New Mexico State University-Carlsbad </t>
  </si>
  <si>
    <t xml:space="preserve">New Mexico State University-Dona Ana </t>
  </si>
  <si>
    <t xml:space="preserve">New Mexico State University-Grants </t>
  </si>
  <si>
    <t>University of New Mexico-Gallup</t>
  </si>
  <si>
    <t>University of New Mexico-Los Alamos</t>
  </si>
  <si>
    <t>University of New Mexico-Taos</t>
  </si>
  <si>
    <t>University of New Mexico-Valencia</t>
  </si>
  <si>
    <t xml:space="preserve">Central New Mexico Community College </t>
  </si>
  <si>
    <t>Clovis Community College</t>
  </si>
  <si>
    <t xml:space="preserve">Luna Community College </t>
  </si>
  <si>
    <t xml:space="preserve">Mesalands Community College </t>
  </si>
  <si>
    <t xml:space="preserve">New Mexico Junior College </t>
  </si>
  <si>
    <t xml:space="preserve">San Juan College </t>
  </si>
  <si>
    <t xml:space="preserve">Santa Fe Community College </t>
  </si>
  <si>
    <t>Community College Total</t>
  </si>
  <si>
    <t>Total FY14
Operating Distribution</t>
  </si>
  <si>
    <t xml:space="preserve"> </t>
  </si>
  <si>
    <t>Awards</t>
  </si>
  <si>
    <t>STEMH</t>
  </si>
  <si>
    <t>At-Risk</t>
  </si>
  <si>
    <t>MP30</t>
  </si>
  <si>
    <t>MP60</t>
  </si>
  <si>
    <t>Dual Credit</t>
  </si>
  <si>
    <t>Data To Be
Used for
FY16</t>
  </si>
  <si>
    <t>SCH</t>
  </si>
  <si>
    <t>Dual Credit Totals, from HED Student-Course Files -- End of Course Data</t>
  </si>
  <si>
    <t>InstSort</t>
  </si>
  <si>
    <t>InstAbbr</t>
  </si>
  <si>
    <t>2009</t>
  </si>
  <si>
    <t>2010</t>
  </si>
  <si>
    <t>2011</t>
  </si>
  <si>
    <t>2012</t>
  </si>
  <si>
    <t>2013</t>
  </si>
  <si>
    <t>2014</t>
  </si>
  <si>
    <t>'13 to '14</t>
  </si>
  <si>
    <t>SB313</t>
  </si>
  <si>
    <t>Diff
SB313 from 2013</t>
  </si>
  <si>
    <t>FY15 Tuition Rate per CrHr</t>
  </si>
  <si>
    <t>11</t>
  </si>
  <si>
    <t>NMT</t>
  </si>
  <si>
    <t>12</t>
  </si>
  <si>
    <t>NMSU</t>
  </si>
  <si>
    <t>13</t>
  </si>
  <si>
    <t>UNM</t>
  </si>
  <si>
    <t>21</t>
  </si>
  <si>
    <t>ENMU</t>
  </si>
  <si>
    <t>22</t>
  </si>
  <si>
    <t>NMHU</t>
  </si>
  <si>
    <t>23</t>
  </si>
  <si>
    <t>NNMC</t>
  </si>
  <si>
    <t>24</t>
  </si>
  <si>
    <t>WNMU</t>
  </si>
  <si>
    <t>30</t>
  </si>
  <si>
    <t>ENMU-RO</t>
  </si>
  <si>
    <t>31</t>
  </si>
  <si>
    <t>ENMU-RU</t>
  </si>
  <si>
    <t>32</t>
  </si>
  <si>
    <t>NMSU-AL</t>
  </si>
  <si>
    <t>33</t>
  </si>
  <si>
    <t>NMSU-CA</t>
  </si>
  <si>
    <t>34</t>
  </si>
  <si>
    <t>NMSU-DA</t>
  </si>
  <si>
    <t>35</t>
  </si>
  <si>
    <t>NMSU-GR</t>
  </si>
  <si>
    <t>36</t>
  </si>
  <si>
    <t>UNM-GA</t>
  </si>
  <si>
    <t>37</t>
  </si>
  <si>
    <t>UNM-LA</t>
  </si>
  <si>
    <t>38</t>
  </si>
  <si>
    <t>UNM-TA</t>
  </si>
  <si>
    <t>39</t>
  </si>
  <si>
    <t>UNM-VA</t>
  </si>
  <si>
    <t>40</t>
  </si>
  <si>
    <t>CNM</t>
  </si>
  <si>
    <t>42</t>
  </si>
  <si>
    <t>CCC</t>
  </si>
  <si>
    <t>43</t>
  </si>
  <si>
    <t>LCC</t>
  </si>
  <si>
    <t>44</t>
  </si>
  <si>
    <t>MCC</t>
  </si>
  <si>
    <t>45</t>
  </si>
  <si>
    <t>NMJC</t>
  </si>
  <si>
    <t>46</t>
  </si>
  <si>
    <t>SJC</t>
  </si>
  <si>
    <t>47</t>
  </si>
  <si>
    <t>SFCC</t>
  </si>
  <si>
    <t>Fiscal Year EOC Dual Credit Credit Hours</t>
  </si>
  <si>
    <t>Total FY15
Operating Distribution*</t>
  </si>
  <si>
    <t>EOC SCH</t>
  </si>
  <si>
    <t>Research Dollars</t>
  </si>
  <si>
    <t>Percent Distribution</t>
  </si>
  <si>
    <r>
      <t>Total FY15
SB313</t>
    </r>
    <r>
      <rPr>
        <b/>
        <vertAlign val="superscript"/>
        <sz val="10"/>
        <rFont val="Calibri"/>
        <family val="2"/>
        <scheme val="minor"/>
      </rPr>
      <t>1</t>
    </r>
  </si>
  <si>
    <r>
      <t>Total FY15 Compensation</t>
    </r>
    <r>
      <rPr>
        <b/>
        <vertAlign val="superscript"/>
        <sz val="10"/>
        <rFont val="Calibri"/>
        <family val="2"/>
        <scheme val="minor"/>
      </rPr>
      <t>2</t>
    </r>
  </si>
  <si>
    <r>
      <rPr>
        <b/>
        <i/>
        <vertAlign val="superscript"/>
        <sz val="10"/>
        <rFont val="Calibri"/>
        <family val="2"/>
        <scheme val="minor"/>
      </rPr>
      <t>2</t>
    </r>
    <r>
      <rPr>
        <b/>
        <i/>
        <sz val="10"/>
        <rFont val="Calibri"/>
        <family val="2"/>
        <scheme val="minor"/>
      </rPr>
      <t>From SB313 spreadsheet, values mulitipled by 1000.</t>
    </r>
  </si>
  <si>
    <t>Total FY15</t>
  </si>
  <si>
    <t>Percent Distribution
Total FY15</t>
  </si>
  <si>
    <t>Percent Distribution
Total FY14</t>
  </si>
  <si>
    <r>
      <rPr>
        <b/>
        <i/>
        <vertAlign val="superscript"/>
        <sz val="10"/>
        <rFont val="Calibri"/>
        <family val="2"/>
        <scheme val="minor"/>
      </rPr>
      <t>1</t>
    </r>
    <r>
      <rPr>
        <b/>
        <i/>
        <sz val="10"/>
        <rFont val="Calibri"/>
        <family val="2"/>
        <scheme val="minor"/>
      </rPr>
      <t>From SB313 spreadsheet, values mulitipled by 1000.</t>
    </r>
  </si>
  <si>
    <t>Distribution Percentages</t>
  </si>
  <si>
    <t>Total FY15 I&amp;G plus Comp</t>
  </si>
  <si>
    <t>Base Operating</t>
  </si>
  <si>
    <t>Mission Specific</t>
  </si>
  <si>
    <t>Distribution To Be Used for FY16</t>
  </si>
  <si>
    <t>Distribution by Institution and Sector of Each Outcome Measure</t>
  </si>
  <si>
    <t>Mission Specific Measures</t>
  </si>
  <si>
    <t>Dual Credit
CC</t>
  </si>
  <si>
    <t>Total FY16
Outcomes Funding</t>
  </si>
  <si>
    <t>Total Outcomes Funding</t>
  </si>
  <si>
    <t>Grand Total (values rounded to nearest $100)</t>
  </si>
  <si>
    <t>*From SB313 spreadsheet, values mulitipled by 1000</t>
  </si>
  <si>
    <t>Shared Measures</t>
  </si>
  <si>
    <t>Dollar Change
FY15 to FY16</t>
  </si>
  <si>
    <t>Total FY16
Outcomes % Distribution</t>
  </si>
  <si>
    <t>Amount Shaved from FY15</t>
  </si>
  <si>
    <t>Research Measure</t>
  </si>
  <si>
    <t>Base Operating (balanced to 100%)</t>
  </si>
  <si>
    <t>Total (dollar values rounded to nearest $100)</t>
  </si>
  <si>
    <t>Allocation of Dollars for Mission Specific Measures:</t>
  </si>
  <si>
    <t>FY15
Balance After Shaving</t>
  </si>
  <si>
    <t>STEP 1 -- Link to the Distributions of Each Outcome Measure by Institution and Sector from the Following Sheets</t>
  </si>
  <si>
    <t>Step 2 -- Allocate Dollar Values for Each Measure Based on Measure Distributions (see "Outcome %'s" sheet) Pie Distribution from "Distributive Model" sheet.</t>
  </si>
  <si>
    <t xml:space="preserve">    B</t>
  </si>
  <si>
    <t xml:space="preserve">    p</t>
  </si>
  <si>
    <t xml:space="preserve">    A</t>
  </si>
  <si>
    <t xml:space="preserve">    C</t>
  </si>
  <si>
    <t xml:space="preserve">    D</t>
  </si>
  <si>
    <t xml:space="preserve">    E</t>
  </si>
  <si>
    <t>Total</t>
  </si>
  <si>
    <t>Research</t>
  </si>
  <si>
    <t>Comprehensive</t>
  </si>
  <si>
    <t>2-Yr Colleges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</si>
  <si>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This represents the growth in Dual Credit Hours since the FY12 Base Funding was established.</t>
    </r>
  </si>
  <si>
    <t>Average
2011-12 to
2013-14</t>
  </si>
  <si>
    <t>FY15 Allocation</t>
  </si>
  <si>
    <t>FY15
Percent</t>
  </si>
  <si>
    <t>MP 30</t>
  </si>
  <si>
    <t>MP 60</t>
  </si>
  <si>
    <t>Total Estimated FY16 I&amp;G (before inst share or comp) (A + B)</t>
  </si>
  <si>
    <t>Amount to be Shaved from FY15 (D - A)</t>
  </si>
  <si>
    <t>Three Year Avg
2012-14</t>
  </si>
  <si>
    <t>2012-14 Times Rate per CrHr</t>
  </si>
  <si>
    <t>New Money %</t>
  </si>
  <si>
    <t>Mission Measures</t>
  </si>
  <si>
    <t>A</t>
  </si>
  <si>
    <t>B</t>
  </si>
  <si>
    <t>This sheet shows the change from last year to this year for each institution, by measure.</t>
  </si>
  <si>
    <r>
      <t>Hold Harmless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</si>
  <si>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State-Wide Measures</t>
  </si>
  <si>
    <t>EOC SCH
FY16</t>
  </si>
  <si>
    <t>Awards
FY16</t>
  </si>
  <si>
    <t>STEMH
FY16</t>
  </si>
  <si>
    <t>At-Risk
FY16</t>
  </si>
  <si>
    <t>Research
FY16</t>
  </si>
  <si>
    <t>MP30
FY16</t>
  </si>
  <si>
    <t>MP60
FY16</t>
  </si>
  <si>
    <t>Dual Credit
FY16</t>
  </si>
  <si>
    <t>Overall Outcome Total</t>
  </si>
  <si>
    <t>EOC SCH
FY16 Distibution</t>
  </si>
  <si>
    <t>Awards
FY16 Distibution</t>
  </si>
  <si>
    <t>STEMH
FY16 Distibution</t>
  </si>
  <si>
    <t>At-Risk
FY16 Distibution</t>
  </si>
  <si>
    <t>Research
FY16 Distibution</t>
  </si>
  <si>
    <t>MP30
FY16 Distibution</t>
  </si>
  <si>
    <t>MP60
FY16 Distibution</t>
  </si>
  <si>
    <t>Dual Credit
FY16 Distibution</t>
  </si>
  <si>
    <t>Total
Statewide
Measures
FY16</t>
  </si>
  <si>
    <t>Statewide Measures
FY16
Distribution</t>
  </si>
  <si>
    <t>Total
Mission Specific FY16
Distribution</t>
  </si>
  <si>
    <t>Total
Mission Specific
FY16</t>
  </si>
  <si>
    <t>Total
Outcomes
FY16
Distribution</t>
  </si>
  <si>
    <t>Total
Outcomes
FY16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</si>
  <si>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Set to "Y" if total Awardees are up.</t>
    </r>
  </si>
  <si>
    <t>Base
FY16 Distibution</t>
  </si>
  <si>
    <t>Base
FY16</t>
  </si>
  <si>
    <t>Formula Distribution</t>
  </si>
  <si>
    <t>New Money Available</t>
  </si>
  <si>
    <t>Percent of FY16 to Go Through Formula Distribution</t>
  </si>
  <si>
    <t>Amount of FY16 to go through Formula Distribution (C * p)</t>
  </si>
  <si>
    <t>FY16 Carried Forward from FY15 (C - D)</t>
  </si>
  <si>
    <t>Percent of FY15 Shaved for Formula Distribution  (E / B)</t>
  </si>
  <si>
    <t>New Money Available for Formula Distribution</t>
  </si>
  <si>
    <t>Percent of FY15 Shaved for Formula Distribution</t>
  </si>
  <si>
    <t>Independent CC</t>
  </si>
  <si>
    <t>Branch Campus</t>
  </si>
  <si>
    <t>OVERALL</t>
  </si>
  <si>
    <t>Sector</t>
  </si>
  <si>
    <t>% Dist
2011-12 to
2013-14</t>
  </si>
  <si>
    <t>2013-14</t>
  </si>
  <si>
    <t>2012-13</t>
  </si>
  <si>
    <t>2011-12</t>
  </si>
  <si>
    <t>2010-11</t>
  </si>
  <si>
    <t>Updated CCC AY2013 Data on 10/17/14</t>
  </si>
  <si>
    <t>UPDATED on 10/14/14 to reflect 2013-14 FAFSA Expected Family Contribution data and Awards and STEMH and At-Risk data corrections.</t>
  </si>
  <si>
    <t>Community College</t>
  </si>
  <si>
    <t>3-Year Average AY2011-12-AY2013-14</t>
  </si>
  <si>
    <t>3-Year Average AY2010-11-AY2012-13</t>
  </si>
  <si>
    <t>FY16 SCH (AY2013-14 Enrollment)</t>
  </si>
  <si>
    <t>FY15 SCH (AY2012-13 Enrollment)</t>
  </si>
  <si>
    <t>FY14 SCH (AY2011-12 Enrollment)</t>
  </si>
  <si>
    <t>FY13 SCH (AY2010-11 Enrollment)</t>
  </si>
  <si>
    <t>FY12 SCH (AY2009-10 Enrollment)</t>
  </si>
  <si>
    <t>FY16 SCH (AY2013-14 Dollars)</t>
  </si>
  <si>
    <t>FY15 SCH (AY2012-13 Dollars)</t>
  </si>
  <si>
    <t>FY14 SCH (AY2011-12 Dollars)</t>
  </si>
  <si>
    <t>FY13 SCH (AY2010-11 Dollars)</t>
  </si>
  <si>
    <t>FY12 SCH (AY2009-10 Dollars)</t>
  </si>
  <si>
    <t>Total EOC SCH</t>
  </si>
  <si>
    <t>SCH End-Of-Course Data</t>
  </si>
  <si>
    <t>Support Services per Credit Hour:</t>
  </si>
  <si>
    <t>3</t>
  </si>
  <si>
    <t>2</t>
  </si>
  <si>
    <t>1</t>
  </si>
  <si>
    <t>Graduate</t>
  </si>
  <si>
    <t>Upper</t>
  </si>
  <si>
    <t>Lower</t>
  </si>
  <si>
    <t>Tier</t>
  </si>
  <si>
    <t>Formula Cost Factors</t>
  </si>
  <si>
    <t>Original Formula Cost Factors</t>
  </si>
  <si>
    <t>Weighted Value</t>
  </si>
  <si>
    <t>Tier 3</t>
  </si>
  <si>
    <t>Scale Factor</t>
  </si>
  <si>
    <t>Tier 2</t>
  </si>
  <si>
    <t>Two-Year</t>
  </si>
  <si>
    <t>Tier 1</t>
  </si>
  <si>
    <t>Comp</t>
  </si>
  <si>
    <t>6-08</t>
  </si>
  <si>
    <t>6-06</t>
  </si>
  <si>
    <t>5-18</t>
  </si>
  <si>
    <t>5-17</t>
  </si>
  <si>
    <t>4-07</t>
  </si>
  <si>
    <t>3-05</t>
  </si>
  <si>
    <t>2-03</t>
  </si>
  <si>
    <t>1-04</t>
  </si>
  <si>
    <t>1-02</t>
  </si>
  <si>
    <t>1-01</t>
  </si>
  <si>
    <t>Post MA</t>
  </si>
  <si>
    <t>Post Bach</t>
  </si>
  <si>
    <t>1st Prof</t>
  </si>
  <si>
    <t>Doctorate</t>
  </si>
  <si>
    <t xml:space="preserve"> 2-4 Years</t>
  </si>
  <si>
    <t xml:space="preserve"> 1-2 Years</t>
  </si>
  <si>
    <t>&lt;1 Year</t>
  </si>
  <si>
    <t>Grad Cert</t>
  </si>
  <si>
    <t>Doctoral</t>
  </si>
  <si>
    <t>Master Degree</t>
  </si>
  <si>
    <t>Bach Degree</t>
  </si>
  <si>
    <t>Assoc Degree</t>
  </si>
  <si>
    <t>Certificates</t>
  </si>
  <si>
    <t>Dollars per Award Level by Award Program Tier Level</t>
  </si>
  <si>
    <t>All Others</t>
  </si>
  <si>
    <t>AWARDS</t>
  </si>
  <si>
    <t>These are the matrices used to calculate dollar values for each award category.</t>
  </si>
  <si>
    <t>Percent CrHr Change:</t>
  </si>
  <si>
    <t>TOTAL</t>
  </si>
  <si>
    <t>TOTAL Dollars</t>
  </si>
  <si>
    <t>TOTAL SCH</t>
  </si>
  <si>
    <t>Pct EndOfCrse</t>
  </si>
  <si>
    <t>Pct Completed</t>
  </si>
  <si>
    <t>SCH EndOfCrse</t>
  </si>
  <si>
    <t>SCH Completed</t>
  </si>
  <si>
    <t>SCH Census</t>
  </si>
  <si>
    <t>SCH Enrolled</t>
  </si>
  <si>
    <t>Level</t>
  </si>
  <si>
    <t>Workload Difference</t>
  </si>
  <si>
    <t>Net Difference</t>
  </si>
  <si>
    <t>3-Year Average AY2009-10-AY2011-12</t>
  </si>
  <si>
    <t>2013-14 6-08</t>
  </si>
  <si>
    <t>2013-14 6-06</t>
  </si>
  <si>
    <t>2013-14 5-18</t>
  </si>
  <si>
    <t>2013-14 5-17</t>
  </si>
  <si>
    <t>2013-14 4-07</t>
  </si>
  <si>
    <t>2013-14 3-05</t>
  </si>
  <si>
    <t>2013-14 2-03</t>
  </si>
  <si>
    <t>2013-14 1-04</t>
  </si>
  <si>
    <t>2013-14 1-02</t>
  </si>
  <si>
    <t>2013-14 1-01</t>
  </si>
  <si>
    <t>2012-13 6-08</t>
  </si>
  <si>
    <t>2012-13 6-06</t>
  </si>
  <si>
    <t>2012-13 5-18</t>
  </si>
  <si>
    <t>2012-13 5-17</t>
  </si>
  <si>
    <t>2012-13 4-07</t>
  </si>
  <si>
    <t>2012-13 3-05</t>
  </si>
  <si>
    <t>2012-13 2-03</t>
  </si>
  <si>
    <t>2012-13 1-04</t>
  </si>
  <si>
    <t>2012-13 1-02</t>
  </si>
  <si>
    <t>2012-13 1-01</t>
  </si>
  <si>
    <t>2011-12 6-08</t>
  </si>
  <si>
    <t>2011-12 6-06</t>
  </si>
  <si>
    <t>2011-12 5-18</t>
  </si>
  <si>
    <t>2011-12 5-17</t>
  </si>
  <si>
    <t>2011-12 4-07</t>
  </si>
  <si>
    <t>2011-12 3-05</t>
  </si>
  <si>
    <t>2011-12 2-03</t>
  </si>
  <si>
    <t>2011-12 1-04</t>
  </si>
  <si>
    <t>2011-12 1-02</t>
  </si>
  <si>
    <t>2011-12 1-01</t>
  </si>
  <si>
    <t>2010-11 6-08</t>
  </si>
  <si>
    <t>2010-11 6-06</t>
  </si>
  <si>
    <t>2010-11 5-18</t>
  </si>
  <si>
    <t>2010-11 5-17</t>
  </si>
  <si>
    <t>2010-11 4-07</t>
  </si>
  <si>
    <t>2010-11 3-05</t>
  </si>
  <si>
    <t>2010-11 2-03</t>
  </si>
  <si>
    <t>2010-11 1-04</t>
  </si>
  <si>
    <t>2010-11 1-02</t>
  </si>
  <si>
    <t>2010-11 1-01</t>
  </si>
  <si>
    <t>SFCC - Main</t>
  </si>
  <si>
    <t>48</t>
  </si>
  <si>
    <t>SJC - Main</t>
  </si>
  <si>
    <t>NMJC - Main</t>
  </si>
  <si>
    <t>MCC - Main</t>
  </si>
  <si>
    <t>LCC - Main</t>
  </si>
  <si>
    <t>CCC - Main</t>
  </si>
  <si>
    <t>CNM - Main</t>
  </si>
  <si>
    <t>UNM - Valencia Branch</t>
  </si>
  <si>
    <t>UNM - Taos Branch</t>
  </si>
  <si>
    <t>29</t>
  </si>
  <si>
    <t>UNM - Los Alamos Branch</t>
  </si>
  <si>
    <t>28</t>
  </si>
  <si>
    <t>UNM - Gallup Branch</t>
  </si>
  <si>
    <t>27</t>
  </si>
  <si>
    <t>NMSU - Grants Branch</t>
  </si>
  <si>
    <t>26</t>
  </si>
  <si>
    <t>NMSU - Dona Ana Branch</t>
  </si>
  <si>
    <t>25</t>
  </si>
  <si>
    <t>NMSU - Carlsbad Branch</t>
  </si>
  <si>
    <t>NMSU - Alamogordo Branch</t>
  </si>
  <si>
    <t>ENMU - Ruidoso Branch</t>
  </si>
  <si>
    <t>ENMU - Roswell Branch</t>
  </si>
  <si>
    <t>20</t>
  </si>
  <si>
    <t>WNMU - Main</t>
  </si>
  <si>
    <t>NNMC - Main</t>
  </si>
  <si>
    <t>NMHU - Main</t>
  </si>
  <si>
    <t>ENMU - Main</t>
  </si>
  <si>
    <t>10</t>
  </si>
  <si>
    <t>UNM - Main</t>
  </si>
  <si>
    <t>03</t>
  </si>
  <si>
    <t>NMSU - Main</t>
  </si>
  <si>
    <t>02</t>
  </si>
  <si>
    <t>NMIMT - Main</t>
  </si>
  <si>
    <t>01</t>
  </si>
  <si>
    <t>tier</t>
  </si>
  <si>
    <t>InstitutionName</t>
  </si>
  <si>
    <t>sortorder</t>
  </si>
  <si>
    <t>Percent Change in Funding
FY15 to FY16</t>
  </si>
  <si>
    <t>FY16 Performance Distribution</t>
  </si>
  <si>
    <t>FY16
Funding
Distribution</t>
  </si>
  <si>
    <t>FY15
Funding
Distribution</t>
  </si>
  <si>
    <t>Hold Harmless Amounts</t>
  </si>
  <si>
    <t>Total Unduplicated Award Data</t>
  </si>
  <si>
    <t>Three Year Average
FY11 - FY14</t>
  </si>
  <si>
    <t>Three Year Average
FY12 - FY13</t>
  </si>
  <si>
    <t>Total Model Distribution of Shaved and New Money</t>
  </si>
  <si>
    <t>Percent Change</t>
  </si>
  <si>
    <t>Percent Change
3-Yr Avg Awards</t>
  </si>
  <si>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If change in three year rolling average of total awards is positive, then the institution's budget change is a minimum of 0%.</t>
    </r>
  </si>
  <si>
    <t>FY16
Performance Funding</t>
  </si>
  <si>
    <r>
      <t>Hold Harmless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</si>
  <si>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Stop-Loss Amounts</t>
    </r>
    <r>
      <rPr>
        <b/>
        <vertAlign val="superscript"/>
        <sz val="12"/>
        <rFont val="Calibri"/>
        <family val="2"/>
        <scheme val="minor"/>
      </rPr>
      <t>2</t>
    </r>
  </si>
  <si>
    <t>Total
FY16
I&amp;G</t>
  </si>
  <si>
    <t>Award Data
Linked from Award Table Tab</t>
  </si>
  <si>
    <t>EOC SCH
Linked from SCH Summary Tab</t>
  </si>
  <si>
    <t>Base Operating For FY16
Proportional to FY15 I&amp;G</t>
  </si>
  <si>
    <t>Performance Measures for FY16 Distributive Model</t>
  </si>
  <si>
    <t>STEMH Data
Linked from STEMH Table Tab</t>
  </si>
  <si>
    <t>At-Risk Data
Linked from At-Risk Table Tab</t>
  </si>
  <si>
    <t>2011-2013</t>
  </si>
  <si>
    <t>Total Federal + Grants &amp; Contracts</t>
  </si>
  <si>
    <t>Non-government Grants &amp; Contracts</t>
  </si>
  <si>
    <t>Non FA Federal Awards</t>
  </si>
  <si>
    <t>Private Grants &amp; Contracts</t>
  </si>
  <si>
    <t>NM Tech</t>
  </si>
  <si>
    <t>Source</t>
  </si>
  <si>
    <t>Table 2. Federal Awards Expenditures Plus Private (Non‐government) Grants and Contracts</t>
  </si>
  <si>
    <t>(=) Non FA Federal Awards</t>
  </si>
  <si>
    <t>(-) Financial Aid (FA)</t>
  </si>
  <si>
    <t>Total SEFA</t>
  </si>
  <si>
    <t>Table 1. Total Expenditures of Federal Awards (minus Student Financial Aid)</t>
  </si>
  <si>
    <t>Financial Measure for the Research Institutions' Sector Measures</t>
  </si>
  <si>
    <t>Research Data
Linked from Research Table Tab</t>
  </si>
  <si>
    <t>16</t>
  </si>
  <si>
    <t>15</t>
  </si>
  <si>
    <t>HED Calc</t>
  </si>
  <si>
    <t>100</t>
  </si>
  <si>
    <t>99</t>
  </si>
  <si>
    <t>96</t>
  </si>
  <si>
    <t>95</t>
  </si>
  <si>
    <t>94</t>
  </si>
  <si>
    <t>91</t>
  </si>
  <si>
    <t>90</t>
  </si>
  <si>
    <t>89</t>
  </si>
  <si>
    <t>86</t>
  </si>
  <si>
    <t>85</t>
  </si>
  <si>
    <t>84</t>
  </si>
  <si>
    <t>Inst</t>
  </si>
  <si>
    <t>FY60 Flag</t>
  </si>
  <si>
    <t>SB313 -</t>
  </si>
  <si>
    <t>In</t>
  </si>
  <si>
    <t>Diff</t>
  </si>
  <si>
    <t>% SB313
Distri-bution</t>
  </si>
  <si>
    <t>Used</t>
  </si>
  <si>
    <t>%
Distri-bution</t>
  </si>
  <si>
    <t>S</t>
  </si>
  <si>
    <t>F</t>
  </si>
  <si>
    <t>R</t>
  </si>
  <si>
    <t>Momentum Point 30 Data
Linked from MP30 Table Tab</t>
  </si>
  <si>
    <t>Momentum Point 60 Data
Linked from MP60 Table Tab</t>
  </si>
  <si>
    <t>Dual Credit Data
Linked from Dual Credit Table Tab</t>
  </si>
  <si>
    <t>Green Highlights are all changed on the "FY16 I&amp;G Distribution" Tab</t>
  </si>
  <si>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No institution will have a formula drop of more than the stop-loss percent:</t>
    </r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</si>
  <si>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</si>
  <si>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</si>
  <si>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</si>
  <si>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</si>
  <si>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</si>
  <si>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</si>
  <si>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</si>
  <si>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</si>
  <si>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</si>
  <si>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</si>
  <si>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</si>
  <si>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</si>
  <si>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</si>
  <si>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FY16
Institutional Credit</t>
  </si>
  <si>
    <t>FY16
Percent Distribution</t>
  </si>
  <si>
    <t>Two-Year Total</t>
  </si>
  <si>
    <t>UNM - Valencia</t>
  </si>
  <si>
    <t>UNM - Taos</t>
  </si>
  <si>
    <t>UNM - Los Alamos</t>
  </si>
  <si>
    <t>UNM - Gallup</t>
  </si>
  <si>
    <t>NMSU - Grants</t>
  </si>
  <si>
    <t>NMSU - Dona Ana</t>
  </si>
  <si>
    <t>NMSU - Carlsbad</t>
  </si>
  <si>
    <t>NMSU - Alamogordo</t>
  </si>
  <si>
    <t>ENMU - Ruidoso</t>
  </si>
  <si>
    <t>ENMU - Roswell</t>
  </si>
  <si>
    <t>(Est. FY16 times Mill levy rate adjustment)</t>
  </si>
  <si>
    <t>(for consistency with historical calculations)</t>
  </si>
  <si>
    <t>(based on FY15 minus FY16 Actual plus Adjustment for FY15)</t>
  </si>
  <si>
    <t>(based on NMSLO Avg (FY13 actual and FY14 Est.))</t>
  </si>
  <si>
    <t>(Recalculated FY15 value minus Actual FY15 value)</t>
  </si>
  <si>
    <t>(based on NMHED FY12 and FY13 Actuals)</t>
  </si>
  <si>
    <t>FY16 Formula Credit</t>
  </si>
  <si>
    <t>Mil levy rate adjustment</t>
  </si>
  <si>
    <t>Est. FY16 Formula Credit</t>
  </si>
  <si>
    <t>FY16 Formula</t>
  </si>
  <si>
    <t>Adjustment to Match FY15 Formula Value</t>
  </si>
  <si>
    <t>Recalculated
FY15 Formula Credit</t>
  </si>
  <si>
    <t>As a result, the calculation for FY16 also includes an adjustment for using the NMSLO data instead</t>
  </si>
  <si>
    <t>Pulling data from the NMSLO Annual Reports produces slightly different values than pulling data from the Institutional Reports of Actuals.</t>
  </si>
  <si>
    <t>Two-Year Institutions:  Actual Mill Levy Income</t>
  </si>
  <si>
    <t>(based on FY15 calculation minus FY14 calculation)</t>
  </si>
  <si>
    <t>(based on Avg (FY12 and FY13 Actuals from Institutional Reports of Actuals))</t>
  </si>
  <si>
    <t>(based on FY13 Formula + Change of Avg (FY14 proposed and FY13) - Avg (FY13 and FY12))</t>
  </si>
  <si>
    <t>(based on FY12 Actuals from Institutional Report of Actuals)</t>
  </si>
  <si>
    <t>(based on FY11 Actuals from Institutional Report of Actuals)</t>
  </si>
  <si>
    <t>(based on FY10 Actuals from Institutional Report of Actuals)</t>
  </si>
  <si>
    <t>(based on FY09 Actuals from Institutional Report of Actuals)</t>
  </si>
  <si>
    <t>FY14 Est.</t>
  </si>
  <si>
    <t xml:space="preserve">FY13 </t>
  </si>
  <si>
    <t>FY 12</t>
  </si>
  <si>
    <t>FY 11</t>
  </si>
  <si>
    <t>INSTITUTION</t>
  </si>
  <si>
    <t>FY15 Formula Credit</t>
  </si>
  <si>
    <t>FY15 Formula</t>
  </si>
  <si>
    <t>FY14 Actual Formula Credit</t>
  </si>
  <si>
    <t>FY14 Proposed Formula</t>
  </si>
  <si>
    <t>FY13 Formula</t>
  </si>
  <si>
    <t>FY12 Formula</t>
  </si>
  <si>
    <t>FY11 Formula</t>
  </si>
  <si>
    <t>Formula Fiscal Year Funded Amounts</t>
  </si>
  <si>
    <t>With exception of UNM &amp; NMSU branches all 2011-2013 data derived from Audited Financial Statements</t>
  </si>
  <si>
    <t>Actual Formula Mill Levy Amounts, Pulled from SB313 Spreadsheet</t>
  </si>
  <si>
    <t>Data Provided by NMHED Institutional Finance, in October 2014</t>
  </si>
  <si>
    <t>Four-Year Total</t>
  </si>
  <si>
    <t>NMIMT</t>
  </si>
  <si>
    <t>(based on NMSLO FY12 and FY13 Actuals)</t>
  </si>
  <si>
    <t>Maintenance</t>
  </si>
  <si>
    <t>Permanent</t>
  </si>
  <si>
    <t>Four-Year Institutions:  Actual Land Income</t>
  </si>
  <si>
    <t>STATE LAND OFFICE (source NMSLO Annual Reports)</t>
  </si>
  <si>
    <t>Actual Formula L&amp;PF Amounts, Pulled from SB313 Spreadsheet</t>
  </si>
  <si>
    <t>Flag = 0 for No Institutional Credit; =1 to Include Institutional Credit</t>
  </si>
  <si>
    <t>Distribution of STEMH Awards</t>
  </si>
  <si>
    <t>Distribution of Awards.</t>
  </si>
  <si>
    <t>Distribution of At-Risk Awards</t>
  </si>
  <si>
    <t>3-Yr Average</t>
  </si>
  <si>
    <t>MP30 Calculations</t>
  </si>
  <si>
    <t>MP60 Calculations</t>
  </si>
  <si>
    <t>Linked to Raw_Award_Data Tab</t>
  </si>
  <si>
    <t>Linked to Raw_STEMH_Data Tab</t>
  </si>
  <si>
    <t>Linked to Raw_At_Risk_Data Tab</t>
  </si>
  <si>
    <t>FY16 Dollar Calculation</t>
  </si>
  <si>
    <t>FY15 Dollar Calculation</t>
  </si>
  <si>
    <t>FY14 Dollar Calculation</t>
  </si>
  <si>
    <t>FY13 Dollar Calculation</t>
  </si>
  <si>
    <t>FY12 Dollar Calculation</t>
  </si>
  <si>
    <t>3-Year Average AY2011-12-AY2013-14 Dollar Calculation</t>
  </si>
  <si>
    <t>3-Year Average AY2010-11-AY2012-13 Dollar Calculation</t>
  </si>
  <si>
    <t>3-Year Average AY2009-10-AY2011-12 Dollar Calculation</t>
  </si>
  <si>
    <t>Updated on 11/03/14 With New LFC Data</t>
  </si>
  <si>
    <t xml:space="preserve">FY14 </t>
  </si>
  <si>
    <t>FY15 Est.</t>
  </si>
  <si>
    <t>(based on NMSLO Avg (FY13 and FY14 Actuls.))</t>
  </si>
  <si>
    <t>NM I&amp;G Funding Formula FY16 v9.6 Final 2014-11-03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</si>
</sst>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%"/>
    <numFmt numFmtId="166" formatCode="_(* #,##0_);_(* \(#,##0\);_(* &quot;-&quot;??_);_(@_)"/>
    <numFmt numFmtId="167" formatCode="&quot;$&quot;#,##0.00"/>
    <numFmt numFmtId="168" formatCode="&quot;$&quot;#,##0"/>
    <numFmt numFmtId="169" formatCode="_(&quot;$&quot;* #,##0_);_(&quot;$&quot;* \(#,##0\);_(&quot;$&quot;* &quot;-&quot;??_);_(@_)"/>
    <numFmt numFmtId="170" formatCode="#,##0.0"/>
    <numFmt numFmtId="171" formatCode="#,##0.0_);[Red]\(#,##0.0\)"/>
    <numFmt numFmtId="172" formatCode="_(* #,##0.00000_);_(* \(#,##0.00000\);_(* &quot;-&quot;??_);_(@_)"/>
  </numFmts>
  <fonts count="5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Helv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i/>
      <vertAlign val="superscript"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Helv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40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9" fillId="0" borderId="0"/>
    <xf numFmtId="0" fontId="30" fillId="0" borderId="0"/>
    <xf numFmtId="9" fontId="8" fillId="0" borderId="0" applyFont="0" applyFill="0" applyBorder="0" applyAlignment="0" applyProtection="0"/>
    <xf numFmtId="0" fontId="35" fillId="0" borderId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" fillId="0" borderId="0"/>
    <xf numFmtId="0" fontId="2" fillId="0" borderId="0"/>
    <xf numFmtId="0" fontId="47" fillId="0" borderId="0"/>
    <xf numFmtId="0" fontId="2" fillId="0" borderId="0"/>
    <xf numFmtId="0" fontId="30" fillId="0" borderId="0"/>
    <xf numFmtId="0" fontId="30" fillId="0" borderId="0"/>
    <xf numFmtId="0" fontId="48" fillId="0" borderId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760">
    <xf numFmtId="0" fontId="0" fillId="0" borderId="0" xfId="0"/>
    <xf numFmtId="0" fontId="4" fillId="0" borderId="0" xfId="0" applyFont="1"/>
    <xf numFmtId="0" fontId="5" fillId="0" borderId="0" xfId="0" applyFont="1" applyProtection="1"/>
    <xf numFmtId="0" fontId="5" fillId="0" borderId="1" xfId="0" applyFont="1" applyBorder="1" applyAlignment="1"/>
    <xf numFmtId="164" fontId="3" fillId="0" borderId="0" xfId="0" applyNumberFormat="1" applyFont="1" applyAlignment="1">
      <alignment horizontal="left"/>
    </xf>
    <xf numFmtId="164" fontId="6" fillId="0" borderId="2" xfId="0" applyNumberFormat="1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wrapText="1"/>
    </xf>
    <xf numFmtId="0" fontId="6" fillId="0" borderId="2" xfId="0" applyFont="1" applyBorder="1" applyProtection="1"/>
    <xf numFmtId="0" fontId="7" fillId="0" borderId="2" xfId="0" applyFont="1" applyBorder="1" applyProtection="1"/>
    <xf numFmtId="0" fontId="7" fillId="0" borderId="3" xfId="0" applyFont="1" applyBorder="1" applyProtection="1"/>
    <xf numFmtId="0" fontId="6" fillId="0" borderId="3" xfId="0" applyFont="1" applyBorder="1" applyProtection="1"/>
    <xf numFmtId="0" fontId="7" fillId="0" borderId="0" xfId="0" applyFont="1"/>
    <xf numFmtId="0" fontId="9" fillId="0" borderId="0" xfId="3" applyFont="1"/>
    <xf numFmtId="3" fontId="10" fillId="0" borderId="0" xfId="3" applyNumberFormat="1" applyFont="1"/>
    <xf numFmtId="166" fontId="7" fillId="0" borderId="0" xfId="1" applyNumberFormat="1" applyFont="1"/>
    <xf numFmtId="6" fontId="4" fillId="0" borderId="0" xfId="0" applyNumberFormat="1" applyFont="1"/>
    <xf numFmtId="6" fontId="0" fillId="0" borderId="0" xfId="0" applyNumberFormat="1"/>
    <xf numFmtId="3" fontId="0" fillId="0" borderId="0" xfId="0" applyNumberFormat="1"/>
    <xf numFmtId="3" fontId="11" fillId="4" borderId="9" xfId="3" applyNumberFormat="1" applyFont="1" applyFill="1" applyBorder="1" applyAlignment="1">
      <alignment horizontal="center" wrapText="1"/>
    </xf>
    <xf numFmtId="3" fontId="11" fillId="4" borderId="10" xfId="3" applyNumberFormat="1" applyFont="1" applyFill="1" applyBorder="1" applyAlignment="1">
      <alignment wrapText="1"/>
    </xf>
    <xf numFmtId="3" fontId="10" fillId="4" borderId="10" xfId="3" applyNumberFormat="1" applyFont="1" applyFill="1" applyBorder="1"/>
    <xf numFmtId="3" fontId="10" fillId="4" borderId="11" xfId="3" applyNumberFormat="1" applyFont="1" applyFill="1" applyBorder="1"/>
    <xf numFmtId="3" fontId="11" fillId="4" borderId="10" xfId="3" applyNumberFormat="1" applyFont="1" applyFill="1" applyBorder="1"/>
    <xf numFmtId="3" fontId="11" fillId="4" borderId="11" xfId="3" applyNumberFormat="1" applyFont="1" applyFill="1" applyBorder="1"/>
    <xf numFmtId="3" fontId="11" fillId="4" borderId="12" xfId="3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3" fontId="11" fillId="0" borderId="0" xfId="3" applyNumberFormat="1" applyFont="1"/>
    <xf numFmtId="167" fontId="0" fillId="0" borderId="0" xfId="0" applyNumberFormat="1"/>
    <xf numFmtId="49" fontId="3" fillId="0" borderId="0" xfId="0" applyNumberFormat="1" applyFont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2" xfId="0" quotePrefix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167" fontId="3" fillId="0" borderId="0" xfId="0" applyNumberFormat="1" applyFont="1" applyAlignment="1">
      <alignment horizontal="center" wrapText="1"/>
    </xf>
    <xf numFmtId="49" fontId="0" fillId="0" borderId="0" xfId="0" applyNumberFormat="1"/>
    <xf numFmtId="165" fontId="0" fillId="0" borderId="2" xfId="2" applyNumberFormat="1" applyFont="1" applyBorder="1"/>
    <xf numFmtId="38" fontId="0" fillId="0" borderId="0" xfId="0" applyNumberFormat="1"/>
    <xf numFmtId="0" fontId="0" fillId="0" borderId="17" xfId="0" applyBorder="1"/>
    <xf numFmtId="49" fontId="0" fillId="0" borderId="14" xfId="0" applyNumberFormat="1" applyBorder="1"/>
    <xf numFmtId="0" fontId="0" fillId="0" borderId="14" xfId="0" applyBorder="1"/>
    <xf numFmtId="3" fontId="0" fillId="0" borderId="14" xfId="0" applyNumberFormat="1" applyBorder="1"/>
    <xf numFmtId="3" fontId="0" fillId="0" borderId="18" xfId="0" applyNumberFormat="1" applyBorder="1"/>
    <xf numFmtId="0" fontId="12" fillId="0" borderId="0" xfId="0" applyFont="1"/>
    <xf numFmtId="3" fontId="3" fillId="0" borderId="0" xfId="0" applyNumberFormat="1" applyFont="1"/>
    <xf numFmtId="165" fontId="3" fillId="0" borderId="2" xfId="2" applyNumberFormat="1" applyFont="1" applyBorder="1"/>
    <xf numFmtId="165" fontId="0" fillId="0" borderId="3" xfId="2" applyNumberFormat="1" applyFont="1" applyBorder="1"/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/>
    <xf numFmtId="0" fontId="3" fillId="0" borderId="17" xfId="0" applyFont="1" applyBorder="1"/>
    <xf numFmtId="3" fontId="3" fillId="0" borderId="17" xfId="0" applyNumberFormat="1" applyFont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wrapText="1"/>
    </xf>
    <xf numFmtId="167" fontId="3" fillId="0" borderId="17" xfId="0" applyNumberFormat="1" applyFont="1" applyBorder="1" applyAlignment="1">
      <alignment horizontal="center" wrapText="1"/>
    </xf>
    <xf numFmtId="0" fontId="3" fillId="0" borderId="17" xfId="0" quotePrefix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8" fontId="3" fillId="0" borderId="0" xfId="0" applyNumberFormat="1" applyFont="1"/>
    <xf numFmtId="38" fontId="0" fillId="0" borderId="14" xfId="0" applyNumberFormat="1" applyBorder="1"/>
    <xf numFmtId="6" fontId="3" fillId="0" borderId="17" xfId="0" applyNumberFormat="1" applyFont="1" applyBorder="1" applyAlignment="1">
      <alignment horizontal="center" wrapText="1"/>
    </xf>
    <xf numFmtId="6" fontId="3" fillId="0" borderId="0" xfId="0" applyNumberFormat="1" applyFont="1"/>
    <xf numFmtId="6" fontId="3" fillId="0" borderId="0" xfId="0" applyNumberFormat="1" applyFont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6" fontId="6" fillId="3" borderId="5" xfId="1" applyNumberFormat="1" applyFont="1" applyFill="1" applyBorder="1" applyProtection="1"/>
    <xf numFmtId="6" fontId="6" fillId="3" borderId="6" xfId="1" applyNumberFormat="1" applyFont="1" applyFill="1" applyBorder="1" applyProtection="1"/>
    <xf numFmtId="6" fontId="6" fillId="3" borderId="8" xfId="1" applyNumberFormat="1" applyFont="1" applyFill="1" applyBorder="1" applyProtection="1"/>
    <xf numFmtId="6" fontId="6" fillId="3" borderId="7" xfId="1" applyNumberFormat="1" applyFont="1" applyFill="1" applyBorder="1" applyProtection="1"/>
    <xf numFmtId="0" fontId="6" fillId="6" borderId="4" xfId="0" applyFont="1" applyFill="1" applyBorder="1" applyAlignment="1" applyProtection="1">
      <alignment horizontal="center" wrapText="1"/>
    </xf>
    <xf numFmtId="6" fontId="6" fillId="6" borderId="5" xfId="1" applyNumberFormat="1" applyFont="1" applyFill="1" applyBorder="1" applyProtection="1"/>
    <xf numFmtId="6" fontId="6" fillId="6" borderId="6" xfId="1" applyNumberFormat="1" applyFont="1" applyFill="1" applyBorder="1" applyProtection="1"/>
    <xf numFmtId="6" fontId="6" fillId="6" borderId="8" xfId="1" applyNumberFormat="1" applyFont="1" applyFill="1" applyBorder="1" applyProtection="1"/>
    <xf numFmtId="6" fontId="6" fillId="6" borderId="7" xfId="1" applyNumberFormat="1" applyFont="1" applyFill="1" applyBorder="1" applyProtection="1"/>
    <xf numFmtId="165" fontId="12" fillId="5" borderId="15" xfId="2" applyNumberFormat="1" applyFont="1" applyFill="1" applyBorder="1"/>
    <xf numFmtId="165" fontId="12" fillId="5" borderId="13" xfId="2" applyNumberFormat="1" applyFont="1" applyFill="1" applyBorder="1"/>
    <xf numFmtId="165" fontId="12" fillId="5" borderId="16" xfId="2" applyNumberFormat="1" applyFont="1" applyFill="1" applyBorder="1"/>
    <xf numFmtId="0" fontId="3" fillId="0" borderId="0" xfId="0" applyFont="1" applyBorder="1"/>
    <xf numFmtId="6" fontId="12" fillId="0" borderId="15" xfId="2" applyNumberFormat="1" applyFont="1" applyFill="1" applyBorder="1"/>
    <xf numFmtId="6" fontId="12" fillId="0" borderId="13" xfId="2" applyNumberFormat="1" applyFont="1" applyFill="1" applyBorder="1"/>
    <xf numFmtId="6" fontId="12" fillId="0" borderId="16" xfId="2" applyNumberFormat="1" applyFont="1" applyFill="1" applyBorder="1"/>
    <xf numFmtId="6" fontId="4" fillId="0" borderId="0" xfId="0" applyNumberFormat="1" applyFont="1" applyFill="1"/>
    <xf numFmtId="6" fontId="12" fillId="0" borderId="0" xfId="0" applyNumberFormat="1" applyFont="1"/>
    <xf numFmtId="165" fontId="6" fillId="6" borderId="4" xfId="0" applyNumberFormat="1" applyFont="1" applyFill="1" applyBorder="1" applyAlignment="1" applyProtection="1">
      <alignment horizontal="center" wrapText="1"/>
    </xf>
    <xf numFmtId="165" fontId="6" fillId="6" borderId="5" xfId="1" applyNumberFormat="1" applyFont="1" applyFill="1" applyBorder="1" applyProtection="1"/>
    <xf numFmtId="165" fontId="6" fillId="6" borderId="6" xfId="1" applyNumberFormat="1" applyFont="1" applyFill="1" applyBorder="1" applyProtection="1"/>
    <xf numFmtId="165" fontId="6" fillId="6" borderId="8" xfId="1" applyNumberFormat="1" applyFont="1" applyFill="1" applyBorder="1" applyProtection="1"/>
    <xf numFmtId="165" fontId="6" fillId="6" borderId="7" xfId="1" applyNumberFormat="1" applyFont="1" applyFill="1" applyBorder="1" applyProtection="1"/>
    <xf numFmtId="165" fontId="6" fillId="3" borderId="4" xfId="0" applyNumberFormat="1" applyFont="1" applyFill="1" applyBorder="1" applyAlignment="1" applyProtection="1">
      <alignment horizontal="center" wrapText="1"/>
    </xf>
    <xf numFmtId="165" fontId="6" fillId="3" borderId="5" xfId="1" applyNumberFormat="1" applyFont="1" applyFill="1" applyBorder="1" applyProtection="1"/>
    <xf numFmtId="165" fontId="6" fillId="3" borderId="6" xfId="1" applyNumberFormat="1" applyFont="1" applyFill="1" applyBorder="1" applyProtection="1"/>
    <xf numFmtId="165" fontId="6" fillId="3" borderId="8" xfId="1" applyNumberFormat="1" applyFont="1" applyFill="1" applyBorder="1" applyProtection="1"/>
    <xf numFmtId="165" fontId="6" fillId="3" borderId="7" xfId="1" applyNumberFormat="1" applyFont="1" applyFill="1" applyBorder="1" applyProtection="1"/>
    <xf numFmtId="165" fontId="11" fillId="4" borderId="12" xfId="2" applyNumberFormat="1" applyFont="1" applyFill="1" applyBorder="1" applyAlignment="1">
      <alignment wrapText="1"/>
    </xf>
    <xf numFmtId="165" fontId="11" fillId="4" borderId="10" xfId="2" applyNumberFormat="1" applyFont="1" applyFill="1" applyBorder="1" applyAlignment="1">
      <alignment wrapText="1"/>
    </xf>
    <xf numFmtId="165" fontId="10" fillId="4" borderId="10" xfId="2" applyNumberFormat="1" applyFont="1" applyFill="1" applyBorder="1"/>
    <xf numFmtId="165" fontId="10" fillId="4" borderId="11" xfId="2" applyNumberFormat="1" applyFont="1" applyFill="1" applyBorder="1"/>
    <xf numFmtId="165" fontId="11" fillId="4" borderId="10" xfId="2" applyNumberFormat="1" applyFont="1" applyFill="1" applyBorder="1"/>
    <xf numFmtId="165" fontId="11" fillId="4" borderId="11" xfId="2" applyNumberFormat="1" applyFont="1" applyFill="1" applyBorder="1"/>
    <xf numFmtId="165" fontId="0" fillId="7" borderId="21" xfId="0" applyNumberFormat="1" applyFill="1" applyBorder="1" applyAlignment="1">
      <alignment horizontal="center"/>
    </xf>
    <xf numFmtId="6" fontId="0" fillId="0" borderId="0" xfId="4" applyNumberFormat="1" applyFont="1"/>
    <xf numFmtId="0" fontId="3" fillId="0" borderId="0" xfId="0" applyFont="1" applyFill="1" applyBorder="1"/>
    <xf numFmtId="165" fontId="3" fillId="0" borderId="0" xfId="2" applyNumberFormat="1" applyFont="1"/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6" fontId="0" fillId="0" borderId="17" xfId="0" applyNumberFormat="1" applyBorder="1"/>
    <xf numFmtId="6" fontId="2" fillId="0" borderId="0" xfId="4" applyNumberFormat="1" applyFont="1" applyBorder="1"/>
    <xf numFmtId="165" fontId="3" fillId="0" borderId="17" xfId="0" applyNumberFormat="1" applyFont="1" applyBorder="1" applyAlignment="1">
      <alignment horizontal="center"/>
    </xf>
    <xf numFmtId="0" fontId="6" fillId="0" borderId="0" xfId="0" applyFont="1"/>
    <xf numFmtId="0" fontId="15" fillId="0" borderId="0" xfId="0" applyFont="1"/>
    <xf numFmtId="0" fontId="12" fillId="0" borderId="14" xfId="0" applyFont="1" applyFill="1" applyBorder="1" applyAlignment="1"/>
    <xf numFmtId="3" fontId="16" fillId="0" borderId="0" xfId="3" applyNumberFormat="1" applyFont="1" applyAlignment="1">
      <alignment horizontal="right"/>
    </xf>
    <xf numFmtId="0" fontId="17" fillId="0" borderId="0" xfId="0" applyFont="1"/>
    <xf numFmtId="3" fontId="16" fillId="0" borderId="0" xfId="3" applyNumberFormat="1" applyFont="1"/>
    <xf numFmtId="165" fontId="4" fillId="0" borderId="0" xfId="0" applyNumberFormat="1" applyFont="1"/>
    <xf numFmtId="0" fontId="3" fillId="0" borderId="21" xfId="0" applyFont="1" applyBorder="1" applyAlignment="1">
      <alignment horizontal="center" wrapText="1"/>
    </xf>
    <xf numFmtId="165" fontId="12" fillId="5" borderId="21" xfId="2" applyNumberFormat="1" applyFont="1" applyFill="1" applyBorder="1"/>
    <xf numFmtId="165" fontId="4" fillId="0" borderId="0" xfId="0" applyNumberFormat="1" applyFont="1" applyBorder="1"/>
    <xf numFmtId="6" fontId="4" fillId="4" borderId="0" xfId="0" applyNumberFormat="1" applyFont="1" applyFill="1"/>
    <xf numFmtId="6" fontId="6" fillId="4" borderId="0" xfId="1" applyNumberFormat="1" applyFont="1" applyFill="1" applyBorder="1" applyProtection="1"/>
    <xf numFmtId="166" fontId="7" fillId="4" borderId="0" xfId="1" applyNumberFormat="1" applyFont="1" applyFill="1" applyBorder="1"/>
    <xf numFmtId="6" fontId="4" fillId="0" borderId="24" xfId="0" applyNumberFormat="1" applyFont="1" applyBorder="1"/>
    <xf numFmtId="6" fontId="4" fillId="0" borderId="0" xfId="0" applyNumberFormat="1" applyFont="1" applyBorder="1"/>
    <xf numFmtId="6" fontId="4" fillId="0" borderId="23" xfId="0" applyNumberFormat="1" applyFont="1" applyBorder="1"/>
    <xf numFmtId="6" fontId="4" fillId="0" borderId="24" xfId="0" applyNumberFormat="1" applyFont="1" applyFill="1" applyBorder="1"/>
    <xf numFmtId="6" fontId="4" fillId="0" borderId="0" xfId="0" applyNumberFormat="1" applyFont="1" applyFill="1" applyBorder="1"/>
    <xf numFmtId="6" fontId="4" fillId="0" borderId="23" xfId="0" applyNumberFormat="1" applyFont="1" applyFill="1" applyBorder="1"/>
    <xf numFmtId="6" fontId="4" fillId="0" borderId="25" xfId="0" applyNumberFormat="1" applyFont="1" applyBorder="1"/>
    <xf numFmtId="6" fontId="12" fillId="0" borderId="21" xfId="2" applyNumberFormat="1" applyFont="1" applyFill="1" applyBorder="1"/>
    <xf numFmtId="6" fontId="4" fillId="0" borderId="25" xfId="0" applyNumberFormat="1" applyFont="1" applyFill="1" applyBorder="1"/>
    <xf numFmtId="0" fontId="12" fillId="0" borderId="0" xfId="0" applyFont="1" applyAlignment="1">
      <alignment horizontal="center" wrapText="1"/>
    </xf>
    <xf numFmtId="165" fontId="4" fillId="0" borderId="25" xfId="0" applyNumberFormat="1" applyFont="1" applyBorder="1"/>
    <xf numFmtId="165" fontId="4" fillId="0" borderId="24" xfId="0" applyNumberFormat="1" applyFont="1" applyBorder="1"/>
    <xf numFmtId="165" fontId="4" fillId="0" borderId="23" xfId="0" applyNumberFormat="1" applyFont="1" applyBorder="1"/>
    <xf numFmtId="6" fontId="6" fillId="4" borderId="21" xfId="1" applyNumberFormat="1" applyFont="1" applyFill="1" applyBorder="1" applyProtection="1"/>
    <xf numFmtId="6" fontId="12" fillId="0" borderId="25" xfId="0" applyNumberFormat="1" applyFont="1" applyBorder="1"/>
    <xf numFmtId="6" fontId="12" fillId="0" borderId="24" xfId="0" applyNumberFormat="1" applyFont="1" applyBorder="1"/>
    <xf numFmtId="6" fontId="12" fillId="0" borderId="0" xfId="0" applyNumberFormat="1" applyFont="1" applyBorder="1"/>
    <xf numFmtId="6" fontId="12" fillId="0" borderId="23" xfId="0" applyNumberFormat="1" applyFont="1" applyBorder="1"/>
    <xf numFmtId="0" fontId="3" fillId="4" borderId="21" xfId="0" applyFont="1" applyFill="1" applyBorder="1" applyAlignment="1">
      <alignment horizontal="center" wrapText="1"/>
    </xf>
    <xf numFmtId="6" fontId="12" fillId="4" borderId="25" xfId="0" applyNumberFormat="1" applyFont="1" applyFill="1" applyBorder="1"/>
    <xf numFmtId="6" fontId="4" fillId="4" borderId="25" xfId="0" applyNumberFormat="1" applyFont="1" applyFill="1" applyBorder="1"/>
    <xf numFmtId="6" fontId="12" fillId="4" borderId="21" xfId="2" applyNumberFormat="1" applyFont="1" applyFill="1" applyBorder="1"/>
    <xf numFmtId="0" fontId="6" fillId="0" borderId="1" xfId="0" applyFont="1" applyBorder="1" applyAlignment="1" applyProtection="1">
      <alignment horizontal="left" wrapText="1"/>
    </xf>
    <xf numFmtId="6" fontId="10" fillId="0" borderId="0" xfId="3" applyNumberFormat="1" applyFont="1"/>
    <xf numFmtId="6" fontId="16" fillId="0" borderId="0" xfId="3" applyNumberFormat="1" applyFont="1"/>
    <xf numFmtId="6" fontId="12" fillId="0" borderId="14" xfId="0" applyNumberFormat="1" applyFont="1" applyFill="1" applyBorder="1" applyAlignment="1"/>
    <xf numFmtId="6" fontId="11" fillId="4" borderId="9" xfId="3" applyNumberFormat="1" applyFont="1" applyFill="1" applyBorder="1" applyAlignment="1">
      <alignment horizontal="center" wrapText="1"/>
    </xf>
    <xf numFmtId="38" fontId="11" fillId="4" borderId="12" xfId="3" applyNumberFormat="1" applyFont="1" applyFill="1" applyBorder="1" applyAlignment="1">
      <alignment wrapText="1"/>
    </xf>
    <xf numFmtId="38" fontId="11" fillId="4" borderId="10" xfId="3" applyNumberFormat="1" applyFont="1" applyFill="1" applyBorder="1" applyAlignment="1">
      <alignment wrapText="1"/>
    </xf>
    <xf numFmtId="38" fontId="10" fillId="4" borderId="10" xfId="3" applyNumberFormat="1" applyFont="1" applyFill="1" applyBorder="1"/>
    <xf numFmtId="38" fontId="10" fillId="4" borderId="11" xfId="3" applyNumberFormat="1" applyFont="1" applyFill="1" applyBorder="1"/>
    <xf numFmtId="38" fontId="11" fillId="4" borderId="10" xfId="3" applyNumberFormat="1" applyFont="1" applyFill="1" applyBorder="1"/>
    <xf numFmtId="165" fontId="12" fillId="4" borderId="25" xfId="0" applyNumberFormat="1" applyFont="1" applyFill="1" applyBorder="1"/>
    <xf numFmtId="165" fontId="4" fillId="4" borderId="0" xfId="0" applyNumberFormat="1" applyFont="1" applyFill="1"/>
    <xf numFmtId="165" fontId="4" fillId="4" borderId="25" xfId="0" applyNumberFormat="1" applyFont="1" applyFill="1" applyBorder="1"/>
    <xf numFmtId="165" fontId="12" fillId="4" borderId="21" xfId="2" applyNumberFormat="1" applyFont="1" applyFill="1" applyBorder="1"/>
    <xf numFmtId="165" fontId="6" fillId="4" borderId="0" xfId="1" applyNumberFormat="1" applyFont="1" applyFill="1" applyBorder="1" applyProtection="1"/>
    <xf numFmtId="165" fontId="7" fillId="4" borderId="0" xfId="1" applyNumberFormat="1" applyFont="1" applyFill="1" applyBorder="1"/>
    <xf numFmtId="165" fontId="6" fillId="4" borderId="21" xfId="1" applyNumberFormat="1" applyFont="1" applyFill="1" applyBorder="1" applyProtection="1"/>
    <xf numFmtId="38" fontId="7" fillId="0" borderId="0" xfId="1" applyNumberFormat="1" applyFont="1"/>
    <xf numFmtId="0" fontId="0" fillId="0" borderId="0" xfId="0" applyBorder="1"/>
    <xf numFmtId="0" fontId="3" fillId="0" borderId="0" xfId="0" applyFont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0" fontId="3" fillId="0" borderId="15" xfId="0" applyFont="1" applyFill="1" applyBorder="1"/>
    <xf numFmtId="0" fontId="3" fillId="0" borderId="13" xfId="0" applyFont="1" applyFill="1" applyBorder="1"/>
    <xf numFmtId="0" fontId="0" fillId="0" borderId="13" xfId="0" applyBorder="1"/>
    <xf numFmtId="6" fontId="3" fillId="0" borderId="16" xfId="4" applyNumberFormat="1" applyFont="1" applyBorder="1"/>
    <xf numFmtId="6" fontId="3" fillId="0" borderId="0" xfId="0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6" fontId="3" fillId="0" borderId="0" xfId="0" applyNumberFormat="1" applyFont="1" applyBorder="1" applyAlignment="1">
      <alignment horizontal="center"/>
    </xf>
    <xf numFmtId="165" fontId="3" fillId="0" borderId="21" xfId="2" applyNumberFormat="1" applyFont="1" applyBorder="1"/>
    <xf numFmtId="6" fontId="6" fillId="10" borderId="5" xfId="1" applyNumberFormat="1" applyFont="1" applyFill="1" applyBorder="1" applyProtection="1"/>
    <xf numFmtId="6" fontId="6" fillId="10" borderId="6" xfId="1" applyNumberFormat="1" applyFont="1" applyFill="1" applyBorder="1" applyProtection="1"/>
    <xf numFmtId="6" fontId="6" fillId="10" borderId="8" xfId="1" applyNumberFormat="1" applyFont="1" applyFill="1" applyBorder="1" applyProtection="1"/>
    <xf numFmtId="6" fontId="6" fillId="8" borderId="5" xfId="1" applyNumberFormat="1" applyFont="1" applyFill="1" applyBorder="1" applyProtection="1"/>
    <xf numFmtId="6" fontId="6" fillId="8" borderId="6" xfId="1" applyNumberFormat="1" applyFont="1" applyFill="1" applyBorder="1" applyProtection="1"/>
    <xf numFmtId="6" fontId="6" fillId="8" borderId="8" xfId="1" applyNumberFormat="1" applyFont="1" applyFill="1" applyBorder="1" applyProtection="1"/>
    <xf numFmtId="0" fontId="3" fillId="0" borderId="0" xfId="0" applyFont="1" applyAlignment="1"/>
    <xf numFmtId="6" fontId="3" fillId="0" borderId="0" xfId="0" applyNumberFormat="1" applyFont="1" applyAlignment="1"/>
    <xf numFmtId="6" fontId="3" fillId="0" borderId="0" xfId="4" applyNumberFormat="1" applyFont="1" applyAlignment="1"/>
    <xf numFmtId="6" fontId="3" fillId="0" borderId="0" xfId="4" applyNumberFormat="1" applyFont="1" applyBorder="1" applyAlignment="1"/>
    <xf numFmtId="167" fontId="0" fillId="0" borderId="14" xfId="0" applyNumberFormat="1" applyBorder="1"/>
    <xf numFmtId="6" fontId="0" fillId="0" borderId="14" xfId="0" applyNumberFormat="1" applyBorder="1"/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/>
    </xf>
    <xf numFmtId="3" fontId="11" fillId="0" borderId="0" xfId="3" applyNumberFormat="1" applyFont="1" applyBorder="1"/>
    <xf numFmtId="38" fontId="0" fillId="0" borderId="17" xfId="0" applyNumberFormat="1" applyBorder="1"/>
    <xf numFmtId="0" fontId="3" fillId="0" borderId="27" xfId="0" applyFont="1" applyBorder="1" applyAlignment="1">
      <alignment horizontal="center" wrapText="1"/>
    </xf>
    <xf numFmtId="3" fontId="11" fillId="0" borderId="2" xfId="3" applyNumberFormat="1" applyFont="1" applyBorder="1"/>
    <xf numFmtId="0" fontId="0" fillId="0" borderId="2" xfId="0" applyBorder="1"/>
    <xf numFmtId="38" fontId="0" fillId="0" borderId="2" xfId="0" applyNumberFormat="1" applyBorder="1"/>
    <xf numFmtId="38" fontId="0" fillId="0" borderId="27" xfId="0" applyNumberFormat="1" applyBorder="1"/>
    <xf numFmtId="165" fontId="0" fillId="0" borderId="0" xfId="2" applyNumberFormat="1" applyFont="1"/>
    <xf numFmtId="169" fontId="0" fillId="0" borderId="0" xfId="4" applyNumberFormat="1" applyFont="1"/>
    <xf numFmtId="0" fontId="3" fillId="0" borderId="14" xfId="0" applyFont="1" applyBorder="1" applyAlignment="1">
      <alignment horizontal="left"/>
    </xf>
    <xf numFmtId="169" fontId="0" fillId="0" borderId="14" xfId="4" applyNumberFormat="1" applyFont="1" applyBorder="1"/>
    <xf numFmtId="165" fontId="0" fillId="0" borderId="14" xfId="2" applyNumberFormat="1" applyFont="1" applyBorder="1"/>
    <xf numFmtId="3" fontId="3" fillId="0" borderId="17" xfId="0" applyNumberFormat="1" applyFont="1" applyBorder="1" applyAlignment="1">
      <alignment horizontal="center" wrapText="1"/>
    </xf>
    <xf numFmtId="165" fontId="0" fillId="0" borderId="0" xfId="0" applyNumberFormat="1"/>
    <xf numFmtId="169" fontId="0" fillId="0" borderId="0" xfId="0" applyNumberFormat="1"/>
    <xf numFmtId="3" fontId="10" fillId="0" borderId="0" xfId="3" applyNumberFormat="1" applyFont="1" applyBorder="1"/>
    <xf numFmtId="0" fontId="3" fillId="0" borderId="0" xfId="0" applyFont="1" applyAlignment="1">
      <alignment horizontal="left"/>
    </xf>
    <xf numFmtId="165" fontId="3" fillId="0" borderId="0" xfId="2" applyNumberFormat="1" applyFont="1" applyBorder="1"/>
    <xf numFmtId="10" fontId="4" fillId="0" borderId="0" xfId="0" applyNumberFormat="1" applyFont="1"/>
    <xf numFmtId="10" fontId="10" fillId="4" borderId="10" xfId="2" applyNumberFormat="1" applyFont="1" applyFill="1" applyBorder="1"/>
    <xf numFmtId="10" fontId="10" fillId="4" borderId="11" xfId="2" applyNumberFormat="1" applyFont="1" applyFill="1" applyBorder="1"/>
    <xf numFmtId="10" fontId="0" fillId="0" borderId="21" xfId="0" applyNumberFormat="1" applyFill="1" applyBorder="1" applyAlignment="1">
      <alignment horizontal="center"/>
    </xf>
    <xf numFmtId="10" fontId="11" fillId="4" borderId="10" xfId="2" applyNumberFormat="1" applyFont="1" applyFill="1" applyBorder="1"/>
    <xf numFmtId="10" fontId="0" fillId="0" borderId="0" xfId="0" applyNumberFormat="1"/>
    <xf numFmtId="10" fontId="0" fillId="7" borderId="21" xfId="0" applyNumberFormat="1" applyFont="1" applyFill="1" applyBorder="1" applyAlignment="1">
      <alignment horizontal="center"/>
    </xf>
    <xf numFmtId="10" fontId="0" fillId="7" borderId="21" xfId="0" applyNumberFormat="1" applyFill="1" applyBorder="1" applyAlignment="1">
      <alignment horizontal="center"/>
    </xf>
    <xf numFmtId="10" fontId="7" fillId="0" borderId="0" xfId="1" applyNumberFormat="1" applyFont="1"/>
    <xf numFmtId="3" fontId="0" fillId="0" borderId="21" xfId="0" applyNumberFormat="1" applyFill="1" applyBorder="1" applyAlignment="1">
      <alignment horizontal="center"/>
    </xf>
    <xf numFmtId="0" fontId="1" fillId="0" borderId="0" xfId="0" applyFont="1"/>
    <xf numFmtId="10" fontId="1" fillId="12" borderId="0" xfId="0" applyNumberFormat="1" applyFont="1" applyFill="1" applyAlignment="1">
      <alignment horizontal="center" wrapText="1"/>
    </xf>
    <xf numFmtId="10" fontId="1" fillId="12" borderId="0" xfId="0" applyNumberFormat="1" applyFont="1" applyFill="1"/>
    <xf numFmtId="6" fontId="4" fillId="12" borderId="0" xfId="0" applyNumberFormat="1" applyFont="1" applyFill="1"/>
    <xf numFmtId="10" fontId="4" fillId="12" borderId="0" xfId="0" applyNumberFormat="1" applyFont="1" applyFill="1"/>
    <xf numFmtId="0" fontId="4" fillId="12" borderId="0" xfId="0" applyFont="1" applyFill="1"/>
    <xf numFmtId="10" fontId="24" fillId="12" borderId="0" xfId="0" applyNumberFormat="1" applyFont="1" applyFill="1"/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vertical="center"/>
    </xf>
    <xf numFmtId="10" fontId="11" fillId="4" borderId="11" xfId="2" applyNumberFormat="1" applyFont="1" applyFill="1" applyBorder="1"/>
    <xf numFmtId="165" fontId="0" fillId="13" borderId="21" xfId="0" applyNumberFormat="1" applyFill="1" applyBorder="1" applyAlignment="1">
      <alignment horizontal="center"/>
    </xf>
    <xf numFmtId="165" fontId="6" fillId="3" borderId="21" xfId="2" applyNumberFormat="1" applyFont="1" applyFill="1" applyBorder="1" applyAlignment="1">
      <alignment wrapText="1"/>
    </xf>
    <xf numFmtId="165" fontId="7" fillId="3" borderId="22" xfId="2" applyNumberFormat="1" applyFont="1" applyFill="1" applyBorder="1" applyAlignment="1">
      <alignment wrapText="1"/>
    </xf>
    <xf numFmtId="165" fontId="7" fillId="3" borderId="25" xfId="2" applyNumberFormat="1" applyFont="1" applyFill="1" applyBorder="1" applyAlignment="1">
      <alignment wrapText="1"/>
    </xf>
    <xf numFmtId="165" fontId="0" fillId="3" borderId="25" xfId="0" applyNumberFormat="1" applyFont="1" applyFill="1" applyBorder="1"/>
    <xf numFmtId="165" fontId="6" fillId="3" borderId="26" xfId="2" applyNumberFormat="1" applyFont="1" applyFill="1" applyBorder="1" applyAlignment="1">
      <alignment wrapText="1"/>
    </xf>
    <xf numFmtId="165" fontId="6" fillId="3" borderId="25" xfId="0" applyNumberFormat="1" applyFont="1" applyFill="1" applyBorder="1" applyAlignment="1">
      <alignment wrapText="1"/>
    </xf>
    <xf numFmtId="165" fontId="6" fillId="3" borderId="25" xfId="2" applyNumberFormat="1" applyFont="1" applyFill="1" applyBorder="1" applyAlignment="1">
      <alignment wrapText="1"/>
    </xf>
    <xf numFmtId="165" fontId="3" fillId="0" borderId="16" xfId="0" applyNumberFormat="1" applyFont="1" applyBorder="1" applyAlignment="1">
      <alignment horizontal="center" wrapText="1"/>
    </xf>
    <xf numFmtId="165" fontId="3" fillId="0" borderId="21" xfId="0" applyNumberFormat="1" applyFont="1" applyBorder="1" applyAlignment="1">
      <alignment horizontal="center" wrapText="1"/>
    </xf>
    <xf numFmtId="165" fontId="12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/>
    </xf>
    <xf numFmtId="165" fontId="6" fillId="3" borderId="25" xfId="2" applyNumberFormat="1" applyFont="1" applyFill="1" applyBorder="1" applyAlignment="1">
      <alignment horizontal="center" wrapText="1"/>
    </xf>
    <xf numFmtId="165" fontId="6" fillId="3" borderId="25" xfId="0" applyNumberFormat="1" applyFont="1" applyFill="1" applyBorder="1" applyAlignment="1">
      <alignment horizontal="center" wrapText="1"/>
    </xf>
    <xf numFmtId="165" fontId="6" fillId="3" borderId="26" xfId="2" applyNumberFormat="1" applyFont="1" applyFill="1" applyBorder="1" applyAlignment="1">
      <alignment horizontal="center" wrapText="1"/>
    </xf>
    <xf numFmtId="165" fontId="0" fillId="3" borderId="25" xfId="0" applyNumberFormat="1" applyFont="1" applyFill="1" applyBorder="1" applyAlignment="1">
      <alignment horizontal="center"/>
    </xf>
    <xf numFmtId="165" fontId="6" fillId="3" borderId="21" xfId="2" applyNumberFormat="1" applyFont="1" applyFill="1" applyBorder="1" applyAlignment="1">
      <alignment horizontal="center" wrapText="1"/>
    </xf>
    <xf numFmtId="3" fontId="6" fillId="3" borderId="25" xfId="2" applyNumberFormat="1" applyFont="1" applyFill="1" applyBorder="1" applyAlignment="1">
      <alignment wrapText="1"/>
    </xf>
    <xf numFmtId="3" fontId="6" fillId="3" borderId="25" xfId="0" applyNumberFormat="1" applyFont="1" applyFill="1" applyBorder="1" applyAlignment="1">
      <alignment wrapText="1"/>
    </xf>
    <xf numFmtId="3" fontId="7" fillId="3" borderId="25" xfId="2" applyNumberFormat="1" applyFont="1" applyFill="1" applyBorder="1" applyAlignment="1">
      <alignment wrapText="1"/>
    </xf>
    <xf numFmtId="3" fontId="7" fillId="3" borderId="22" xfId="2" applyNumberFormat="1" applyFont="1" applyFill="1" applyBorder="1" applyAlignment="1">
      <alignment wrapText="1"/>
    </xf>
    <xf numFmtId="3" fontId="6" fillId="3" borderId="26" xfId="2" applyNumberFormat="1" applyFont="1" applyFill="1" applyBorder="1" applyAlignment="1">
      <alignment wrapText="1"/>
    </xf>
    <xf numFmtId="3" fontId="0" fillId="3" borderId="25" xfId="0" applyNumberFormat="1" applyFont="1" applyFill="1" applyBorder="1"/>
    <xf numFmtId="3" fontId="6" fillId="3" borderId="21" xfId="2" applyNumberFormat="1" applyFont="1" applyFill="1" applyBorder="1" applyAlignment="1">
      <alignment wrapText="1"/>
    </xf>
    <xf numFmtId="6" fontId="6" fillId="3" borderId="25" xfId="2" applyNumberFormat="1" applyFont="1" applyFill="1" applyBorder="1" applyAlignment="1">
      <alignment wrapText="1"/>
    </xf>
    <xf numFmtId="6" fontId="6" fillId="3" borderId="25" xfId="0" applyNumberFormat="1" applyFont="1" applyFill="1" applyBorder="1" applyAlignment="1">
      <alignment wrapText="1"/>
    </xf>
    <xf numFmtId="6" fontId="7" fillId="3" borderId="22" xfId="2" applyNumberFormat="1" applyFont="1" applyFill="1" applyBorder="1" applyAlignment="1">
      <alignment wrapText="1"/>
    </xf>
    <xf numFmtId="6" fontId="6" fillId="3" borderId="26" xfId="2" applyNumberFormat="1" applyFont="1" applyFill="1" applyBorder="1" applyAlignment="1">
      <alignment wrapText="1"/>
    </xf>
    <xf numFmtId="6" fontId="0" fillId="3" borderId="25" xfId="0" applyNumberFormat="1" applyFont="1" applyFill="1" applyBorder="1"/>
    <xf numFmtId="6" fontId="6" fillId="3" borderId="21" xfId="2" applyNumberFormat="1" applyFont="1" applyFill="1" applyBorder="1" applyAlignment="1">
      <alignment wrapText="1"/>
    </xf>
    <xf numFmtId="165" fontId="3" fillId="0" borderId="22" xfId="0" applyNumberFormat="1" applyFont="1" applyBorder="1" applyAlignment="1">
      <alignment horizontal="center" wrapText="1"/>
    </xf>
    <xf numFmtId="10" fontId="6" fillId="3" borderId="25" xfId="2" applyNumberFormat="1" applyFont="1" applyFill="1" applyBorder="1" applyAlignment="1">
      <alignment wrapText="1"/>
    </xf>
    <xf numFmtId="3" fontId="6" fillId="4" borderId="9" xfId="3" applyNumberFormat="1" applyFont="1" applyFill="1" applyBorder="1" applyAlignment="1">
      <alignment horizontal="center" wrapText="1"/>
    </xf>
    <xf numFmtId="165" fontId="6" fillId="4" borderId="12" xfId="2" applyNumberFormat="1" applyFont="1" applyFill="1" applyBorder="1" applyAlignment="1">
      <alignment wrapText="1"/>
    </xf>
    <xf numFmtId="3" fontId="6" fillId="4" borderId="12" xfId="3" applyNumberFormat="1" applyFont="1" applyFill="1" applyBorder="1" applyAlignment="1">
      <alignment wrapText="1"/>
    </xf>
    <xf numFmtId="165" fontId="6" fillId="4" borderId="10" xfId="2" applyNumberFormat="1" applyFont="1" applyFill="1" applyBorder="1" applyAlignment="1">
      <alignment wrapText="1"/>
    </xf>
    <xf numFmtId="3" fontId="6" fillId="4" borderId="10" xfId="3" applyNumberFormat="1" applyFont="1" applyFill="1" applyBorder="1" applyAlignment="1">
      <alignment wrapText="1"/>
    </xf>
    <xf numFmtId="165" fontId="7" fillId="4" borderId="10" xfId="2" applyNumberFormat="1" applyFont="1" applyFill="1" applyBorder="1"/>
    <xf numFmtId="3" fontId="7" fillId="4" borderId="10" xfId="3" applyNumberFormat="1" applyFont="1" applyFill="1" applyBorder="1"/>
    <xf numFmtId="165" fontId="7" fillId="4" borderId="11" xfId="2" applyNumberFormat="1" applyFont="1" applyFill="1" applyBorder="1"/>
    <xf numFmtId="3" fontId="7" fillId="4" borderId="11" xfId="3" applyNumberFormat="1" applyFont="1" applyFill="1" applyBorder="1"/>
    <xf numFmtId="165" fontId="6" fillId="4" borderId="10" xfId="2" applyNumberFormat="1" applyFont="1" applyFill="1" applyBorder="1"/>
    <xf numFmtId="3" fontId="6" fillId="4" borderId="10" xfId="3" applyNumberFormat="1" applyFont="1" applyFill="1" applyBorder="1"/>
    <xf numFmtId="165" fontId="6" fillId="4" borderId="11" xfId="2" applyNumberFormat="1" applyFont="1" applyFill="1" applyBorder="1"/>
    <xf numFmtId="3" fontId="6" fillId="4" borderId="11" xfId="3" applyNumberFormat="1" applyFont="1" applyFill="1" applyBorder="1"/>
    <xf numFmtId="10" fontId="6" fillId="3" borderId="25" xfId="0" applyNumberFormat="1" applyFont="1" applyFill="1" applyBorder="1" applyAlignment="1">
      <alignment wrapText="1"/>
    </xf>
    <xf numFmtId="10" fontId="0" fillId="3" borderId="25" xfId="0" applyNumberFormat="1" applyFont="1" applyFill="1" applyBorder="1"/>
    <xf numFmtId="6" fontId="7" fillId="8" borderId="37" xfId="1" applyNumberFormat="1" applyFont="1" applyFill="1" applyBorder="1" applyProtection="1"/>
    <xf numFmtId="6" fontId="7" fillId="10" borderId="37" xfId="1" applyNumberFormat="1" applyFont="1" applyFill="1" applyBorder="1" applyProtection="1"/>
    <xf numFmtId="10" fontId="7" fillId="3" borderId="39" xfId="2" applyNumberFormat="1" applyFont="1" applyFill="1" applyBorder="1" applyAlignment="1">
      <alignment wrapText="1"/>
    </xf>
    <xf numFmtId="3" fontId="16" fillId="0" borderId="0" xfId="3" applyNumberFormat="1" applyFont="1" applyAlignment="1">
      <alignment horizontal="left"/>
    </xf>
    <xf numFmtId="6" fontId="7" fillId="0" borderId="0" xfId="1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3" applyFont="1"/>
    <xf numFmtId="0" fontId="28" fillId="0" borderId="0" xfId="3" applyFont="1"/>
    <xf numFmtId="0" fontId="10" fillId="0" borderId="17" xfId="3" applyFont="1" applyBorder="1"/>
    <xf numFmtId="0" fontId="11" fillId="0" borderId="0" xfId="3" applyFont="1" applyBorder="1" applyAlignment="1">
      <alignment wrapText="1"/>
    </xf>
    <xf numFmtId="0" fontId="11" fillId="0" borderId="17" xfId="3" applyFont="1" applyBorder="1" applyAlignment="1">
      <alignment wrapText="1"/>
    </xf>
    <xf numFmtId="0" fontId="11" fillId="0" borderId="0" xfId="3" applyFont="1" applyFill="1" applyAlignment="1">
      <alignment wrapText="1"/>
    </xf>
    <xf numFmtId="0" fontId="11" fillId="0" borderId="0" xfId="3" applyFont="1"/>
    <xf numFmtId="165" fontId="11" fillId="14" borderId="0" xfId="2" applyNumberFormat="1" applyFont="1" applyFill="1" applyBorder="1"/>
    <xf numFmtId="165" fontId="10" fillId="14" borderId="17" xfId="2" applyNumberFormat="1" applyFont="1" applyFill="1" applyBorder="1"/>
    <xf numFmtId="165" fontId="10" fillId="14" borderId="0" xfId="2" applyNumberFormat="1" applyFont="1" applyFill="1" applyBorder="1"/>
    <xf numFmtId="3" fontId="10" fillId="14" borderId="0" xfId="3" applyNumberFormat="1" applyFont="1" applyFill="1" applyBorder="1"/>
    <xf numFmtId="3" fontId="11" fillId="14" borderId="0" xfId="3" applyNumberFormat="1" applyFont="1" applyFill="1" applyBorder="1" applyAlignment="1">
      <alignment wrapText="1"/>
    </xf>
    <xf numFmtId="165" fontId="11" fillId="14" borderId="0" xfId="2" applyNumberFormat="1" applyFont="1" applyFill="1" applyBorder="1" applyAlignment="1">
      <alignment wrapText="1"/>
    </xf>
    <xf numFmtId="0" fontId="3" fillId="14" borderId="17" xfId="0" applyFont="1" applyFill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0" fontId="11" fillId="0" borderId="0" xfId="3" applyFont="1" applyFill="1" applyAlignment="1"/>
    <xf numFmtId="164" fontId="11" fillId="0" borderId="0" xfId="3" applyNumberFormat="1" applyFont="1" applyAlignment="1">
      <alignment horizontal="left"/>
    </xf>
    <xf numFmtId="10" fontId="11" fillId="14" borderId="0" xfId="2" applyNumberFormat="1" applyFont="1" applyFill="1" applyBorder="1"/>
    <xf numFmtId="10" fontId="10" fillId="14" borderId="17" xfId="2" applyNumberFormat="1" applyFont="1" applyFill="1" applyBorder="1"/>
    <xf numFmtId="10" fontId="10" fillId="14" borderId="0" xfId="2" applyNumberFormat="1" applyFont="1" applyFill="1" applyBorder="1"/>
    <xf numFmtId="10" fontId="10" fillId="14" borderId="0" xfId="3" applyNumberFormat="1" applyFont="1" applyFill="1" applyBorder="1"/>
    <xf numFmtId="3" fontId="3" fillId="0" borderId="0" xfId="0" applyNumberFormat="1" applyFont="1" applyAlignment="1">
      <alignment horizontal="center" wrapText="1"/>
    </xf>
    <xf numFmtId="10" fontId="11" fillId="14" borderId="0" xfId="3" applyNumberFormat="1" applyFont="1" applyFill="1" applyBorder="1" applyAlignment="1">
      <alignment wrapText="1"/>
    </xf>
    <xf numFmtId="3" fontId="19" fillId="0" borderId="0" xfId="0" applyNumberFormat="1" applyFont="1" applyBorder="1" applyAlignment="1">
      <alignment wrapText="1"/>
    </xf>
    <xf numFmtId="10" fontId="11" fillId="14" borderId="0" xfId="2" applyNumberFormat="1" applyFont="1" applyFill="1" applyBorder="1" applyAlignment="1">
      <alignment wrapText="1"/>
    </xf>
    <xf numFmtId="6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7" fontId="7" fillId="0" borderId="7" xfId="0" applyNumberFormat="1" applyFont="1" applyFill="1" applyBorder="1"/>
    <xf numFmtId="0" fontId="7" fillId="9" borderId="0" xfId="0" applyFont="1" applyFill="1"/>
    <xf numFmtId="37" fontId="7" fillId="0" borderId="0" xfId="0" applyNumberFormat="1" applyFont="1"/>
    <xf numFmtId="0" fontId="9" fillId="9" borderId="36" xfId="0" quotePrefix="1" applyNumberFormat="1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6" fillId="9" borderId="0" xfId="0" applyFont="1" applyFill="1"/>
    <xf numFmtId="10" fontId="7" fillId="0" borderId="0" xfId="0" applyNumberFormat="1" applyFont="1"/>
    <xf numFmtId="49" fontId="11" fillId="0" borderId="0" xfId="3" applyNumberFormat="1" applyFont="1" applyFill="1" applyBorder="1"/>
    <xf numFmtId="0" fontId="0" fillId="16" borderId="0" xfId="0" applyFill="1"/>
    <xf numFmtId="0" fontId="11" fillId="16" borderId="0" xfId="3" applyFont="1" applyFill="1" applyAlignment="1">
      <alignment wrapText="1"/>
    </xf>
    <xf numFmtId="164" fontId="11" fillId="16" borderId="0" xfId="3" applyNumberFormat="1" applyFont="1" applyFill="1" applyAlignment="1">
      <alignment horizontal="left"/>
    </xf>
    <xf numFmtId="38" fontId="0" fillId="0" borderId="22" xfId="0" applyNumberFormat="1" applyBorder="1"/>
    <xf numFmtId="3" fontId="10" fillId="7" borderId="44" xfId="3" applyNumberFormat="1" applyFont="1" applyFill="1" applyBorder="1" applyAlignment="1">
      <alignment horizontal="right"/>
    </xf>
    <xf numFmtId="3" fontId="10" fillId="7" borderId="4" xfId="3" applyNumberFormat="1" applyFont="1" applyFill="1" applyBorder="1" applyAlignment="1">
      <alignment horizontal="right"/>
    </xf>
    <xf numFmtId="3" fontId="10" fillId="7" borderId="33" xfId="3" applyNumberFormat="1" applyFont="1" applyFill="1" applyBorder="1" applyAlignment="1">
      <alignment horizontal="right"/>
    </xf>
    <xf numFmtId="49" fontId="11" fillId="0" borderId="45" xfId="3" applyNumberFormat="1" applyFont="1" applyBorder="1"/>
    <xf numFmtId="0" fontId="3" fillId="0" borderId="28" xfId="0" applyFont="1" applyBorder="1"/>
    <xf numFmtId="3" fontId="10" fillId="7" borderId="32" xfId="3" applyNumberFormat="1" applyFont="1" applyFill="1" applyBorder="1" applyAlignment="1">
      <alignment horizontal="right"/>
    </xf>
    <xf numFmtId="3" fontId="10" fillId="7" borderId="7" xfId="3" applyNumberFormat="1" applyFont="1" applyFill="1" applyBorder="1" applyAlignment="1">
      <alignment horizontal="right"/>
    </xf>
    <xf numFmtId="3" fontId="10" fillId="7" borderId="31" xfId="3" applyNumberFormat="1" applyFont="1" applyFill="1" applyBorder="1" applyAlignment="1">
      <alignment horizontal="right"/>
    </xf>
    <xf numFmtId="49" fontId="11" fillId="0" borderId="35" xfId="3" applyNumberFormat="1" applyFont="1" applyBorder="1"/>
    <xf numFmtId="3" fontId="10" fillId="7" borderId="30" xfId="3" applyNumberFormat="1" applyFont="1" applyFill="1" applyBorder="1" applyAlignment="1">
      <alignment horizontal="right"/>
    </xf>
    <xf numFmtId="3" fontId="10" fillId="7" borderId="29" xfId="3" applyNumberFormat="1" applyFont="1" applyFill="1" applyBorder="1" applyAlignment="1">
      <alignment horizontal="right"/>
    </xf>
    <xf numFmtId="3" fontId="10" fillId="7" borderId="12" xfId="3" applyNumberFormat="1" applyFont="1" applyFill="1" applyBorder="1" applyAlignment="1">
      <alignment horizontal="right"/>
    </xf>
    <xf numFmtId="49" fontId="11" fillId="0" borderId="28" xfId="3" applyNumberFormat="1" applyFont="1" applyBorder="1"/>
    <xf numFmtId="49" fontId="11" fillId="0" borderId="44" xfId="3" applyNumberFormat="1" applyFont="1" applyFill="1" applyBorder="1" applyAlignment="1">
      <alignment horizontal="center" wrapText="1"/>
    </xf>
    <xf numFmtId="49" fontId="11" fillId="0" borderId="4" xfId="3" applyNumberFormat="1" applyFont="1" applyFill="1" applyBorder="1" applyAlignment="1">
      <alignment horizontal="center" wrapText="1"/>
    </xf>
    <xf numFmtId="49" fontId="11" fillId="0" borderId="33" xfId="3" applyNumberFormat="1" applyFont="1" applyFill="1" applyBorder="1" applyAlignment="1">
      <alignment horizontal="center" wrapText="1"/>
    </xf>
    <xf numFmtId="49" fontId="11" fillId="0" borderId="0" xfId="3" applyNumberFormat="1" applyFont="1" applyBorder="1"/>
    <xf numFmtId="49" fontId="11" fillId="0" borderId="32" xfId="3" applyNumberFormat="1" applyFont="1" applyFill="1" applyBorder="1" applyAlignment="1">
      <alignment horizontal="center" wrapText="1"/>
    </xf>
    <xf numFmtId="49" fontId="11" fillId="0" borderId="7" xfId="3" applyNumberFormat="1" applyFont="1" applyFill="1" applyBorder="1" applyAlignment="1">
      <alignment horizontal="center" wrapText="1"/>
    </xf>
    <xf numFmtId="49" fontId="11" fillId="0" borderId="31" xfId="3" applyNumberFormat="1" applyFont="1" applyFill="1" applyBorder="1" applyAlignment="1">
      <alignment horizontal="center" wrapText="1"/>
    </xf>
    <xf numFmtId="49" fontId="10" fillId="0" borderId="0" xfId="3" applyNumberFormat="1" applyFont="1" applyBorder="1"/>
    <xf numFmtId="49" fontId="10" fillId="0" borderId="0" xfId="3" applyNumberFormat="1" applyFont="1"/>
    <xf numFmtId="49" fontId="11" fillId="0" borderId="0" xfId="3" applyNumberFormat="1" applyFont="1" applyBorder="1" applyAlignment="1">
      <alignment horizontal="left" wrapText="1"/>
    </xf>
    <xf numFmtId="49" fontId="0" fillId="0" borderId="0" xfId="0" applyNumberFormat="1" applyAlignment="1">
      <alignment horizontal="center"/>
    </xf>
    <xf numFmtId="38" fontId="0" fillId="0" borderId="43" xfId="0" applyNumberFormat="1" applyBorder="1"/>
    <xf numFmtId="38" fontId="0" fillId="0" borderId="0" xfId="0" applyNumberFormat="1" applyBorder="1"/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17" xfId="0" applyFont="1" applyBorder="1" applyAlignment="1">
      <alignment horizontal="center"/>
    </xf>
    <xf numFmtId="37" fontId="9" fillId="0" borderId="0" xfId="0" applyNumberFormat="1" applyFont="1" applyFill="1" applyBorder="1" applyAlignment="1"/>
    <xf numFmtId="165" fontId="7" fillId="0" borderId="0" xfId="2" applyNumberFormat="1" applyFont="1"/>
    <xf numFmtId="10" fontId="7" fillId="0" borderId="0" xfId="2" applyNumberFormat="1" applyFont="1"/>
    <xf numFmtId="37" fontId="7" fillId="0" borderId="21" xfId="0" applyNumberFormat="1" applyFont="1" applyBorder="1"/>
    <xf numFmtId="37" fontId="7" fillId="0" borderId="41" xfId="0" applyNumberFormat="1" applyFont="1" applyBorder="1"/>
    <xf numFmtId="37" fontId="7" fillId="0" borderId="47" xfId="0" applyNumberFormat="1" applyFont="1" applyBorder="1"/>
    <xf numFmtId="37" fontId="7" fillId="0" borderId="9" xfId="0" applyNumberFormat="1" applyFont="1" applyBorder="1"/>
    <xf numFmtId="37" fontId="7" fillId="0" borderId="44" xfId="0" applyNumberFormat="1" applyFont="1" applyBorder="1"/>
    <xf numFmtId="37" fontId="7" fillId="0" borderId="4" xfId="0" applyNumberFormat="1" applyFont="1" applyBorder="1"/>
    <xf numFmtId="37" fontId="7" fillId="0" borderId="33" xfId="0" applyNumberFormat="1" applyFont="1" applyBorder="1"/>
    <xf numFmtId="37" fontId="7" fillId="0" borderId="20" xfId="0" applyNumberFormat="1" applyFont="1" applyBorder="1"/>
    <xf numFmtId="37" fontId="7" fillId="9" borderId="0" xfId="0" applyNumberFormat="1" applyFont="1" applyFill="1"/>
    <xf numFmtId="37" fontId="7" fillId="0" borderId="32" xfId="0" applyNumberFormat="1" applyFont="1" applyBorder="1"/>
    <xf numFmtId="37" fontId="7" fillId="0" borderId="7" xfId="0" applyNumberFormat="1" applyFont="1" applyBorder="1"/>
    <xf numFmtId="37" fontId="7" fillId="0" borderId="31" xfId="0" applyNumberFormat="1" applyFont="1" applyBorder="1"/>
    <xf numFmtId="37" fontId="7" fillId="0" borderId="30" xfId="0" applyNumberFormat="1" applyFont="1" applyBorder="1"/>
    <xf numFmtId="37" fontId="7" fillId="0" borderId="29" xfId="0" applyNumberFormat="1" applyFont="1" applyBorder="1"/>
    <xf numFmtId="37" fontId="7" fillId="0" borderId="12" xfId="0" applyNumberFormat="1" applyFont="1" applyBorder="1"/>
    <xf numFmtId="168" fontId="9" fillId="9" borderId="0" xfId="0" applyNumberFormat="1" applyFont="1" applyFill="1" applyBorder="1" applyAlignment="1"/>
    <xf numFmtId="3" fontId="7" fillId="9" borderId="0" xfId="0" applyNumberFormat="1" applyFont="1" applyFill="1"/>
    <xf numFmtId="37" fontId="6" fillId="9" borderId="0" xfId="0" applyNumberFormat="1" applyFont="1" applyFill="1"/>
    <xf numFmtId="168" fontId="9" fillId="9" borderId="43" xfId="0" applyNumberFormat="1" applyFont="1" applyFill="1" applyBorder="1" applyAlignment="1"/>
    <xf numFmtId="168" fontId="9" fillId="9" borderId="0" xfId="0" applyNumberFormat="1" applyFont="1" applyFill="1" applyBorder="1" applyAlignment="1">
      <alignment horizontal="center"/>
    </xf>
    <xf numFmtId="37" fontId="9" fillId="0" borderId="43" xfId="0" applyNumberFormat="1" applyFont="1" applyBorder="1" applyAlignment="1"/>
    <xf numFmtId="37" fontId="7" fillId="0" borderId="0" xfId="0" applyNumberFormat="1" applyFont="1" applyFill="1" applyBorder="1" applyAlignment="1"/>
    <xf numFmtId="168" fontId="7" fillId="9" borderId="7" xfId="0" quotePrefix="1" applyNumberFormat="1" applyFont="1" applyFill="1" applyBorder="1" applyAlignment="1"/>
    <xf numFmtId="3" fontId="9" fillId="9" borderId="36" xfId="0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166" fontId="6" fillId="0" borderId="7" xfId="1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3" fontId="7" fillId="9" borderId="7" xfId="0" quotePrefix="1" applyNumberFormat="1" applyFont="1" applyFill="1" applyBorder="1" applyAlignment="1"/>
    <xf numFmtId="3" fontId="9" fillId="9" borderId="36" xfId="0" quotePrefix="1" applyNumberFormat="1" applyFont="1" applyFill="1" applyBorder="1" applyAlignment="1">
      <alignment horizontal="center"/>
    </xf>
    <xf numFmtId="10" fontId="7" fillId="0" borderId="0" xfId="2" quotePrefix="1" applyNumberFormat="1" applyFont="1" applyBorder="1" applyAlignment="1">
      <alignment horizontal="right"/>
    </xf>
    <xf numFmtId="10" fontId="7" fillId="0" borderId="7" xfId="2" quotePrefix="1" applyNumberFormat="1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37" fontId="7" fillId="0" borderId="0" xfId="0" quotePrefix="1" applyNumberFormat="1" applyFont="1" applyBorder="1" applyAlignment="1"/>
    <xf numFmtId="37" fontId="6" fillId="0" borderId="0" xfId="0" quotePrefix="1" applyNumberFormat="1" applyFont="1" applyBorder="1" applyAlignment="1"/>
    <xf numFmtId="37" fontId="6" fillId="0" borderId="7" xfId="0" quotePrefix="1" applyNumberFormat="1" applyFont="1" applyBorder="1" applyAlignment="1"/>
    <xf numFmtId="0" fontId="6" fillId="0" borderId="7" xfId="0" applyFont="1" applyBorder="1" applyAlignment="1">
      <alignment horizontal="center" vertical="center"/>
    </xf>
    <xf numFmtId="37" fontId="7" fillId="0" borderId="7" xfId="0" quotePrefix="1" applyNumberFormat="1" applyFont="1" applyBorder="1" applyAlignment="1"/>
    <xf numFmtId="0" fontId="7" fillId="0" borderId="8" xfId="0" quotePrefix="1" applyNumberFormat="1" applyFont="1" applyBorder="1" applyAlignment="1">
      <alignment horizontal="center" vertical="center"/>
    </xf>
    <xf numFmtId="3" fontId="9" fillId="9" borderId="8" xfId="0" applyNumberFormat="1" applyFont="1" applyFill="1" applyBorder="1" applyAlignment="1">
      <alignment horizontal="center"/>
    </xf>
    <xf numFmtId="3" fontId="9" fillId="9" borderId="8" xfId="0" quotePrefix="1" applyNumberFormat="1" applyFont="1" applyFill="1" applyBorder="1" applyAlignment="1">
      <alignment horizontal="center"/>
    </xf>
    <xf numFmtId="3" fontId="9" fillId="9" borderId="2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9" fillId="0" borderId="8" xfId="0" quotePrefix="1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43" xfId="0" quotePrefix="1" applyNumberFormat="1" applyFont="1" applyBorder="1" applyAlignment="1">
      <alignment horizontal="center"/>
    </xf>
    <xf numFmtId="0" fontId="9" fillId="0" borderId="8" xfId="0" quotePrefix="1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/>
    <xf numFmtId="0" fontId="31" fillId="0" borderId="0" xfId="0" applyFont="1"/>
    <xf numFmtId="0" fontId="6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7" fontId="31" fillId="0" borderId="17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166" fontId="2" fillId="0" borderId="0" xfId="1" applyNumberFormat="1" applyFont="1"/>
    <xf numFmtId="166" fontId="0" fillId="0" borderId="0" xfId="0" applyNumberFormat="1"/>
    <xf numFmtId="166" fontId="0" fillId="0" borderId="0" xfId="1" applyNumberFormat="1" applyFont="1"/>
    <xf numFmtId="166" fontId="0" fillId="0" borderId="7" xfId="1" applyNumberFormat="1" applyFont="1" applyBorder="1"/>
    <xf numFmtId="0" fontId="0" fillId="0" borderId="7" xfId="0" applyBorder="1"/>
    <xf numFmtId="49" fontId="0" fillId="0" borderId="7" xfId="0" applyNumberFormat="1" applyBorder="1"/>
    <xf numFmtId="49" fontId="2" fillId="0" borderId="7" xfId="366" applyNumberFormat="1" applyBorder="1"/>
    <xf numFmtId="166" fontId="2" fillId="0" borderId="0" xfId="1" applyNumberFormat="1" applyFont="1" applyFill="1" applyBorder="1"/>
    <xf numFmtId="166" fontId="2" fillId="0" borderId="7" xfId="1" applyNumberFormat="1" applyFont="1" applyBorder="1"/>
    <xf numFmtId="49" fontId="0" fillId="0" borderId="7" xfId="0" applyNumberFormat="1" applyBorder="1" applyAlignment="1">
      <alignment horizontal="left"/>
    </xf>
    <xf numFmtId="0" fontId="2" fillId="0" borderId="7" xfId="366" applyBorder="1"/>
    <xf numFmtId="166" fontId="0" fillId="0" borderId="7" xfId="1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10" fontId="0" fillId="0" borderId="17" xfId="0" applyNumberFormat="1" applyBorder="1"/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5" fontId="4" fillId="17" borderId="0" xfId="0" applyNumberFormat="1" applyFont="1" applyFill="1"/>
    <xf numFmtId="3" fontId="11" fillId="0" borderId="24" xfId="3" applyNumberFormat="1" applyFont="1" applyBorder="1"/>
    <xf numFmtId="3" fontId="11" fillId="0" borderId="23" xfId="3" applyNumberFormat="1" applyFont="1" applyBorder="1"/>
    <xf numFmtId="3" fontId="11" fillId="0" borderId="19" xfId="3" applyNumberFormat="1" applyFont="1" applyBorder="1"/>
    <xf numFmtId="3" fontId="11" fillId="0" borderId="17" xfId="3" applyNumberFormat="1" applyFont="1" applyBorder="1"/>
    <xf numFmtId="3" fontId="11" fillId="0" borderId="20" xfId="3" applyNumberFormat="1" applyFont="1" applyBorder="1"/>
    <xf numFmtId="3" fontId="11" fillId="0" borderId="24" xfId="3" applyNumberFormat="1" applyFont="1" applyBorder="1" applyAlignment="1">
      <alignment wrapText="1"/>
    </xf>
    <xf numFmtId="3" fontId="0" fillId="0" borderId="24" xfId="0" applyNumberFormat="1" applyBorder="1"/>
    <xf numFmtId="3" fontId="0" fillId="0" borderId="19" xfId="0" applyNumberFormat="1" applyBorder="1"/>
    <xf numFmtId="3" fontId="10" fillId="0" borderId="24" xfId="3" applyNumberFormat="1" applyFont="1" applyBorder="1"/>
    <xf numFmtId="3" fontId="11" fillId="0" borderId="0" xfId="3" applyNumberFormat="1" applyFont="1" applyBorder="1" applyAlignment="1">
      <alignment wrapText="1"/>
    </xf>
    <xf numFmtId="3" fontId="11" fillId="0" borderId="23" xfId="3" applyNumberFormat="1" applyFont="1" applyBorder="1" applyAlignment="1">
      <alignment wrapText="1"/>
    </xf>
    <xf numFmtId="3" fontId="0" fillId="0" borderId="0" xfId="0" applyNumberFormat="1" applyBorder="1"/>
    <xf numFmtId="3" fontId="0" fillId="0" borderId="23" xfId="0" applyNumberFormat="1" applyBorder="1"/>
    <xf numFmtId="3" fontId="0" fillId="0" borderId="17" xfId="0" applyNumberFormat="1" applyBorder="1"/>
    <xf numFmtId="3" fontId="0" fillId="0" borderId="20" xfId="0" applyNumberFormat="1" applyBorder="1"/>
    <xf numFmtId="3" fontId="10" fillId="0" borderId="23" xfId="3" applyNumberFormat="1" applyFont="1" applyBorder="1"/>
    <xf numFmtId="0" fontId="3" fillId="0" borderId="23" xfId="0" applyFont="1" applyBorder="1" applyAlignment="1"/>
    <xf numFmtId="165" fontId="15" fillId="0" borderId="21" xfId="0" applyNumberFormat="1" applyFont="1" applyBorder="1" applyAlignment="1">
      <alignment horizontal="center" wrapText="1"/>
    </xf>
    <xf numFmtId="0" fontId="5" fillId="10" borderId="4" xfId="0" applyFont="1" applyFill="1" applyBorder="1" applyAlignment="1" applyProtection="1">
      <alignment horizontal="center" wrapText="1"/>
    </xf>
    <xf numFmtId="0" fontId="5" fillId="0" borderId="2" xfId="0" applyFont="1" applyBorder="1" applyProtection="1"/>
    <xf numFmtId="0" fontId="22" fillId="0" borderId="38" xfId="0" applyFont="1" applyBorder="1" applyProtection="1"/>
    <xf numFmtId="0" fontId="22" fillId="0" borderId="2" xfId="0" applyFont="1" applyBorder="1" applyProtection="1"/>
    <xf numFmtId="0" fontId="0" fillId="0" borderId="0" xfId="0" applyAlignment="1">
      <alignment horizontal="right"/>
    </xf>
    <xf numFmtId="6" fontId="6" fillId="10" borderId="5" xfId="1" applyNumberFormat="1" applyFont="1" applyFill="1" applyBorder="1" applyAlignment="1" applyProtection="1">
      <alignment horizontal="right"/>
    </xf>
    <xf numFmtId="6" fontId="6" fillId="10" borderId="6" xfId="1" applyNumberFormat="1" applyFont="1" applyFill="1" applyBorder="1" applyAlignment="1" applyProtection="1">
      <alignment horizontal="right"/>
    </xf>
    <xf numFmtId="6" fontId="6" fillId="10" borderId="8" xfId="1" applyNumberFormat="1" applyFont="1" applyFill="1" applyBorder="1" applyAlignment="1" applyProtection="1">
      <alignment horizontal="right"/>
    </xf>
    <xf numFmtId="166" fontId="7" fillId="0" borderId="0" xfId="1" applyNumberFormat="1" applyFont="1" applyAlignment="1">
      <alignment horizontal="right"/>
    </xf>
    <xf numFmtId="0" fontId="5" fillId="9" borderId="4" xfId="0" applyFont="1" applyFill="1" applyBorder="1" applyAlignment="1" applyProtection="1">
      <alignment horizontal="center" wrapText="1"/>
    </xf>
    <xf numFmtId="6" fontId="6" fillId="9" borderId="5" xfId="1" applyNumberFormat="1" applyFont="1" applyFill="1" applyBorder="1" applyAlignment="1" applyProtection="1">
      <alignment horizontal="right"/>
    </xf>
    <xf numFmtId="6" fontId="6" fillId="9" borderId="6" xfId="1" applyNumberFormat="1" applyFont="1" applyFill="1" applyBorder="1" applyAlignment="1" applyProtection="1">
      <alignment horizontal="right"/>
    </xf>
    <xf numFmtId="10" fontId="6" fillId="9" borderId="25" xfId="0" applyNumberFormat="1" applyFont="1" applyFill="1" applyBorder="1" applyAlignment="1">
      <alignment wrapText="1"/>
    </xf>
    <xf numFmtId="6" fontId="6" fillId="9" borderId="8" xfId="1" applyNumberFormat="1" applyFont="1" applyFill="1" applyBorder="1" applyAlignment="1" applyProtection="1">
      <alignment horizontal="right"/>
    </xf>
    <xf numFmtId="10" fontId="6" fillId="9" borderId="25" xfId="2" applyNumberFormat="1" applyFont="1" applyFill="1" applyBorder="1" applyAlignment="1">
      <alignment wrapText="1"/>
    </xf>
    <xf numFmtId="165" fontId="6" fillId="3" borderId="39" xfId="2" applyNumberFormat="1" applyFont="1" applyFill="1" applyBorder="1" applyAlignment="1">
      <alignment horizontal="center" wrapText="1"/>
    </xf>
    <xf numFmtId="0" fontId="22" fillId="0" borderId="52" xfId="0" applyFont="1" applyBorder="1" applyProtection="1"/>
    <xf numFmtId="6" fontId="7" fillId="8" borderId="49" xfId="1" applyNumberFormat="1" applyFont="1" applyFill="1" applyBorder="1" applyProtection="1"/>
    <xf numFmtId="10" fontId="7" fillId="3" borderId="53" xfId="2" applyNumberFormat="1" applyFont="1" applyFill="1" applyBorder="1" applyAlignment="1">
      <alignment wrapText="1"/>
    </xf>
    <xf numFmtId="165" fontId="6" fillId="3" borderId="53" xfId="2" applyNumberFormat="1" applyFont="1" applyFill="1" applyBorder="1" applyAlignment="1">
      <alignment horizontal="center" wrapText="1"/>
    </xf>
    <xf numFmtId="6" fontId="7" fillId="10" borderId="49" xfId="1" applyNumberFormat="1" applyFont="1" applyFill="1" applyBorder="1" applyProtection="1"/>
    <xf numFmtId="10" fontId="6" fillId="3" borderId="54" xfId="2" applyNumberFormat="1" applyFont="1" applyFill="1" applyBorder="1" applyAlignment="1">
      <alignment wrapText="1"/>
    </xf>
    <xf numFmtId="165" fontId="5" fillId="9" borderId="4" xfId="0" applyNumberFormat="1" applyFont="1" applyFill="1" applyBorder="1" applyAlignment="1" applyProtection="1">
      <alignment horizontal="center" wrapText="1"/>
    </xf>
    <xf numFmtId="10" fontId="6" fillId="9" borderId="54" xfId="2" applyNumberFormat="1" applyFont="1" applyFill="1" applyBorder="1" applyAlignment="1">
      <alignment wrapText="1"/>
    </xf>
    <xf numFmtId="0" fontId="5" fillId="8" borderId="9" xfId="0" applyFont="1" applyFill="1" applyBorder="1" applyAlignment="1" applyProtection="1">
      <alignment horizontal="center" wrapText="1"/>
    </xf>
    <xf numFmtId="10" fontId="5" fillId="8" borderId="41" xfId="0" applyNumberFormat="1" applyFont="1" applyFill="1" applyBorder="1" applyAlignment="1" applyProtection="1">
      <alignment horizontal="center" wrapText="1"/>
    </xf>
    <xf numFmtId="6" fontId="6" fillId="8" borderId="34" xfId="1" applyNumberFormat="1" applyFont="1" applyFill="1" applyBorder="1" applyProtection="1"/>
    <xf numFmtId="10" fontId="6" fillId="8" borderId="55" xfId="1" applyNumberFormat="1" applyFont="1" applyFill="1" applyBorder="1" applyProtection="1"/>
    <xf numFmtId="6" fontId="6" fillId="8" borderId="10" xfId="1" applyNumberFormat="1" applyFont="1" applyFill="1" applyBorder="1" applyProtection="1"/>
    <xf numFmtId="10" fontId="6" fillId="8" borderId="56" xfId="1" applyNumberFormat="1" applyFont="1" applyFill="1" applyBorder="1" applyProtection="1"/>
    <xf numFmtId="6" fontId="7" fillId="8" borderId="57" xfId="1" applyNumberFormat="1" applyFont="1" applyFill="1" applyBorder="1" applyProtection="1"/>
    <xf numFmtId="10" fontId="7" fillId="8" borderId="50" xfId="1" applyNumberFormat="1" applyFont="1" applyFill="1" applyBorder="1" applyProtection="1"/>
    <xf numFmtId="6" fontId="7" fillId="8" borderId="58" xfId="1" applyNumberFormat="1" applyFont="1" applyFill="1" applyBorder="1" applyProtection="1"/>
    <xf numFmtId="10" fontId="7" fillId="8" borderId="51" xfId="1" applyNumberFormat="1" applyFont="1" applyFill="1" applyBorder="1" applyProtection="1"/>
    <xf numFmtId="6" fontId="6" fillId="8" borderId="59" xfId="1" applyNumberFormat="1" applyFont="1" applyFill="1" applyBorder="1" applyProtection="1"/>
    <xf numFmtId="10" fontId="6" fillId="8" borderId="60" xfId="1" applyNumberFormat="1" applyFont="1" applyFill="1" applyBorder="1" applyProtection="1"/>
    <xf numFmtId="38" fontId="5" fillId="2" borderId="9" xfId="0" applyNumberFormat="1" applyFont="1" applyFill="1" applyBorder="1" applyAlignment="1" applyProtection="1">
      <alignment horizontal="center" wrapText="1"/>
    </xf>
    <xf numFmtId="38" fontId="5" fillId="2" borderId="41" xfId="0" applyNumberFormat="1" applyFont="1" applyFill="1" applyBorder="1" applyAlignment="1" applyProtection="1">
      <alignment horizontal="center" wrapText="1"/>
    </xf>
    <xf numFmtId="38" fontId="6" fillId="2" borderId="34" xfId="1" applyNumberFormat="1" applyFont="1" applyFill="1" applyBorder="1" applyProtection="1"/>
    <xf numFmtId="38" fontId="6" fillId="2" borderId="55" xfId="1" applyNumberFormat="1" applyFont="1" applyFill="1" applyBorder="1" applyProtection="1"/>
    <xf numFmtId="38" fontId="6" fillId="2" borderId="10" xfId="1" applyNumberFormat="1" applyFont="1" applyFill="1" applyBorder="1" applyProtection="1"/>
    <xf numFmtId="38" fontId="6" fillId="2" borderId="56" xfId="1" applyNumberFormat="1" applyFont="1" applyFill="1" applyBorder="1" applyProtection="1"/>
    <xf numFmtId="38" fontId="7" fillId="2" borderId="57" xfId="1" applyNumberFormat="1" applyFont="1" applyFill="1" applyBorder="1" applyProtection="1"/>
    <xf numFmtId="38" fontId="7" fillId="2" borderId="50" xfId="1" applyNumberFormat="1" applyFont="1" applyFill="1" applyBorder="1" applyProtection="1"/>
    <xf numFmtId="38" fontId="7" fillId="2" borderId="58" xfId="1" applyNumberFormat="1" applyFont="1" applyFill="1" applyBorder="1" applyProtection="1"/>
    <xf numFmtId="38" fontId="7" fillId="2" borderId="51" xfId="1" applyNumberFormat="1" applyFont="1" applyFill="1" applyBorder="1" applyProtection="1"/>
    <xf numFmtId="38" fontId="6" fillId="2" borderId="59" xfId="1" applyNumberFormat="1" applyFont="1" applyFill="1" applyBorder="1" applyProtection="1"/>
    <xf numFmtId="38" fontId="6" fillId="2" borderId="60" xfId="1" applyNumberFormat="1" applyFont="1" applyFill="1" applyBorder="1" applyProtection="1"/>
    <xf numFmtId="6" fontId="5" fillId="11" borderId="9" xfId="0" applyNumberFormat="1" applyFont="1" applyFill="1" applyBorder="1" applyAlignment="1" applyProtection="1">
      <alignment horizontal="center" wrapText="1"/>
    </xf>
    <xf numFmtId="0" fontId="5" fillId="8" borderId="47" xfId="0" applyFont="1" applyFill="1" applyBorder="1" applyAlignment="1" applyProtection="1">
      <alignment horizontal="center" wrapText="1"/>
    </xf>
    <xf numFmtId="165" fontId="5" fillId="9" borderId="47" xfId="0" applyNumberFormat="1" applyFont="1" applyFill="1" applyBorder="1" applyAlignment="1" applyProtection="1">
      <alignment horizontal="center" wrapText="1"/>
    </xf>
    <xf numFmtId="0" fontId="5" fillId="10" borderId="47" xfId="0" applyFont="1" applyFill="1" applyBorder="1" applyAlignment="1" applyProtection="1">
      <alignment horizontal="center" wrapText="1"/>
    </xf>
    <xf numFmtId="0" fontId="5" fillId="15" borderId="41" xfId="0" applyFont="1" applyFill="1" applyBorder="1" applyAlignment="1" applyProtection="1">
      <alignment horizontal="center" wrapText="1"/>
    </xf>
    <xf numFmtId="6" fontId="6" fillId="11" borderId="34" xfId="1" applyNumberFormat="1" applyFont="1" applyFill="1" applyBorder="1" applyProtection="1"/>
    <xf numFmtId="6" fontId="6" fillId="15" borderId="55" xfId="1" applyNumberFormat="1" applyFont="1" applyFill="1" applyBorder="1" applyProtection="1"/>
    <xf numFmtId="6" fontId="6" fillId="11" borderId="10" xfId="1" applyNumberFormat="1" applyFont="1" applyFill="1" applyBorder="1" applyProtection="1"/>
    <xf numFmtId="6" fontId="6" fillId="15" borderId="56" xfId="1" applyNumberFormat="1" applyFont="1" applyFill="1" applyBorder="1" applyProtection="1"/>
    <xf numFmtId="6" fontId="7" fillId="11" borderId="57" xfId="1" applyNumberFormat="1" applyFont="1" applyFill="1" applyBorder="1" applyProtection="1"/>
    <xf numFmtId="6" fontId="7" fillId="15" borderId="50" xfId="1" applyNumberFormat="1" applyFont="1" applyFill="1" applyBorder="1" applyProtection="1"/>
    <xf numFmtId="6" fontId="7" fillId="11" borderId="58" xfId="1" applyNumberFormat="1" applyFont="1" applyFill="1" applyBorder="1" applyProtection="1"/>
    <xf numFmtId="6" fontId="7" fillId="15" borderId="51" xfId="1" applyNumberFormat="1" applyFont="1" applyFill="1" applyBorder="1" applyProtection="1"/>
    <xf numFmtId="6" fontId="6" fillId="11" borderId="59" xfId="1" applyNumberFormat="1" applyFont="1" applyFill="1" applyBorder="1" applyProtection="1"/>
    <xf numFmtId="6" fontId="6" fillId="15" borderId="60" xfId="1" applyNumberFormat="1" applyFont="1" applyFill="1" applyBorder="1" applyProtection="1"/>
    <xf numFmtId="6" fontId="6" fillId="10" borderId="37" xfId="1" applyNumberFormat="1" applyFont="1" applyFill="1" applyBorder="1" applyAlignment="1" applyProtection="1">
      <alignment horizontal="right"/>
    </xf>
    <xf numFmtId="6" fontId="6" fillId="10" borderId="49" xfId="1" applyNumberFormat="1" applyFont="1" applyFill="1" applyBorder="1" applyAlignment="1" applyProtection="1">
      <alignment horizontal="right"/>
    </xf>
    <xf numFmtId="0" fontId="5" fillId="10" borderId="9" xfId="0" applyFont="1" applyFill="1" applyBorder="1" applyAlignment="1" applyProtection="1">
      <alignment horizontal="center" wrapText="1"/>
    </xf>
    <xf numFmtId="6" fontId="6" fillId="9" borderId="37" xfId="1" applyNumberFormat="1" applyFont="1" applyFill="1" applyBorder="1" applyAlignment="1" applyProtection="1">
      <alignment horizontal="right"/>
    </xf>
    <xf numFmtId="10" fontId="6" fillId="9" borderId="39" xfId="2" applyNumberFormat="1" applyFont="1" applyFill="1" applyBorder="1" applyAlignment="1">
      <alignment wrapText="1"/>
    </xf>
    <xf numFmtId="6" fontId="6" fillId="9" borderId="49" xfId="1" applyNumberFormat="1" applyFont="1" applyFill="1" applyBorder="1" applyAlignment="1" applyProtection="1">
      <alignment horizontal="right"/>
    </xf>
    <xf numFmtId="10" fontId="6" fillId="9" borderId="53" xfId="2" applyNumberFormat="1" applyFont="1" applyFill="1" applyBorder="1" applyAlignment="1">
      <alignment wrapText="1"/>
    </xf>
    <xf numFmtId="10" fontId="3" fillId="9" borderId="25" xfId="0" applyNumberFormat="1" applyFont="1" applyFill="1" applyBorder="1"/>
    <xf numFmtId="165" fontId="6" fillId="10" borderId="54" xfId="2" applyNumberFormat="1" applyFont="1" applyFill="1" applyBorder="1" applyAlignment="1">
      <alignment wrapText="1"/>
    </xf>
    <xf numFmtId="165" fontId="6" fillId="10" borderId="25" xfId="0" applyNumberFormat="1" applyFont="1" applyFill="1" applyBorder="1" applyAlignment="1">
      <alignment wrapText="1"/>
    </xf>
    <xf numFmtId="165" fontId="6" fillId="10" borderId="39" xfId="2" applyNumberFormat="1" applyFont="1" applyFill="1" applyBorder="1" applyAlignment="1">
      <alignment wrapText="1"/>
    </xf>
    <xf numFmtId="165" fontId="6" fillId="10" borderId="53" xfId="2" applyNumberFormat="1" applyFont="1" applyFill="1" applyBorder="1" applyAlignment="1">
      <alignment wrapText="1"/>
    </xf>
    <xf numFmtId="165" fontId="6" fillId="10" borderId="25" xfId="2" applyNumberFormat="1" applyFont="1" applyFill="1" applyBorder="1" applyAlignment="1">
      <alignment wrapText="1"/>
    </xf>
    <xf numFmtId="165" fontId="3" fillId="10" borderId="25" xfId="0" applyNumberFormat="1" applyFont="1" applyFill="1" applyBorder="1"/>
    <xf numFmtId="3" fontId="11" fillId="4" borderId="21" xfId="3" applyNumberFormat="1" applyFont="1" applyFill="1" applyBorder="1" applyAlignment="1">
      <alignment horizontal="center" wrapText="1"/>
    </xf>
    <xf numFmtId="3" fontId="11" fillId="4" borderId="28" xfId="3" applyNumberFormat="1" applyFont="1" applyFill="1" applyBorder="1" applyAlignment="1">
      <alignment wrapText="1"/>
    </xf>
    <xf numFmtId="3" fontId="11" fillId="4" borderId="25" xfId="3" applyNumberFormat="1" applyFont="1" applyFill="1" applyBorder="1" applyAlignment="1">
      <alignment wrapText="1"/>
    </xf>
    <xf numFmtId="3" fontId="10" fillId="4" borderId="25" xfId="3" applyNumberFormat="1" applyFont="1" applyFill="1" applyBorder="1"/>
    <xf numFmtId="3" fontId="10" fillId="4" borderId="22" xfId="3" applyNumberFormat="1" applyFont="1" applyFill="1" applyBorder="1"/>
    <xf numFmtId="3" fontId="11" fillId="4" borderId="25" xfId="3" applyNumberFormat="1" applyFont="1" applyFill="1" applyBorder="1"/>
    <xf numFmtId="3" fontId="11" fillId="4" borderId="22" xfId="3" applyNumberFormat="1" applyFont="1" applyFill="1" applyBorder="1"/>
    <xf numFmtId="3" fontId="11" fillId="4" borderId="11" xfId="3" applyNumberFormat="1" applyFont="1" applyFill="1" applyBorder="1" applyAlignment="1">
      <alignment horizontal="center" wrapText="1"/>
    </xf>
    <xf numFmtId="3" fontId="11" fillId="4" borderId="22" xfId="3" applyNumberFormat="1" applyFont="1" applyFill="1" applyBorder="1" applyAlignment="1">
      <alignment horizontal="center" wrapText="1"/>
    </xf>
    <xf numFmtId="3" fontId="6" fillId="4" borderId="11" xfId="3" applyNumberFormat="1" applyFont="1" applyFill="1" applyBorder="1" applyAlignment="1">
      <alignment horizontal="center" wrapText="1"/>
    </xf>
    <xf numFmtId="0" fontId="4" fillId="0" borderId="0" xfId="0" applyFont="1" applyBorder="1"/>
    <xf numFmtId="3" fontId="6" fillId="4" borderId="22" xfId="3" applyNumberFormat="1" applyFont="1" applyFill="1" applyBorder="1" applyAlignment="1">
      <alignment horizontal="center" wrapText="1"/>
    </xf>
    <xf numFmtId="3" fontId="6" fillId="4" borderId="28" xfId="3" applyNumberFormat="1" applyFont="1" applyFill="1" applyBorder="1" applyAlignment="1">
      <alignment wrapText="1"/>
    </xf>
    <xf numFmtId="3" fontId="6" fillId="4" borderId="25" xfId="3" applyNumberFormat="1" applyFont="1" applyFill="1" applyBorder="1" applyAlignment="1">
      <alignment wrapText="1"/>
    </xf>
    <xf numFmtId="3" fontId="7" fillId="4" borderId="25" xfId="3" applyNumberFormat="1" applyFont="1" applyFill="1" applyBorder="1"/>
    <xf numFmtId="3" fontId="7" fillId="4" borderId="22" xfId="3" applyNumberFormat="1" applyFont="1" applyFill="1" applyBorder="1"/>
    <xf numFmtId="3" fontId="6" fillId="4" borderId="25" xfId="3" applyNumberFormat="1" applyFont="1" applyFill="1" applyBorder="1"/>
    <xf numFmtId="0" fontId="4" fillId="0" borderId="17" xfId="0" applyFont="1" applyBorder="1"/>
    <xf numFmtId="3" fontId="6" fillId="4" borderId="22" xfId="3" applyNumberFormat="1" applyFont="1" applyFill="1" applyBorder="1"/>
    <xf numFmtId="3" fontId="6" fillId="0" borderId="0" xfId="3" applyNumberFormat="1" applyFont="1"/>
    <xf numFmtId="3" fontId="7" fillId="0" borderId="0" xfId="3" applyNumberFormat="1" applyFont="1"/>
    <xf numFmtId="3" fontId="34" fillId="0" borderId="0" xfId="3" applyNumberFormat="1" applyFont="1" applyAlignment="1">
      <alignment horizontal="right"/>
    </xf>
    <xf numFmtId="3" fontId="34" fillId="0" borderId="0" xfId="3" applyNumberFormat="1" applyFont="1"/>
    <xf numFmtId="0" fontId="10" fillId="0" borderId="0" xfId="368" applyFont="1" applyAlignment="1">
      <alignment vertical="center"/>
    </xf>
    <xf numFmtId="0" fontId="10" fillId="0" borderId="0" xfId="368" applyFont="1" applyAlignment="1">
      <alignment horizontal="right" vertical="center"/>
    </xf>
    <xf numFmtId="3" fontId="10" fillId="0" borderId="0" xfId="368" applyNumberFormat="1" applyFont="1" applyAlignment="1">
      <alignment horizontal="right" vertical="center"/>
    </xf>
    <xf numFmtId="0" fontId="11" fillId="0" borderId="0" xfId="368" applyFont="1" applyAlignment="1">
      <alignment horizontal="right" vertical="center"/>
    </xf>
    <xf numFmtId="3" fontId="10" fillId="0" borderId="17" xfId="368" applyNumberFormat="1" applyFont="1" applyBorder="1" applyAlignment="1">
      <alignment horizontal="right" vertical="center"/>
    </xf>
    <xf numFmtId="0" fontId="10" fillId="0" borderId="17" xfId="368" applyFont="1" applyBorder="1" applyAlignment="1">
      <alignment vertical="center"/>
    </xf>
    <xf numFmtId="0" fontId="11" fillId="0" borderId="17" xfId="368" applyFont="1" applyBorder="1" applyAlignment="1">
      <alignment horizontal="right" vertical="center"/>
    </xf>
    <xf numFmtId="3" fontId="10" fillId="0" borderId="0" xfId="368" applyNumberFormat="1" applyFont="1" applyBorder="1" applyAlignment="1">
      <alignment horizontal="right" vertical="center"/>
    </xf>
    <xf numFmtId="1" fontId="11" fillId="0" borderId="62" xfId="368" applyNumberFormat="1" applyFont="1" applyFill="1" applyBorder="1" applyAlignment="1">
      <alignment horizontal="right" vertical="center"/>
    </xf>
    <xf numFmtId="0" fontId="10" fillId="0" borderId="0" xfId="368" applyFont="1"/>
    <xf numFmtId="0" fontId="11" fillId="0" borderId="62" xfId="368" applyFont="1" applyFill="1" applyBorder="1" applyAlignment="1">
      <alignment horizontal="right" vertical="center" wrapText="1"/>
    </xf>
    <xf numFmtId="3" fontId="10" fillId="0" borderId="61" xfId="368" applyNumberFormat="1" applyFont="1" applyBorder="1" applyAlignment="1">
      <alignment horizontal="right" vertical="center"/>
    </xf>
    <xf numFmtId="1" fontId="11" fillId="0" borderId="62" xfId="368" applyNumberFormat="1" applyFont="1" applyFill="1" applyBorder="1" applyAlignment="1">
      <alignment horizontal="right" vertical="center" indent="1"/>
    </xf>
    <xf numFmtId="0" fontId="10" fillId="0" borderId="0" xfId="368" applyFont="1" applyAlignment="1">
      <alignment vertical="center" wrapText="1"/>
    </xf>
    <xf numFmtId="3" fontId="10" fillId="0" borderId="14" xfId="368" applyNumberFormat="1" applyFont="1" applyFill="1" applyBorder="1" applyAlignment="1">
      <alignment vertical="center"/>
    </xf>
    <xf numFmtId="0" fontId="10" fillId="0" borderId="14" xfId="368" applyFont="1" applyFill="1" applyBorder="1" applyAlignment="1">
      <alignment horizontal="left" vertical="center" wrapText="1"/>
    </xf>
    <xf numFmtId="0" fontId="10" fillId="0" borderId="14" xfId="368" applyFont="1" applyFill="1" applyBorder="1" applyAlignment="1">
      <alignment horizontal="left" vertical="top"/>
    </xf>
    <xf numFmtId="3" fontId="10" fillId="0" borderId="0" xfId="368" applyNumberFormat="1" applyFont="1" applyFill="1" applyAlignment="1">
      <alignment horizontal="right" vertical="center"/>
    </xf>
    <xf numFmtId="3" fontId="10" fillId="0" borderId="0" xfId="368" applyNumberFormat="1" applyFont="1" applyFill="1" applyAlignment="1">
      <alignment vertical="center"/>
    </xf>
    <xf numFmtId="0" fontId="10" fillId="0" borderId="0" xfId="368" applyFont="1" applyFill="1" applyAlignment="1">
      <alignment horizontal="left" vertical="center" wrapText="1"/>
    </xf>
    <xf numFmtId="0" fontId="10" fillId="0" borderId="0" xfId="368" applyFont="1" applyFill="1" applyAlignment="1">
      <alignment horizontal="left" vertical="top"/>
    </xf>
    <xf numFmtId="3" fontId="10" fillId="0" borderId="43" xfId="368" applyNumberFormat="1" applyFont="1" applyFill="1" applyBorder="1" applyAlignment="1">
      <alignment horizontal="right" vertical="center"/>
    </xf>
    <xf numFmtId="3" fontId="10" fillId="0" borderId="61" xfId="368" applyNumberFormat="1" applyFont="1" applyFill="1" applyBorder="1" applyAlignment="1">
      <alignment vertical="center"/>
    </xf>
    <xf numFmtId="0" fontId="10" fillId="0" borderId="43" xfId="368" applyFont="1" applyFill="1" applyBorder="1" applyAlignment="1">
      <alignment horizontal="left" vertical="center" wrapText="1"/>
    </xf>
    <xf numFmtId="0" fontId="10" fillId="0" borderId="43" xfId="368" applyFont="1" applyFill="1" applyBorder="1" applyAlignment="1">
      <alignment horizontal="right" vertical="center" wrapText="1"/>
    </xf>
    <xf numFmtId="0" fontId="10" fillId="0" borderId="61" xfId="368" applyFont="1" applyFill="1" applyBorder="1" applyAlignment="1">
      <alignment horizontal="left" vertical="center" wrapText="1"/>
    </xf>
    <xf numFmtId="0" fontId="10" fillId="0" borderId="61" xfId="368" applyFont="1" applyFill="1" applyBorder="1" applyAlignment="1">
      <alignment horizontal="right" vertical="center" wrapText="1"/>
    </xf>
    <xf numFmtId="0" fontId="11" fillId="0" borderId="62" xfId="368" applyFont="1" applyFill="1" applyBorder="1" applyAlignment="1">
      <alignment horizontal="left" vertical="center" wrapText="1"/>
    </xf>
    <xf numFmtId="0" fontId="10" fillId="0" borderId="43" xfId="368" applyFont="1" applyFill="1" applyBorder="1" applyAlignment="1">
      <alignment horizontal="left" vertical="top"/>
    </xf>
    <xf numFmtId="3" fontId="10" fillId="0" borderId="0" xfId="368" applyNumberFormat="1" applyFont="1" applyFill="1" applyBorder="1" applyAlignment="1">
      <alignment vertical="center"/>
    </xf>
    <xf numFmtId="0" fontId="10" fillId="0" borderId="0" xfId="368" applyFont="1" applyFill="1" applyBorder="1" applyAlignment="1">
      <alignment horizontal="left" vertical="center" wrapText="1"/>
    </xf>
    <xf numFmtId="0" fontId="10" fillId="0" borderId="0" xfId="368" applyFont="1" applyFill="1" applyBorder="1" applyAlignment="1">
      <alignment horizontal="left" vertical="top"/>
    </xf>
    <xf numFmtId="3" fontId="10" fillId="0" borderId="43" xfId="368" applyNumberFormat="1" applyFont="1" applyFill="1" applyBorder="1" applyAlignment="1">
      <alignment vertical="center"/>
    </xf>
    <xf numFmtId="3" fontId="10" fillId="0" borderId="61" xfId="368" applyNumberFormat="1" applyFont="1" applyFill="1" applyBorder="1" applyAlignment="1">
      <alignment horizontal="right" vertical="center"/>
    </xf>
    <xf numFmtId="0" fontId="11" fillId="0" borderId="0" xfId="368" applyFont="1" applyAlignment="1">
      <alignment horizontal="left" vertical="center"/>
    </xf>
    <xf numFmtId="6" fontId="11" fillId="4" borderId="21" xfId="3" applyNumberFormat="1" applyFont="1" applyFill="1" applyBorder="1" applyAlignment="1">
      <alignment horizontal="center" wrapText="1"/>
    </xf>
    <xf numFmtId="6" fontId="11" fillId="4" borderId="28" xfId="3" applyNumberFormat="1" applyFont="1" applyFill="1" applyBorder="1" applyAlignment="1">
      <alignment wrapText="1"/>
    </xf>
    <xf numFmtId="6" fontId="11" fillId="4" borderId="25" xfId="3" applyNumberFormat="1" applyFont="1" applyFill="1" applyBorder="1" applyAlignment="1">
      <alignment wrapText="1"/>
    </xf>
    <xf numFmtId="6" fontId="10" fillId="4" borderId="25" xfId="3" applyNumberFormat="1" applyFont="1" applyFill="1" applyBorder="1"/>
    <xf numFmtId="6" fontId="10" fillId="4" borderId="22" xfId="3" applyNumberFormat="1" applyFont="1" applyFill="1" applyBorder="1"/>
    <xf numFmtId="6" fontId="11" fillId="4" borderId="25" xfId="3" applyNumberFormat="1" applyFont="1" applyFill="1" applyBorder="1"/>
    <xf numFmtId="6" fontId="11" fillId="4" borderId="22" xfId="3" applyNumberFormat="1" applyFont="1" applyFill="1" applyBorder="1"/>
    <xf numFmtId="170" fontId="0" fillId="0" borderId="0" xfId="0" applyNumberFormat="1"/>
    <xf numFmtId="170" fontId="0" fillId="18" borderId="0" xfId="0" applyNumberFormat="1" applyFill="1"/>
    <xf numFmtId="165" fontId="0" fillId="18" borderId="5" xfId="2" applyNumberFormat="1" applyFont="1" applyFill="1" applyBorder="1"/>
    <xf numFmtId="170" fontId="0" fillId="18" borderId="5" xfId="0" applyNumberFormat="1" applyFill="1" applyBorder="1"/>
    <xf numFmtId="170" fontId="0" fillId="0" borderId="14" xfId="0" applyNumberFormat="1" applyBorder="1"/>
    <xf numFmtId="170" fontId="0" fillId="0" borderId="3" xfId="0" applyNumberFormat="1" applyBorder="1"/>
    <xf numFmtId="165" fontId="0" fillId="18" borderId="2" xfId="2" applyNumberFormat="1" applyFont="1" applyFill="1" applyBorder="1"/>
    <xf numFmtId="170" fontId="0" fillId="18" borderId="2" xfId="0" applyNumberFormat="1" applyFill="1" applyBorder="1"/>
    <xf numFmtId="170" fontId="0" fillId="0" borderId="2" xfId="0" applyNumberFormat="1" applyBorder="1"/>
    <xf numFmtId="170" fontId="0" fillId="0" borderId="0" xfId="0" applyNumberFormat="1" applyBorder="1"/>
    <xf numFmtId="49" fontId="0" fillId="0" borderId="0" xfId="0" applyNumberFormat="1" applyBorder="1"/>
    <xf numFmtId="171" fontId="0" fillId="0" borderId="2" xfId="0" applyNumberFormat="1" applyBorder="1"/>
    <xf numFmtId="171" fontId="0" fillId="19" borderId="2" xfId="0" applyNumberFormat="1" applyFill="1" applyBorder="1"/>
    <xf numFmtId="170" fontId="0" fillId="19" borderId="2" xfId="0" applyNumberFormat="1" applyFill="1" applyBorder="1"/>
    <xf numFmtId="171" fontId="0" fillId="0" borderId="3" xfId="0" applyNumberFormat="1" applyBorder="1"/>
    <xf numFmtId="165" fontId="0" fillId="19" borderId="5" xfId="2" applyNumberFormat="1" applyFont="1" applyFill="1" applyBorder="1"/>
    <xf numFmtId="170" fontId="0" fillId="19" borderId="3" xfId="0" applyNumberFormat="1" applyFill="1" applyBorder="1"/>
    <xf numFmtId="165" fontId="0" fillId="19" borderId="2" xfId="2" applyNumberFormat="1" applyFont="1" applyFill="1" applyBorder="1"/>
    <xf numFmtId="49" fontId="3" fillId="0" borderId="27" xfId="0" applyNumberFormat="1" applyFont="1" applyBorder="1" applyAlignment="1">
      <alignment horizontal="center"/>
    </xf>
    <xf numFmtId="170" fontId="3" fillId="0" borderId="2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/>
    <xf numFmtId="170" fontId="3" fillId="0" borderId="2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38" fontId="11" fillId="4" borderId="28" xfId="3" applyNumberFormat="1" applyFont="1" applyFill="1" applyBorder="1" applyAlignment="1">
      <alignment wrapText="1"/>
    </xf>
    <xf numFmtId="38" fontId="11" fillId="4" borderId="25" xfId="3" applyNumberFormat="1" applyFont="1" applyFill="1" applyBorder="1" applyAlignment="1">
      <alignment wrapText="1"/>
    </xf>
    <xf numFmtId="38" fontId="10" fillId="4" borderId="25" xfId="3" applyNumberFormat="1" applyFont="1" applyFill="1" applyBorder="1"/>
    <xf numFmtId="38" fontId="10" fillId="4" borderId="22" xfId="3" applyNumberFormat="1" applyFont="1" applyFill="1" applyBorder="1"/>
    <xf numFmtId="38" fontId="11" fillId="4" borderId="25" xfId="3" applyNumberFormat="1" applyFont="1" applyFill="1" applyBorder="1"/>
    <xf numFmtId="0" fontId="7" fillId="0" borderId="38" xfId="0" applyFont="1" applyBorder="1" applyProtection="1"/>
    <xf numFmtId="0" fontId="4" fillId="0" borderId="64" xfId="0" applyFont="1" applyBorder="1"/>
    <xf numFmtId="165" fontId="7" fillId="4" borderId="57" xfId="2" applyNumberFormat="1" applyFont="1" applyFill="1" applyBorder="1"/>
    <xf numFmtId="3" fontId="7" fillId="4" borderId="57" xfId="3" applyNumberFormat="1" applyFont="1" applyFill="1" applyBorder="1"/>
    <xf numFmtId="3" fontId="7" fillId="4" borderId="39" xfId="3" applyNumberFormat="1" applyFont="1" applyFill="1" applyBorder="1"/>
    <xf numFmtId="10" fontId="10" fillId="4" borderId="57" xfId="2" applyNumberFormat="1" applyFont="1" applyFill="1" applyBorder="1"/>
    <xf numFmtId="3" fontId="10" fillId="4" borderId="39" xfId="3" applyNumberFormat="1" applyFont="1" applyFill="1" applyBorder="1"/>
    <xf numFmtId="3" fontId="10" fillId="4" borderId="57" xfId="3" applyNumberFormat="1" applyFont="1" applyFill="1" applyBorder="1"/>
    <xf numFmtId="165" fontId="10" fillId="4" borderId="57" xfId="2" applyNumberFormat="1" applyFont="1" applyFill="1" applyBorder="1"/>
    <xf numFmtId="6" fontId="10" fillId="4" borderId="39" xfId="3" applyNumberFormat="1" applyFont="1" applyFill="1" applyBorder="1"/>
    <xf numFmtId="38" fontId="10" fillId="4" borderId="57" xfId="3" applyNumberFormat="1" applyFont="1" applyFill="1" applyBorder="1"/>
    <xf numFmtId="38" fontId="10" fillId="4" borderId="39" xfId="3" applyNumberFormat="1" applyFont="1" applyFill="1" applyBorder="1"/>
    <xf numFmtId="10" fontId="12" fillId="0" borderId="2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27" xfId="0" applyFont="1" applyBorder="1" applyAlignment="1" applyProtection="1">
      <alignment horizontal="center" wrapText="1"/>
    </xf>
    <xf numFmtId="164" fontId="6" fillId="0" borderId="21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6" fontId="3" fillId="0" borderId="21" xfId="0" applyNumberFormat="1" applyFont="1" applyBorder="1" applyAlignment="1">
      <alignment horizontal="center" vertical="center"/>
    </xf>
    <xf numFmtId="0" fontId="35" fillId="0" borderId="0" xfId="370"/>
    <xf numFmtId="38" fontId="36" fillId="20" borderId="0" xfId="371" applyNumberFormat="1" applyFont="1" applyFill="1"/>
    <xf numFmtId="38" fontId="24" fillId="0" borderId="0" xfId="371" applyNumberFormat="1" applyFont="1"/>
    <xf numFmtId="166" fontId="24" fillId="0" borderId="0" xfId="371" applyNumberFormat="1" applyFont="1"/>
    <xf numFmtId="38" fontId="36" fillId="20" borderId="14" xfId="371" applyNumberFormat="1" applyFont="1" applyFill="1" applyBorder="1"/>
    <xf numFmtId="172" fontId="37" fillId="0" borderId="6" xfId="372" applyNumberFormat="1" applyFont="1" applyBorder="1"/>
    <xf numFmtId="38" fontId="24" fillId="0" borderId="14" xfId="371" applyNumberFormat="1" applyFont="1" applyFill="1" applyBorder="1"/>
    <xf numFmtId="166" fontId="24" fillId="0" borderId="14" xfId="371" applyNumberFormat="1" applyFont="1" applyBorder="1"/>
    <xf numFmtId="172" fontId="37" fillId="0" borderId="6" xfId="373" applyNumberFormat="1" applyFont="1" applyFill="1" applyBorder="1"/>
    <xf numFmtId="38" fontId="24" fillId="0" borderId="0" xfId="371" applyNumberFormat="1" applyFont="1" applyFill="1"/>
    <xf numFmtId="0" fontId="38" fillId="20" borderId="62" xfId="370" applyFont="1" applyFill="1" applyBorder="1" applyAlignment="1">
      <alignment horizontal="center" vertical="center" wrapText="1"/>
    </xf>
    <xf numFmtId="0" fontId="38" fillId="0" borderId="62" xfId="370" applyFont="1" applyFill="1" applyBorder="1" applyAlignment="1">
      <alignment horizontal="center" vertical="center" wrapText="1"/>
    </xf>
    <xf numFmtId="0" fontId="38" fillId="0" borderId="62" xfId="370" applyFont="1" applyBorder="1" applyAlignment="1">
      <alignment horizontal="center" vertical="center" wrapText="1"/>
    </xf>
    <xf numFmtId="0" fontId="35" fillId="0" borderId="62" xfId="370" applyBorder="1"/>
    <xf numFmtId="0" fontId="39" fillId="20" borderId="0" xfId="370" applyFont="1" applyFill="1" applyAlignment="1">
      <alignment horizontal="center" wrapText="1"/>
    </xf>
    <xf numFmtId="0" fontId="40" fillId="0" borderId="8" xfId="3" applyFont="1" applyBorder="1" applyAlignment="1">
      <alignment horizontal="center" wrapText="1"/>
    </xf>
    <xf numFmtId="0" fontId="39" fillId="0" borderId="0" xfId="370" applyFont="1" applyAlignment="1">
      <alignment horizontal="center" wrapText="1"/>
    </xf>
    <xf numFmtId="38" fontId="35" fillId="0" borderId="0" xfId="370" applyNumberFormat="1"/>
    <xf numFmtId="38" fontId="41" fillId="0" borderId="14" xfId="370" applyNumberFormat="1" applyFont="1" applyBorder="1"/>
    <xf numFmtId="38" fontId="42" fillId="13" borderId="14" xfId="370" applyNumberFormat="1" applyFont="1" applyFill="1" applyBorder="1"/>
    <xf numFmtId="38" fontId="41" fillId="7" borderId="0" xfId="370" applyNumberFormat="1" applyFont="1" applyFill="1"/>
    <xf numFmtId="38" fontId="41" fillId="13" borderId="0" xfId="370" applyNumberFormat="1" applyFont="1" applyFill="1"/>
    <xf numFmtId="38" fontId="41" fillId="0" borderId="0" xfId="370" applyNumberFormat="1" applyFont="1"/>
    <xf numFmtId="38" fontId="41" fillId="3" borderId="0" xfId="370" applyNumberFormat="1" applyFont="1" applyFill="1"/>
    <xf numFmtId="38" fontId="41" fillId="0" borderId="0" xfId="370" applyNumberFormat="1" applyFont="1" applyFill="1"/>
    <xf numFmtId="166" fontId="24" fillId="0" borderId="0" xfId="371" applyNumberFormat="1" applyFont="1" applyFill="1" applyAlignment="1">
      <alignment horizontal="center"/>
    </xf>
    <xf numFmtId="166" fontId="36" fillId="0" borderId="0" xfId="371" applyNumberFormat="1" applyFont="1"/>
    <xf numFmtId="166" fontId="36" fillId="0" borderId="62" xfId="371" applyNumberFormat="1" applyFont="1" applyBorder="1" applyAlignment="1">
      <alignment horizontal="center" wrapText="1"/>
    </xf>
    <xf numFmtId="166" fontId="36" fillId="0" borderId="62" xfId="371" applyNumberFormat="1" applyFont="1" applyBorder="1" applyAlignment="1">
      <alignment horizontal="left" wrapText="1"/>
    </xf>
    <xf numFmtId="0" fontId="43" fillId="0" borderId="0" xfId="370" applyFont="1"/>
    <xf numFmtId="0" fontId="35" fillId="0" borderId="0" xfId="370" applyFill="1"/>
    <xf numFmtId="38" fontId="24" fillId="11" borderId="14" xfId="371" applyNumberFormat="1" applyFont="1" applyFill="1" applyBorder="1"/>
    <xf numFmtId="38" fontId="24" fillId="11" borderId="0" xfId="371" applyNumberFormat="1" applyFont="1" applyFill="1"/>
    <xf numFmtId="0" fontId="3" fillId="7" borderId="21" xfId="0" applyFont="1" applyFill="1" applyBorder="1" applyAlignment="1">
      <alignment horizontal="center"/>
    </xf>
    <xf numFmtId="6" fontId="6" fillId="10" borderId="34" xfId="1" applyNumberFormat="1" applyFont="1" applyFill="1" applyBorder="1" applyAlignment="1" applyProtection="1">
      <alignment horizontal="right"/>
    </xf>
    <xf numFmtId="6" fontId="6" fillId="10" borderId="10" xfId="1" applyNumberFormat="1" applyFont="1" applyFill="1" applyBorder="1" applyAlignment="1" applyProtection="1">
      <alignment horizontal="right"/>
    </xf>
    <xf numFmtId="6" fontId="7" fillId="10" borderId="57" xfId="1" applyNumberFormat="1" applyFont="1" applyFill="1" applyBorder="1" applyAlignment="1" applyProtection="1">
      <alignment horizontal="right"/>
    </xf>
    <xf numFmtId="6" fontId="7" fillId="10" borderId="58" xfId="1" applyNumberFormat="1" applyFont="1" applyFill="1" applyBorder="1" applyAlignment="1" applyProtection="1">
      <alignment horizontal="right"/>
    </xf>
    <xf numFmtId="6" fontId="6" fillId="10" borderId="59" xfId="1" applyNumberFormat="1" applyFont="1" applyFill="1" applyBorder="1" applyAlignment="1" applyProtection="1">
      <alignment horizontal="right"/>
    </xf>
    <xf numFmtId="6" fontId="4" fillId="4" borderId="39" xfId="0" applyNumberFormat="1" applyFont="1" applyFill="1" applyBorder="1"/>
    <xf numFmtId="165" fontId="4" fillId="4" borderId="39" xfId="0" applyNumberFormat="1" applyFont="1" applyFill="1" applyBorder="1"/>
    <xf numFmtId="6" fontId="4" fillId="0" borderId="65" xfId="0" applyNumberFormat="1" applyFont="1" applyBorder="1"/>
    <xf numFmtId="6" fontId="4" fillId="0" borderId="64" xfId="0" applyNumberFormat="1" applyFont="1" applyBorder="1"/>
    <xf numFmtId="6" fontId="4" fillId="0" borderId="66" xfId="0" applyNumberFormat="1" applyFont="1" applyBorder="1"/>
    <xf numFmtId="6" fontId="4" fillId="0" borderId="39" xfId="0" applyNumberFormat="1" applyFont="1" applyBorder="1"/>
    <xf numFmtId="6" fontId="4" fillId="12" borderId="64" xfId="0" applyNumberFormat="1" applyFont="1" applyFill="1" applyBorder="1"/>
    <xf numFmtId="10" fontId="4" fillId="12" borderId="64" xfId="0" applyNumberFormat="1" applyFont="1" applyFill="1" applyBorder="1"/>
    <xf numFmtId="165" fontId="4" fillId="0" borderId="65" xfId="0" applyNumberFormat="1" applyFont="1" applyBorder="1"/>
    <xf numFmtId="165" fontId="4" fillId="0" borderId="64" xfId="0" applyNumberFormat="1" applyFont="1" applyBorder="1"/>
    <xf numFmtId="165" fontId="4" fillId="0" borderId="39" xfId="0" applyNumberFormat="1" applyFont="1" applyBorder="1"/>
    <xf numFmtId="165" fontId="4" fillId="0" borderId="66" xfId="0" applyNumberFormat="1" applyFont="1" applyBorder="1"/>
    <xf numFmtId="165" fontId="7" fillId="3" borderId="39" xfId="2" applyNumberFormat="1" applyFont="1" applyFill="1" applyBorder="1" applyAlignment="1">
      <alignment wrapText="1"/>
    </xf>
    <xf numFmtId="6" fontId="7" fillId="3" borderId="39" xfId="2" applyNumberFormat="1" applyFont="1" applyFill="1" applyBorder="1" applyAlignment="1">
      <alignment wrapText="1"/>
    </xf>
    <xf numFmtId="0" fontId="39" fillId="0" borderId="0" xfId="370" applyFont="1"/>
    <xf numFmtId="0" fontId="11" fillId="0" borderId="0" xfId="368" applyFont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66" fontId="36" fillId="0" borderId="62" xfId="371" applyNumberFormat="1" applyFont="1" applyBorder="1" applyAlignment="1">
      <alignment horizontal="center" wrapText="1"/>
    </xf>
    <xf numFmtId="166" fontId="24" fillId="0" borderId="0" xfId="371" applyNumberFormat="1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49" fillId="0" borderId="26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3" fillId="13" borderId="0" xfId="0" applyFont="1" applyFill="1" applyAlignment="1">
      <alignment horizontal="center"/>
    </xf>
    <xf numFmtId="0" fontId="11" fillId="0" borderId="15" xfId="3" applyFont="1" applyBorder="1" applyAlignment="1">
      <alignment horizontal="center"/>
    </xf>
    <xf numFmtId="0" fontId="11" fillId="0" borderId="13" xfId="3" applyFont="1" applyBorder="1" applyAlignment="1">
      <alignment horizontal="center"/>
    </xf>
    <xf numFmtId="0" fontId="11" fillId="0" borderId="16" xfId="3" applyFont="1" applyBorder="1" applyAlignment="1">
      <alignment horizontal="center"/>
    </xf>
    <xf numFmtId="164" fontId="3" fillId="0" borderId="0" xfId="0" applyNumberFormat="1" applyFont="1" applyAlignment="1">
      <alignment horizontal="left" vertical="top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4" borderId="15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165" fontId="11" fillId="4" borderId="15" xfId="2" applyNumberFormat="1" applyFont="1" applyFill="1" applyBorder="1" applyAlignment="1">
      <alignment horizontal="center" wrapText="1"/>
    </xf>
    <xf numFmtId="165" fontId="11" fillId="4" borderId="13" xfId="2" applyNumberFormat="1" applyFont="1" applyFill="1" applyBorder="1" applyAlignment="1">
      <alignment horizontal="center" wrapText="1"/>
    </xf>
    <xf numFmtId="165" fontId="11" fillId="4" borderId="16" xfId="2" applyNumberFormat="1" applyFont="1" applyFill="1" applyBorder="1" applyAlignment="1">
      <alignment horizontal="center" wrapText="1"/>
    </xf>
    <xf numFmtId="165" fontId="12" fillId="0" borderId="15" xfId="0" applyNumberFormat="1" applyFont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165" fontId="12" fillId="0" borderId="16" xfId="0" applyNumberFormat="1" applyFont="1" applyBorder="1" applyAlignment="1">
      <alignment horizontal="center"/>
    </xf>
    <xf numFmtId="166" fontId="2" fillId="0" borderId="0" xfId="371" applyNumberFormat="1" applyFont="1" applyAlignment="1">
      <alignment horizontal="center"/>
    </xf>
    <xf numFmtId="166" fontId="36" fillId="0" borderId="62" xfId="371" applyNumberFormat="1" applyFont="1" applyBorder="1" applyAlignment="1">
      <alignment horizontal="center" wrapText="1"/>
    </xf>
    <xf numFmtId="0" fontId="11" fillId="0" borderId="63" xfId="368" applyFont="1" applyFill="1" applyBorder="1" applyAlignment="1">
      <alignment horizontal="center" wrapText="1"/>
    </xf>
    <xf numFmtId="0" fontId="11" fillId="0" borderId="17" xfId="368" applyFont="1" applyFill="1" applyBorder="1" applyAlignment="1">
      <alignment horizontal="center" vertical="center" wrapText="1"/>
    </xf>
    <xf numFmtId="170" fontId="3" fillId="0" borderId="2" xfId="0" applyNumberFormat="1" applyFont="1" applyBorder="1" applyAlignment="1">
      <alignment horizontal="center" vertical="center" wrapText="1"/>
    </xf>
    <xf numFmtId="170" fontId="3" fillId="0" borderId="2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1" fillId="9" borderId="1" xfId="0" applyFont="1" applyFill="1" applyBorder="1" applyAlignment="1">
      <alignment horizontal="center"/>
    </xf>
    <xf numFmtId="0" fontId="31" fillId="9" borderId="43" xfId="0" applyFont="1" applyFill="1" applyBorder="1" applyAlignment="1">
      <alignment horizontal="center"/>
    </xf>
    <xf numFmtId="0" fontId="31" fillId="9" borderId="42" xfId="0" applyFont="1" applyFill="1" applyBorder="1" applyAlignment="1">
      <alignment horizontal="center"/>
    </xf>
    <xf numFmtId="3" fontId="11" fillId="0" borderId="12" xfId="3" applyNumberFormat="1" applyFont="1" applyFill="1" applyBorder="1" applyAlignment="1">
      <alignment horizontal="center" wrapText="1"/>
    </xf>
    <xf numFmtId="3" fontId="11" fillId="0" borderId="29" xfId="3" applyNumberFormat="1" applyFont="1" applyFill="1" applyBorder="1" applyAlignment="1">
      <alignment horizontal="center" wrapText="1"/>
    </xf>
    <xf numFmtId="3" fontId="11" fillId="0" borderId="46" xfId="3" applyNumberFormat="1" applyFont="1" applyFill="1" applyBorder="1" applyAlignment="1">
      <alignment horizontal="center" wrapText="1"/>
    </xf>
    <xf numFmtId="3" fontId="11" fillId="0" borderId="5" xfId="3" applyNumberFormat="1" applyFont="1" applyFill="1" applyBorder="1" applyAlignment="1">
      <alignment horizontal="center" wrapText="1"/>
    </xf>
    <xf numFmtId="3" fontId="11" fillId="0" borderId="30" xfId="3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6" fillId="0" borderId="8" xfId="0" quotePrefix="1" applyNumberFormat="1" applyFont="1" applyBorder="1" applyAlignment="1">
      <alignment horizontal="center" vertical="center"/>
    </xf>
    <xf numFmtId="0" fontId="6" fillId="0" borderId="6" xfId="0" quotePrefix="1" applyNumberFormat="1" applyFont="1" applyBorder="1" applyAlignment="1">
      <alignment horizontal="center" vertical="center"/>
    </xf>
    <xf numFmtId="0" fontId="6" fillId="0" borderId="5" xfId="0" quotePrefix="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9" fillId="9" borderId="36" xfId="0" applyNumberFormat="1" applyFont="1" applyFill="1" applyBorder="1" applyAlignment="1">
      <alignment horizontal="center"/>
    </xf>
    <xf numFmtId="3" fontId="9" fillId="9" borderId="48" xfId="0" applyNumberFormat="1" applyFont="1" applyFill="1" applyBorder="1" applyAlignment="1">
      <alignment horizontal="center"/>
    </xf>
    <xf numFmtId="3" fontId="9" fillId="9" borderId="40" xfId="0" applyNumberFormat="1" applyFont="1" applyFill="1" applyBorder="1" applyAlignment="1">
      <alignment horizontal="center"/>
    </xf>
    <xf numFmtId="0" fontId="9" fillId="0" borderId="43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center"/>
    </xf>
  </cellXfs>
  <cellStyles count="404">
    <cellStyle name="Comma" xfId="1" builtinId="3"/>
    <cellStyle name="Comma 2" xfId="361"/>
    <cellStyle name="Comma 2 2" xfId="362"/>
    <cellStyle name="Comma 2 2 2" xfId="373"/>
    <cellStyle name="Comma 2 3" xfId="371"/>
    <cellStyle name="Comma 2 4" xfId="374"/>
    <cellStyle name="Comma 2 5" xfId="375"/>
    <cellStyle name="Comma 3" xfId="363"/>
    <cellStyle name="Comma 3 2" xfId="372"/>
    <cellStyle name="Comma 4" xfId="376"/>
    <cellStyle name="Comma 4 2" xfId="377"/>
    <cellStyle name="Comma 4 3" xfId="378"/>
    <cellStyle name="Comma 5" xfId="379"/>
    <cellStyle name="Comma 6" xfId="380"/>
    <cellStyle name="Currency" xfId="4" builtinId="4"/>
    <cellStyle name="Currency 2" xfId="364"/>
    <cellStyle name="Currency 2 2" xfId="381"/>
    <cellStyle name="Currency 2 2 2" xfId="382"/>
    <cellStyle name="Currency 2 3" xfId="383"/>
    <cellStyle name="Currency 2 4" xfId="384"/>
    <cellStyle name="Currency 2 5" xfId="385"/>
    <cellStyle name="Currency 3" xfId="365"/>
    <cellStyle name="Currency 3 2" xfId="386"/>
    <cellStyle name="Currency 4" xfId="387"/>
    <cellStyle name="Currency 5" xfId="388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Normal" xfId="0" builtinId="0"/>
    <cellStyle name="Normal 2" xfId="3"/>
    <cellStyle name="Normal 2 2" xfId="366"/>
    <cellStyle name="Normal 2 3" xfId="389"/>
    <cellStyle name="Normal 2 4" xfId="390"/>
    <cellStyle name="Normal 2 5" xfId="391"/>
    <cellStyle name="Normal 2 6" xfId="392"/>
    <cellStyle name="Normal 3" xfId="367"/>
    <cellStyle name="Normal 3 2" xfId="393"/>
    <cellStyle name="Normal 3 3" xfId="394"/>
    <cellStyle name="Normal 4" xfId="368"/>
    <cellStyle name="Normal 4 2" xfId="395"/>
    <cellStyle name="Normal 5" xfId="370"/>
    <cellStyle name="Percent" xfId="2" builtinId="5"/>
    <cellStyle name="Percent 2" xfId="369"/>
    <cellStyle name="Percent 2 2" xfId="396"/>
    <cellStyle name="Percent 2 2 2" xfId="397"/>
    <cellStyle name="Percent 2 3" xfId="398"/>
    <cellStyle name="Percent 2 4" xfId="399"/>
    <cellStyle name="Percent 3" xfId="400"/>
    <cellStyle name="Percent 3 2" xfId="401"/>
    <cellStyle name="Percent 4" xfId="402"/>
    <cellStyle name="Percent 5" xfId="403"/>
  </cellStyles>
  <dxfs count="433"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</dxfs>
  <tableStyles count="0" defaultTableStyle="TableStyleMedium2" defaultPivotStyle="PivotStyleMedium9"/>
  <colors>
    <mruColors>
      <color rgb="FFECFD99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 baseline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Distribution of FY16 Funding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i="0" baseline="0"/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'Distributive Model'!$B$11:$B$12</c:f>
              <c:strCache>
                <c:ptCount val="2"/>
                <c:pt idx="0">
                  <c:v>Amount of FY16 to go through Formula Distribution (C * p)</c:v>
                </c:pt>
                <c:pt idx="1">
                  <c:v>FY16 Carried Forward from FY15 (C - D)</c:v>
                </c:pt>
              </c:strCache>
            </c:strRef>
          </c:cat>
          <c:val>
            <c:numRef>
              <c:f>'Distributive Model'!$F$11:$F$12</c:f>
              <c:numCache>
                <c:formatCode>"$"#,##0_);[Red]\("$"#,##0\)</c:formatCode>
                <c:ptCount val="2"/>
                <c:pt idx="0">
                  <c:v>62107800</c:v>
                </c:pt>
                <c:pt idx="1">
                  <c:v>558970600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D-4730-A4EB-5AFBD2364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01276991418036"/>
          <c:y val="2.2796243200058627E-2"/>
        </c:manualLayout>
      </c:layout>
      <c:overlay val="0"/>
      <c:txPr>
        <a:bodyPr/>
        <a:lstStyle/>
        <a:p>
          <a:pPr>
            <a:defRPr sz="1400" baseline="0"/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'Distributive Model'!$A$21</c:f>
              <c:strCache>
                <c:ptCount val="1"/>
                <c:pt idx="0">
                  <c:v>Formula Distribution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'Distributive Model'!$B$24:$B$29</c:f>
              <c:strCache>
                <c:ptCount val="6"/>
                <c:pt idx="0">
                  <c:v>Base Operating (balanced to 100%)</c:v>
                </c:pt>
                <c:pt idx="1">
                  <c:v>EOC SCH</c:v>
                </c:pt>
                <c:pt idx="2">
                  <c:v>Awards</c:v>
                </c:pt>
                <c:pt idx="3">
                  <c:v>STEMH</c:v>
                </c:pt>
                <c:pt idx="4">
                  <c:v>At-Risk</c:v>
                </c:pt>
                <c:pt idx="5">
                  <c:v>Mission Specific</c:v>
                </c:pt>
              </c:strCache>
            </c:strRef>
          </c:cat>
          <c:val>
            <c:numRef>
              <c:f>'Distributive Model'!$F$24:$F$29</c:f>
              <c:numCache>
                <c:formatCode>"$"#,##0_);[Red]\("$"#,##0\)</c:formatCode>
                <c:ptCount val="6"/>
                <c:pt idx="0">
                  <c:v>621100</c:v>
                </c:pt>
                <c:pt idx="1">
                  <c:v>15527000</c:v>
                </c:pt>
                <c:pt idx="2">
                  <c:v>16769100</c:v>
                </c:pt>
                <c:pt idx="3">
                  <c:v>8384600</c:v>
                </c:pt>
                <c:pt idx="4">
                  <c:v>8384600</c:v>
                </c:pt>
                <c:pt idx="5">
                  <c:v>12421600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7-4F9A-AF48-E3F868CDE4CF}"/>
            </c:ext>
          </c:extLst>
        </c:ser>
        <c:ser>
          <c:idx val="0"/>
          <c:order val="0"/>
          <c:tx>
            <c:v>Distribution of FY16 Funding</c:v>
          </c:tx>
          <c:dLbls>
            <c:dLbl>
              <c:idx val="0"/>
              <c:layout>
                <c:manualLayout>
                  <c:x val="-6.97250917029867E-2"/>
                  <c:y val="0.129222139026079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07-4F9A-AF48-E3F868CDE4CF}"/>
                </c:ext>
              </c:extLst>
            </c:dLbl>
            <c:dLbl>
              <c:idx val="1"/>
              <c:layout>
                <c:manualLayout>
                  <c:x val="7.3371379036336101E-2"/>
                  <c:y val="-0.1955597372839079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07-4F9A-AF48-E3F868CDE4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'Distributive Model'!$B$24:$B$29</c:f>
              <c:strCache>
                <c:ptCount val="6"/>
                <c:pt idx="0">
                  <c:v>Base Operating (balanced to 100%)</c:v>
                </c:pt>
                <c:pt idx="1">
                  <c:v>EOC SCH</c:v>
                </c:pt>
                <c:pt idx="2">
                  <c:v>Awards</c:v>
                </c:pt>
                <c:pt idx="3">
                  <c:v>STEMH</c:v>
                </c:pt>
                <c:pt idx="4">
                  <c:v>At-Risk</c:v>
                </c:pt>
                <c:pt idx="5">
                  <c:v>Mission Specific</c:v>
                </c:pt>
              </c:strCache>
            </c:strRef>
          </c:cat>
          <c:val>
            <c:numRef>
              <c:f>'Distributive Model'!$F$11:$F$12</c:f>
              <c:numCache>
                <c:formatCode>"$"#,##0_);[Red]\("$"#,##0\)</c:formatCode>
                <c:ptCount val="2"/>
                <c:pt idx="0">
                  <c:v>62107800</c:v>
                </c:pt>
                <c:pt idx="1">
                  <c:v>558970600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07-4F9A-AF48-E3F868CDE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Allocation</a:t>
            </a:r>
          </a:p>
          <a:p>
            <a:pPr>
              <a:defRPr sz="1400"/>
            </a:pPr>
            <a:r>
              <a:rPr lang="en-US" sz="1400"/>
              <a:t> for Mission Specific Measures: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'Distributive Model'!$B$32</c:f>
              <c:strCache>
                <c:ptCount val="1"/>
                <c:pt idx="0">
                  <c:v>Allocation of Dollars for Mission Specific Measures: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'Distributive Model'!$C$35:$C$38</c:f>
              <c:strCache>
                <c:ptCount val="4"/>
                <c:pt idx="0">
                  <c:v>Research Measure</c:v>
                </c:pt>
                <c:pt idx="1">
                  <c:v>MP30</c:v>
                </c:pt>
                <c:pt idx="2">
                  <c:v>MP60</c:v>
                </c:pt>
                <c:pt idx="3">
                  <c:v>Dual Credit</c:v>
                </c:pt>
              </c:strCache>
            </c:strRef>
          </c:cat>
          <c:val>
            <c:numRef>
              <c:f>'Distributive Model'!$E$35:$E$38</c:f>
              <c:numCache>
                <c:formatCode>0.0%</c:formatCode>
                <c:ptCount val="4"/>
                <c:pt idx="0">
                  <c:v>0.5528577840343657</c:v>
                </c:pt>
                <c:pt idx="1">
                  <c:v>0.24909875754499491</c:v>
                </c:pt>
                <c:pt idx="2">
                  <c:v>3.1375333179974693E-2</c:v>
                </c:pt>
                <c:pt idx="3">
                  <c:v>0.16666812524066471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0-44A1-911A-CC8509E66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Compare FY16 Funding Distribution with</a:t>
            </a:r>
          </a:p>
          <a:p>
            <a:pPr>
              <a:defRPr/>
            </a:pPr>
            <a:r>
              <a:rPr lang="en-US"/>
              <a:t> FY16 Performance Measure Distribution</a:t>
            </a:r>
          </a:p>
        </c:rich>
      </c:tx>
      <c:layout>
        <c:manualLayout>
          <c:xMode val="edge"/>
          <c:yMode val="edge"/>
          <c:x val="0.18485578491877705"/>
          <c:y val="7.4349442379182153E-3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'Distribution Plot'!$D$2</c:f>
              <c:strCache>
                <c:ptCount val="1"/>
                <c:pt idx="0">
                  <c:v>FY16
Funding
Distribution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-0.44986471871738926"/>
                  <c:y val="-1.062301422848459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</c:trendlineLbl>
          </c:trendline>
          <c:xVal>
            <c:numRef>
              <c:f>'Distribution Plot'!$D$3:$D$26</c:f>
              <c:numCache>
                <c:formatCode>0.00%</c:formatCode>
                <c:ptCount val="24"/>
                <c:pt idx="0">
                  <c:v>4.5218492607960334E-2</c:v>
                </c:pt>
                <c:pt idx="1">
                  <c:v>0.19398157910469649</c:v>
                </c:pt>
                <c:pt idx="2">
                  <c:v>0.31138830479978885</c:v>
                </c:pt>
                <c:pt idx="3">
                  <c:v>4.5233927131892213E-2</c:v>
                </c:pt>
                <c:pt idx="4">
                  <c:v>4.6095848827712942E-2</c:v>
                </c:pt>
                <c:pt idx="5">
                  <c:v>1.7275674528688924E-2</c:v>
                </c:pt>
                <c:pt idx="6">
                  <c:v>2.8284408210327478E-2</c:v>
                </c:pt>
                <c:pt idx="7">
                  <c:v>1.952676286560619E-2</c:v>
                </c:pt>
                <c:pt idx="8">
                  <c:v>3.4295190624047626E-3</c:v>
                </c:pt>
                <c:pt idx="9">
                  <c:v>1.2567469469044579E-2</c:v>
                </c:pt>
                <c:pt idx="10">
                  <c:v>6.8452113637872194E-3</c:v>
                </c:pt>
                <c:pt idx="11">
                  <c:v>3.7965552570306045E-2</c:v>
                </c:pt>
                <c:pt idx="12">
                  <c:v>5.8234780347551874E-3</c:v>
                </c:pt>
                <c:pt idx="13">
                  <c:v>1.4907660026410238E-2</c:v>
                </c:pt>
                <c:pt idx="14">
                  <c:v>3.0323196278324691E-3</c:v>
                </c:pt>
                <c:pt idx="15">
                  <c:v>5.7869818167079383E-3</c:v>
                </c:pt>
                <c:pt idx="16">
                  <c:v>9.049936641681201E-3</c:v>
                </c:pt>
                <c:pt idx="17">
                  <c:v>9.3480158851155654E-2</c:v>
                </c:pt>
                <c:pt idx="18">
                  <c:v>1.6113160656006174E-2</c:v>
                </c:pt>
                <c:pt idx="19">
                  <c:v>1.1969634085461167E-2</c:v>
                </c:pt>
                <c:pt idx="20">
                  <c:v>6.8233457882170608E-3</c:v>
                </c:pt>
                <c:pt idx="21">
                  <c:v>9.1595860721139059E-3</c:v>
                </c:pt>
                <c:pt idx="22">
                  <c:v>3.9850976134359332E-2</c:v>
                </c:pt>
                <c:pt idx="23">
                  <c:v>1.6190011723083642E-2</c:v>
                </c:pt>
              </c:numCache>
            </c:numRef>
          </c:xVal>
          <c:yVal>
            <c:numRef>
              <c:f>'Distribution Plot'!$E$3:$E$26</c:f>
              <c:numCache>
                <c:formatCode>0.00%</c:formatCode>
                <c:ptCount val="24"/>
                <c:pt idx="0">
                  <c:v>4.6249782638097259E-2</c:v>
                </c:pt>
                <c:pt idx="1">
                  <c:v>0.19684615929568303</c:v>
                </c:pt>
                <c:pt idx="2">
                  <c:v>0.32266488912932872</c:v>
                </c:pt>
                <c:pt idx="3">
                  <c:v>4.5932595268916923E-2</c:v>
                </c:pt>
                <c:pt idx="4">
                  <c:v>4.4876377430428091E-2</c:v>
                </c:pt>
                <c:pt idx="5">
                  <c:v>1.1719831777988163E-2</c:v>
                </c:pt>
                <c:pt idx="6">
                  <c:v>3.0466088322996566E-2</c:v>
                </c:pt>
                <c:pt idx="7">
                  <c:v>1.8305092386859106E-2</c:v>
                </c:pt>
                <c:pt idx="8">
                  <c:v>2.8868880859915891E-3</c:v>
                </c:pt>
                <c:pt idx="9">
                  <c:v>8.612361612921924E-3</c:v>
                </c:pt>
                <c:pt idx="10">
                  <c:v>5.5950563852876587E-3</c:v>
                </c:pt>
                <c:pt idx="11">
                  <c:v>3.7800039930186574E-2</c:v>
                </c:pt>
                <c:pt idx="12">
                  <c:v>4.1089450058285192E-3</c:v>
                </c:pt>
                <c:pt idx="13">
                  <c:v>9.163011766524334E-3</c:v>
                </c:pt>
                <c:pt idx="14">
                  <c:v>2.0254909158825538E-3</c:v>
                </c:pt>
                <c:pt idx="15">
                  <c:v>6.3936601168279976E-3</c:v>
                </c:pt>
                <c:pt idx="16">
                  <c:v>8.6606642579747668E-3</c:v>
                </c:pt>
                <c:pt idx="17">
                  <c:v>0.11658970445221581</c:v>
                </c:pt>
                <c:pt idx="18">
                  <c:v>1.510906737252932E-2</c:v>
                </c:pt>
                <c:pt idx="19">
                  <c:v>6.2890043858801706E-3</c:v>
                </c:pt>
                <c:pt idx="20">
                  <c:v>4.5098569597671169E-3</c:v>
                </c:pt>
                <c:pt idx="21">
                  <c:v>9.9487347927172485E-3</c:v>
                </c:pt>
                <c:pt idx="22">
                  <c:v>2.815400171313381E-2</c:v>
                </c:pt>
                <c:pt idx="23">
                  <c:v>1.7092695996032744E-2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FB-48BD-9BD2-5024C7F43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75552"/>
        <c:axId val="85774336"/>
      </c:scatterChart>
      <c:valAx>
        <c:axId val="855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  <a:r>
                  <a:rPr lang="en-US" baseline="0"/>
                  <a:t> of FY16 Funding by Institution</a:t>
                </a:r>
                <a:endParaRPr lang="en-US"/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85774336"/>
        <c:crosses val="autoZero"/>
        <c:crossBetween val="midCat"/>
      </c:valAx>
      <c:valAx>
        <c:axId val="85774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FY16 Performance</a:t>
                </a:r>
                <a:r>
                  <a:rPr lang="en-US" baseline="0"/>
                  <a:t> by Inst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85575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3</xdr:row>
      <xdr:rowOff>14287</xdr:rowOff>
    </xdr:from>
    <xdr:to>
      <xdr:col>13</xdr:col>
      <xdr:colOff>590550</xdr:colOff>
      <xdr:row>15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488527</xdr:colOff>
      <xdr:row>15</xdr:row>
      <xdr:rowOff>153210</xdr:rowOff>
    </xdr:from>
    <xdr:to>
      <xdr:col>14</xdr:col>
      <xdr:colOff>201082</xdr:colOff>
      <xdr:row>31</xdr:row>
      <xdr:rowOff>98354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28221</xdr:colOff>
      <xdr:row>32</xdr:row>
      <xdr:rowOff>18345</xdr:rowOff>
    </xdr:from>
    <xdr:to>
      <xdr:col>13</xdr:col>
      <xdr:colOff>592667</xdr:colOff>
      <xdr:row>46</xdr:row>
      <xdr:rowOff>23989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19050</xdr:rowOff>
    </xdr:from>
    <xdr:to>
      <xdr:col>19</xdr:col>
      <xdr:colOff>590550</xdr:colOff>
      <xdr:row>25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AB53"/>
  <sheetViews>
    <sheetView tabSelected="1" zoomScaleNormal="100" workbookViewId="0">
      <pane xSplit="1" ySplit="10" topLeftCell="B68" activePane="bottomRight" state="frozen"/>
      <selection activeCell="A2" sqref="A2"/>
      <selection pane="topRight" activeCell="A2" sqref="A2"/>
      <selection pane="bottomLeft" activeCell="A2" sqref="A2"/>
      <selection pane="bottomRight" activeCell="A7" sqref="A7"/>
    </sheetView>
  </sheetViews>
  <sheetFormatPr defaultColWidth="9.140625" defaultRowHeight="15" x14ac:dyDescent="0.25"/>
  <cols>
    <col min="1" max="1" width="47.42578125" style="11" bestFit="1" customWidth="1"/>
    <col min="2" max="2" width="14.140625" customWidth="1"/>
    <col min="3" max="3" width="14.140625" style="212" customWidth="1"/>
    <col min="4" max="4" width="2.7109375" style="1" customWidth="1"/>
    <col min="5" max="5" width="14.140625" style="37" customWidth="1"/>
    <col min="6" max="6" width="14.140625" customWidth="1"/>
    <col min="7" max="7" width="2.7109375" style="1" customWidth="1"/>
    <col min="8" max="8" width="14.140625" style="16" customWidth="1"/>
    <col min="9" max="10" width="14.140625" customWidth="1"/>
    <col min="11" max="11" width="12.7109375" style="238" customWidth="1"/>
    <col min="12" max="13" width="14.140625" customWidth="1"/>
    <col min="14" max="14" width="2.7109375" style="1" customWidth="1"/>
    <col min="15" max="16" width="14.140625" style="453" customWidth="1"/>
    <col min="17" max="17" width="2.7109375" style="1" customWidth="1"/>
    <col min="18" max="18" width="14.140625" customWidth="1"/>
    <col min="19" max="19" width="2.7109375" style="1" customWidth="1"/>
    <col min="20" max="21" width="14.140625" style="453" customWidth="1"/>
    <col min="22" max="22" width="14.140625" customWidth="1"/>
    <col min="23" max="23" width="6.42578125" style="1" customWidth="1"/>
    <col min="24" max="24" width="14.140625" style="1" customWidth="1"/>
    <col min="25" max="25" width="6.42578125" style="1" customWidth="1"/>
    <col min="26" max="26" width="7.7109375" style="1" customWidth="1"/>
    <col min="27" max="16384" width="9.140625" style="1"/>
  </cols>
  <sheetData>
    <row r="1" spans="1:28" ht="15.75" thickBot="1" x14ac:dyDescent="0.3">
      <c r="A1" s="180" t="s">
        <v>518</v>
      </c>
      <c r="E1" s="106" t="s">
        <v>141</v>
      </c>
      <c r="F1" s="109">
        <f>SUM(F2:F7)</f>
        <v>1</v>
      </c>
    </row>
    <row r="2" spans="1:28" ht="16.5" customHeight="1" thickBot="1" x14ac:dyDescent="0.3">
      <c r="A2" s="4">
        <v>41946</v>
      </c>
      <c r="B2" s="1"/>
      <c r="C2" s="207"/>
      <c r="E2" s="105" t="s">
        <v>114</v>
      </c>
      <c r="F2" s="165">
        <f>1-SUM(F3:F7)</f>
        <v>1.0000000000000009E-2</v>
      </c>
      <c r="I2" s="1"/>
      <c r="L2" s="111"/>
      <c r="M2" s="111"/>
      <c r="R2" s="706" t="s">
        <v>496</v>
      </c>
    </row>
    <row r="3" spans="1:28" ht="16.5" customHeight="1" thickBot="1" x14ac:dyDescent="0.3">
      <c r="A3" s="4" t="s">
        <v>155</v>
      </c>
      <c r="B3" s="1"/>
      <c r="C3" s="213">
        <v>0.02</v>
      </c>
      <c r="E3" s="105" t="s">
        <v>102</v>
      </c>
      <c r="F3" s="101">
        <v>0.25</v>
      </c>
      <c r="L3" s="111"/>
      <c r="M3" s="111"/>
      <c r="R3" s="707"/>
    </row>
    <row r="4" spans="1:28" ht="15.75" thickBot="1" x14ac:dyDescent="0.3">
      <c r="A4" s="180" t="s">
        <v>194</v>
      </c>
      <c r="B4" s="447"/>
      <c r="C4" s="216">
        <f>ROUND(C3*'FY16 I&amp;G Distribution'!B11,-2)</f>
        <v>12178000</v>
      </c>
      <c r="E4" s="105" t="s">
        <v>31</v>
      </c>
      <c r="F4" s="101">
        <v>0.27</v>
      </c>
      <c r="L4" s="29"/>
      <c r="M4" s="29"/>
      <c r="R4" s="707"/>
    </row>
    <row r="5" spans="1:28" ht="15.75" customHeight="1" thickBot="1" x14ac:dyDescent="0.3">
      <c r="A5" s="703" t="s">
        <v>190</v>
      </c>
      <c r="B5" s="703"/>
      <c r="C5" s="214">
        <v>0.1</v>
      </c>
      <c r="E5" s="105" t="s">
        <v>32</v>
      </c>
      <c r="F5" s="101">
        <v>0.13500000000000001</v>
      </c>
      <c r="L5" s="29"/>
      <c r="M5" s="29"/>
      <c r="R5" s="707"/>
    </row>
    <row r="6" spans="1:28" ht="15.75" thickBot="1" x14ac:dyDescent="0.3">
      <c r="A6" s="103" t="s">
        <v>195</v>
      </c>
      <c r="B6" s="103"/>
      <c r="C6" s="210">
        <f>'Distributive Model'!E15</f>
        <v>8.199994613240523E-2</v>
      </c>
      <c r="D6" s="206"/>
      <c r="E6" s="105" t="s">
        <v>33</v>
      </c>
      <c r="F6" s="101">
        <v>0.13500000000000001</v>
      </c>
      <c r="I6" s="103"/>
      <c r="L6" s="29"/>
      <c r="M6" s="29"/>
      <c r="R6" s="707"/>
    </row>
    <row r="7" spans="1:28" ht="19.5" thickBot="1" x14ac:dyDescent="0.3">
      <c r="A7" s="4"/>
      <c r="B7" s="1"/>
      <c r="C7" s="207"/>
      <c r="E7" s="205" t="s">
        <v>115</v>
      </c>
      <c r="F7" s="101">
        <v>0.2</v>
      </c>
      <c r="I7" s="1"/>
      <c r="J7" s="1"/>
      <c r="L7" s="29"/>
      <c r="M7" s="29"/>
      <c r="R7" s="708"/>
      <c r="V7" s="1"/>
      <c r="W7" s="225"/>
      <c r="X7" s="225"/>
      <c r="Y7" s="225"/>
      <c r="Z7" s="704"/>
      <c r="AA7" s="705"/>
      <c r="AB7" s="705"/>
    </row>
    <row r="8" spans="1:28" ht="19.5" thickBot="1" x14ac:dyDescent="0.3">
      <c r="A8" s="5"/>
      <c r="E8" s="1"/>
      <c r="J8" s="1"/>
      <c r="R8" s="677">
        <v>0</v>
      </c>
      <c r="V8" s="225"/>
      <c r="W8" s="225"/>
      <c r="X8" s="225"/>
      <c r="Y8" s="225"/>
    </row>
    <row r="9" spans="1:28" ht="19.5" thickBot="1" x14ac:dyDescent="0.25">
      <c r="A9" s="638" t="s">
        <v>157</v>
      </c>
      <c r="B9" s="639" t="s">
        <v>158</v>
      </c>
      <c r="C9" s="640" t="s">
        <v>424</v>
      </c>
      <c r="D9" s="641"/>
      <c r="E9" s="642" t="s">
        <v>425</v>
      </c>
      <c r="F9" s="639" t="s">
        <v>426</v>
      </c>
      <c r="G9" s="641"/>
      <c r="H9" s="643" t="s">
        <v>417</v>
      </c>
      <c r="I9" s="639" t="s">
        <v>427</v>
      </c>
      <c r="J9" s="639" t="s">
        <v>428</v>
      </c>
      <c r="K9" s="639" t="s">
        <v>429</v>
      </c>
      <c r="L9" s="639" t="s">
        <v>430</v>
      </c>
      <c r="M9" s="639" t="s">
        <v>431</v>
      </c>
      <c r="N9" s="636"/>
      <c r="O9" s="639" t="s">
        <v>432</v>
      </c>
      <c r="P9" s="639" t="s">
        <v>433</v>
      </c>
      <c r="Q9" s="636"/>
      <c r="R9" s="639" t="s">
        <v>434</v>
      </c>
      <c r="S9" s="636"/>
      <c r="T9" s="639" t="s">
        <v>435</v>
      </c>
      <c r="U9" s="639" t="s">
        <v>436</v>
      </c>
      <c r="V9" s="639" t="s">
        <v>418</v>
      </c>
      <c r="W9" s="225"/>
      <c r="X9" s="225"/>
      <c r="Y9" s="225"/>
    </row>
    <row r="10" spans="1:28" ht="79.5" thickBot="1" x14ac:dyDescent="0.3">
      <c r="A10" s="637" t="s">
        <v>0</v>
      </c>
      <c r="B10" s="473" t="s">
        <v>101</v>
      </c>
      <c r="C10" s="474" t="s">
        <v>104</v>
      </c>
      <c r="E10" s="485" t="s">
        <v>127</v>
      </c>
      <c r="F10" s="486" t="s">
        <v>132</v>
      </c>
      <c r="H10" s="497" t="s">
        <v>366</v>
      </c>
      <c r="I10" s="498" t="s">
        <v>125</v>
      </c>
      <c r="J10" s="499" t="s">
        <v>367</v>
      </c>
      <c r="K10" s="448" t="s">
        <v>371</v>
      </c>
      <c r="L10" s="500" t="s">
        <v>362</v>
      </c>
      <c r="M10" s="501" t="s">
        <v>372</v>
      </c>
      <c r="O10" s="449" t="s">
        <v>370</v>
      </c>
      <c r="P10" s="449" t="s">
        <v>438</v>
      </c>
      <c r="R10" s="514" t="s">
        <v>437</v>
      </c>
      <c r="T10" s="449" t="s">
        <v>373</v>
      </c>
      <c r="U10" s="458" t="s">
        <v>125</v>
      </c>
      <c r="V10" s="471" t="s">
        <v>358</v>
      </c>
    </row>
    <row r="11" spans="1:28" ht="15.75" x14ac:dyDescent="0.25">
      <c r="A11" s="450" t="s">
        <v>1</v>
      </c>
      <c r="B11" s="475">
        <f>B16+B22+B41</f>
        <v>608900400</v>
      </c>
      <c r="C11" s="476">
        <f>B11/B$11</f>
        <v>1</v>
      </c>
      <c r="E11" s="487">
        <f>E16+E22+E41</f>
        <v>-49929700</v>
      </c>
      <c r="F11" s="488">
        <f>F16+F22+F41</f>
        <v>558970700</v>
      </c>
      <c r="H11" s="502">
        <f>H16+H22+H41</f>
        <v>62108400</v>
      </c>
      <c r="I11" s="177">
        <f>I16+I22+I41</f>
        <v>12178700</v>
      </c>
      <c r="J11" s="470">
        <f>(F11+H11)/B11-1</f>
        <v>2.0001136474865122E-2</v>
      </c>
      <c r="K11" s="239"/>
      <c r="L11" s="174">
        <f>L16+L22+L41</f>
        <v>804700</v>
      </c>
      <c r="M11" s="503">
        <f>M16+M22+M41</f>
        <v>98454.999999999971</v>
      </c>
      <c r="O11" s="454">
        <f>O16+O22+O41</f>
        <v>621982255</v>
      </c>
      <c r="P11" s="520">
        <f>O11/O$11</f>
        <v>1</v>
      </c>
      <c r="R11" s="678">
        <f>R16+R22+R41</f>
        <v>0</v>
      </c>
      <c r="T11" s="454">
        <f>T16+T22+T41</f>
        <v>621982255</v>
      </c>
      <c r="U11" s="459">
        <f>U16+U22+U41</f>
        <v>13081855</v>
      </c>
      <c r="V11" s="472">
        <f>U11/B11</f>
        <v>2.1484392192877521E-2</v>
      </c>
    </row>
    <row r="12" spans="1:28" ht="15.75" x14ac:dyDescent="0.25">
      <c r="A12" s="450"/>
      <c r="B12" s="477"/>
      <c r="C12" s="478"/>
      <c r="E12" s="489"/>
      <c r="F12" s="490"/>
      <c r="H12" s="504"/>
      <c r="I12" s="178"/>
      <c r="J12" s="272"/>
      <c r="K12" s="240"/>
      <c r="L12" s="175"/>
      <c r="M12" s="505"/>
      <c r="O12" s="455"/>
      <c r="P12" s="521"/>
      <c r="R12" s="679"/>
      <c r="T12" s="455"/>
      <c r="U12" s="460"/>
      <c r="V12" s="461"/>
    </row>
    <row r="13" spans="1:28" ht="15.75" x14ac:dyDescent="0.25">
      <c r="A13" s="451" t="s">
        <v>2</v>
      </c>
      <c r="B13" s="479">
        <f>'FY15 I&amp;G Actual'!G8</f>
        <v>27508300</v>
      </c>
      <c r="C13" s="480">
        <f>B13/B$11</f>
        <v>4.5177010887166441E-2</v>
      </c>
      <c r="E13" s="491">
        <f>-ROUND(B13*'Distributive Model'!$E$15,-2)</f>
        <v>-2255700</v>
      </c>
      <c r="F13" s="492">
        <f>B13+E13</f>
        <v>25252600</v>
      </c>
      <c r="H13" s="506">
        <f>'Outcome $''s'!B10</f>
        <v>2872500</v>
      </c>
      <c r="I13" s="274">
        <f>(F13+H13)-B13</f>
        <v>616800</v>
      </c>
      <c r="J13" s="276">
        <f t="shared" ref="J13:J16" si="0">(F13+H13)/B13-1</f>
        <v>2.2422323444196923E-2</v>
      </c>
      <c r="K13" s="464" t="str">
        <f>'Stop Loss Flag'!C10</f>
        <v>Y</v>
      </c>
      <c r="L13" s="275" t="str">
        <f>IF(AND(J13&lt;0,K13="Y"),-I13,"")</f>
        <v/>
      </c>
      <c r="M13" s="507" t="str">
        <f>IF(AND(J13&lt;-$C$45,K13="N"),-(I13/J13*$C$45+I13),"")</f>
        <v/>
      </c>
      <c r="O13" s="512">
        <f>SUM(F13,H13,L13,M13)</f>
        <v>28125100</v>
      </c>
      <c r="P13" s="522">
        <f t="shared" ref="P13:P16" si="1">O13/O$11</f>
        <v>4.5218492607960334E-2</v>
      </c>
      <c r="R13" s="680" t="str">
        <f>IF($R$8=0,"-",ROUND($R$8*'Institutional Share'!G23,-2))</f>
        <v>-</v>
      </c>
      <c r="T13" s="512">
        <f>SUM(O13,R13)</f>
        <v>28125100</v>
      </c>
      <c r="U13" s="515">
        <f>T13-B13</f>
        <v>616800</v>
      </c>
      <c r="V13" s="516">
        <f>U13/B13</f>
        <v>2.2422323444196843E-2</v>
      </c>
    </row>
    <row r="14" spans="1:28" ht="15.75" x14ac:dyDescent="0.25">
      <c r="A14" s="451" t="s">
        <v>3</v>
      </c>
      <c r="B14" s="479">
        <f>'FY15 I&amp;G Actual'!G9</f>
        <v>118112500</v>
      </c>
      <c r="C14" s="480">
        <f t="shared" ref="C14:C16" si="2">B14/B$11</f>
        <v>0.19397671606062339</v>
      </c>
      <c r="E14" s="491">
        <f>-ROUND(B14*'Distributive Model'!$E$15,-2)</f>
        <v>-9685200</v>
      </c>
      <c r="F14" s="492">
        <f t="shared" ref="F14:F15" si="3">B14+E14</f>
        <v>108427300</v>
      </c>
      <c r="H14" s="506">
        <f>'Outcome $''s'!B11</f>
        <v>12225800</v>
      </c>
      <c r="I14" s="274">
        <f t="shared" ref="I14:I15" si="4">(F14+H14)-B14</f>
        <v>2540600</v>
      </c>
      <c r="J14" s="276">
        <f t="shared" si="0"/>
        <v>2.1510001058313133E-2</v>
      </c>
      <c r="K14" s="464" t="str">
        <f>'Stop Loss Flag'!C11</f>
        <v>Y</v>
      </c>
      <c r="L14" s="275" t="str">
        <f t="shared" ref="L14:L15" si="5">IF(AND(J14&lt;0,K14="Y"),-I14,"")</f>
        <v/>
      </c>
      <c r="M14" s="507" t="str">
        <f t="shared" ref="M14:M15" si="6">IF(AND(J14&lt;-$C$45,K14="N"),-(I14/J14*$C$45+I14),"")</f>
        <v/>
      </c>
      <c r="O14" s="512">
        <f t="shared" ref="O14:O15" si="7">SUM(F14,H14,L14,M14)</f>
        <v>120653100</v>
      </c>
      <c r="P14" s="522">
        <f t="shared" si="1"/>
        <v>0.19398157910469649</v>
      </c>
      <c r="R14" s="680" t="str">
        <f>IF($R$8=0,"-",ROUND($R$8*'Institutional Share'!G24,-2))</f>
        <v>-</v>
      </c>
      <c r="T14" s="512">
        <f t="shared" ref="T14:T15" si="8">SUM(O14,R14)</f>
        <v>120653100</v>
      </c>
      <c r="U14" s="515">
        <f>T14-B14</f>
        <v>2540600</v>
      </c>
      <c r="V14" s="516">
        <f>U14/B14</f>
        <v>2.151000105831305E-2</v>
      </c>
    </row>
    <row r="15" spans="1:28" ht="16.5" thickBot="1" x14ac:dyDescent="0.3">
      <c r="A15" s="465" t="s">
        <v>4</v>
      </c>
      <c r="B15" s="481">
        <f>'FY15 I&amp;G Actual'!G10</f>
        <v>189147900</v>
      </c>
      <c r="C15" s="482">
        <f t="shared" si="2"/>
        <v>0.310638488659229</v>
      </c>
      <c r="E15" s="493">
        <f>-ROUND(B15*'Distributive Model'!$E$15,-2)</f>
        <v>-15510100</v>
      </c>
      <c r="F15" s="494">
        <f t="shared" si="3"/>
        <v>173637800</v>
      </c>
      <c r="H15" s="508">
        <f>'Outcome $''s'!B12</f>
        <v>20040200</v>
      </c>
      <c r="I15" s="466">
        <f t="shared" si="4"/>
        <v>4530100</v>
      </c>
      <c r="J15" s="467">
        <f t="shared" si="0"/>
        <v>2.3950041211136863E-2</v>
      </c>
      <c r="K15" s="468" t="str">
        <f>'Stop Loss Flag'!C12</f>
        <v>Y</v>
      </c>
      <c r="L15" s="469" t="str">
        <f t="shared" si="5"/>
        <v/>
      </c>
      <c r="M15" s="509" t="str">
        <f t="shared" si="6"/>
        <v/>
      </c>
      <c r="O15" s="513">
        <f t="shared" si="7"/>
        <v>193678000</v>
      </c>
      <c r="P15" s="523">
        <f t="shared" si="1"/>
        <v>0.31138830479978885</v>
      </c>
      <c r="R15" s="681" t="str">
        <f>IF($R$8=0,"-",ROUND($R$8*'Institutional Share'!G25,-2))</f>
        <v>-</v>
      </c>
      <c r="T15" s="513">
        <f t="shared" si="8"/>
        <v>193678000</v>
      </c>
      <c r="U15" s="517">
        <f>T15-B15</f>
        <v>4530100</v>
      </c>
      <c r="V15" s="518">
        <f>U15/B15</f>
        <v>2.3950041211136894E-2</v>
      </c>
    </row>
    <row r="16" spans="1:28" ht="15.75" x14ac:dyDescent="0.25">
      <c r="A16" s="450" t="s">
        <v>5</v>
      </c>
      <c r="B16" s="477">
        <f>SUM(B13:B15)</f>
        <v>334768700</v>
      </c>
      <c r="C16" s="478">
        <f t="shared" si="2"/>
        <v>0.54979221560701885</v>
      </c>
      <c r="E16" s="489">
        <f>SUM(E13:E15)</f>
        <v>-27451000</v>
      </c>
      <c r="F16" s="490">
        <f>SUM(F13:F15)</f>
        <v>307317700</v>
      </c>
      <c r="H16" s="504">
        <f>SUM(H13:H15)</f>
        <v>35138500</v>
      </c>
      <c r="I16" s="178">
        <f>SUM(I13:I15)</f>
        <v>7687500</v>
      </c>
      <c r="J16" s="258">
        <f t="shared" si="0"/>
        <v>2.2963616371542539E-2</v>
      </c>
      <c r="K16" s="239"/>
      <c r="L16" s="175">
        <f>SUM(L13:L15)</f>
        <v>0</v>
      </c>
      <c r="M16" s="505">
        <f>SUM(M13:M15)</f>
        <v>0</v>
      </c>
      <c r="O16" s="455">
        <f>SUM(O13:O15)</f>
        <v>342456200</v>
      </c>
      <c r="P16" s="524">
        <f t="shared" si="1"/>
        <v>0.55058837651244563</v>
      </c>
      <c r="R16" s="679">
        <f>SUM(R13:R15)</f>
        <v>0</v>
      </c>
      <c r="T16" s="455">
        <f>SUM(T13:T15)</f>
        <v>342456200</v>
      </c>
      <c r="U16" s="460">
        <f>SUM(U13:U15)</f>
        <v>7687500</v>
      </c>
      <c r="V16" s="463">
        <f>U16/B16</f>
        <v>2.2963616371542501E-2</v>
      </c>
    </row>
    <row r="17" spans="1:22" ht="15.75" x14ac:dyDescent="0.25">
      <c r="A17" s="452"/>
      <c r="B17" s="477"/>
      <c r="C17" s="478"/>
      <c r="E17" s="489"/>
      <c r="F17" s="490"/>
      <c r="H17" s="504"/>
      <c r="I17" s="178"/>
      <c r="J17" s="273"/>
      <c r="K17" s="242"/>
      <c r="L17" s="175"/>
      <c r="M17" s="505"/>
      <c r="O17" s="455"/>
      <c r="P17" s="525"/>
      <c r="R17" s="679"/>
      <c r="T17" s="455"/>
      <c r="U17" s="460"/>
      <c r="V17" s="519"/>
    </row>
    <row r="18" spans="1:22" ht="15.75" x14ac:dyDescent="0.25">
      <c r="A18" s="451" t="s">
        <v>6</v>
      </c>
      <c r="B18" s="479">
        <f>'FY15 I&amp;G Actual'!G13</f>
        <v>27540200</v>
      </c>
      <c r="C18" s="480">
        <f t="shared" ref="C18:C22" si="9">B18/B$11</f>
        <v>4.5229400407685721E-2</v>
      </c>
      <c r="E18" s="491">
        <f>-ROUND(B18*'Distributive Model'!$E$15,-2)</f>
        <v>-2258300</v>
      </c>
      <c r="F18" s="492">
        <f t="shared" ref="F18:F21" si="10">B18+E18</f>
        <v>25281900</v>
      </c>
      <c r="H18" s="506">
        <f>'Outcome $''s'!B15</f>
        <v>2852800</v>
      </c>
      <c r="I18" s="274">
        <f t="shared" ref="I18:I21" si="11">(F18+H18)-B18</f>
        <v>594500</v>
      </c>
      <c r="J18" s="276">
        <f t="shared" ref="J18:J22" si="12">(F18+H18)/B18-1</f>
        <v>2.1586626095670969E-2</v>
      </c>
      <c r="K18" s="464" t="str">
        <f>'Stop Loss Flag'!C15</f>
        <v>Y</v>
      </c>
      <c r="L18" s="275" t="str">
        <f t="shared" ref="L18:L21" si="13">IF(AND(J18&lt;0,K18="Y"),-I18,"")</f>
        <v/>
      </c>
      <c r="M18" s="507" t="str">
        <f t="shared" ref="M18:M21" si="14">IF(AND(J18&lt;-$C$45,K18="N"),-(I18/J18*$C$45+I18),"")</f>
        <v/>
      </c>
      <c r="O18" s="512">
        <f t="shared" ref="O18:O21" si="15">SUM(F18,H18,L18,M18)</f>
        <v>28134700</v>
      </c>
      <c r="P18" s="522">
        <f t="shared" ref="P18:P22" si="16">O18/O$11</f>
        <v>4.5233927131892213E-2</v>
      </c>
      <c r="R18" s="680" t="str">
        <f>IF($R$8=0,"-",ROUND($R$8*'Institutional Share'!G26,-2))</f>
        <v>-</v>
      </c>
      <c r="T18" s="512">
        <f t="shared" ref="T18:T21" si="17">SUM(O18,R18)</f>
        <v>28134700</v>
      </c>
      <c r="U18" s="515">
        <f>T18-B18</f>
        <v>594500</v>
      </c>
      <c r="V18" s="516">
        <f>U18/B18</f>
        <v>2.1586626095671056E-2</v>
      </c>
    </row>
    <row r="19" spans="1:22" ht="15.75" x14ac:dyDescent="0.25">
      <c r="A19" s="451" t="s">
        <v>7</v>
      </c>
      <c r="B19" s="479">
        <f>'FY15 I&amp;G Actual'!G14</f>
        <v>28195600</v>
      </c>
      <c r="C19" s="480">
        <f t="shared" si="9"/>
        <v>4.6305766920172825E-2</v>
      </c>
      <c r="E19" s="491">
        <f>-ROUND(B19*'Distributive Model'!$E$15,-2)</f>
        <v>-2312000</v>
      </c>
      <c r="F19" s="492">
        <f t="shared" si="10"/>
        <v>25883600</v>
      </c>
      <c r="H19" s="506">
        <f>'Outcome $''s'!B16</f>
        <v>2787200</v>
      </c>
      <c r="I19" s="274">
        <f t="shared" si="11"/>
        <v>475200</v>
      </c>
      <c r="J19" s="276">
        <f t="shared" si="12"/>
        <v>1.6853693484089716E-2</v>
      </c>
      <c r="K19" s="464" t="str">
        <f>'Stop Loss Flag'!C16</f>
        <v>Y</v>
      </c>
      <c r="L19" s="275" t="str">
        <f t="shared" si="13"/>
        <v/>
      </c>
      <c r="M19" s="507" t="str">
        <f t="shared" si="14"/>
        <v/>
      </c>
      <c r="O19" s="512">
        <f t="shared" si="15"/>
        <v>28670800</v>
      </c>
      <c r="P19" s="522">
        <f t="shared" si="16"/>
        <v>4.6095848827712942E-2</v>
      </c>
      <c r="R19" s="680" t="str">
        <f>IF($R$8=0,"-",ROUND($R$8*'Institutional Share'!G27,-2))</f>
        <v>-</v>
      </c>
      <c r="T19" s="512">
        <f t="shared" si="17"/>
        <v>28670800</v>
      </c>
      <c r="U19" s="515">
        <f>T19-B19</f>
        <v>475200</v>
      </c>
      <c r="V19" s="516">
        <f>U19/B19</f>
        <v>1.6853693484089716E-2</v>
      </c>
    </row>
    <row r="20" spans="1:22" ht="15.75" x14ac:dyDescent="0.25">
      <c r="A20" s="451" t="s">
        <v>8</v>
      </c>
      <c r="B20" s="479">
        <f>'FY15 I&amp;G Actual'!G15</f>
        <v>10853700</v>
      </c>
      <c r="C20" s="480">
        <f t="shared" si="9"/>
        <v>1.7825082722888668E-2</v>
      </c>
      <c r="E20" s="491">
        <f>-ROUND(B20*'Distributive Model'!$E$15,-2)</f>
        <v>-890000</v>
      </c>
      <c r="F20" s="492">
        <f t="shared" si="10"/>
        <v>9963700</v>
      </c>
      <c r="H20" s="506">
        <f>'Outcome $''s'!B17</f>
        <v>727900</v>
      </c>
      <c r="I20" s="274">
        <f t="shared" si="11"/>
        <v>-162100</v>
      </c>
      <c r="J20" s="276">
        <f t="shared" si="12"/>
        <v>-1.4934999124722403E-2</v>
      </c>
      <c r="K20" s="464" t="str">
        <f>'Stop Loss Flag'!C17</f>
        <v>N</v>
      </c>
      <c r="L20" s="275" t="str">
        <f t="shared" si="13"/>
        <v/>
      </c>
      <c r="M20" s="507">
        <f t="shared" si="14"/>
        <v>53562.999999999694</v>
      </c>
      <c r="O20" s="512">
        <f t="shared" si="15"/>
        <v>10745163</v>
      </c>
      <c r="P20" s="522">
        <f t="shared" si="16"/>
        <v>1.7275674528688924E-2</v>
      </c>
      <c r="R20" s="680" t="str">
        <f>IF($R$8=0,"-",ROUND($R$8*'Institutional Share'!G28,-2))</f>
        <v>-</v>
      </c>
      <c r="T20" s="512">
        <f t="shared" si="17"/>
        <v>10745163</v>
      </c>
      <c r="U20" s="515">
        <f>T20-B20</f>
        <v>-108537</v>
      </c>
      <c r="V20" s="516">
        <f>U20/B20</f>
        <v>-0.01</v>
      </c>
    </row>
    <row r="21" spans="1:22" ht="16.5" thickBot="1" x14ac:dyDescent="0.3">
      <c r="A21" s="465" t="s">
        <v>9</v>
      </c>
      <c r="B21" s="481">
        <f>'FY15 I&amp;G Actual'!G16</f>
        <v>17102600</v>
      </c>
      <c r="C21" s="482">
        <f t="shared" si="9"/>
        <v>2.8087680678153603E-2</v>
      </c>
      <c r="E21" s="493">
        <f>-ROUND(B21*'Distributive Model'!$E$15,-2)</f>
        <v>-1402400</v>
      </c>
      <c r="F21" s="494">
        <f t="shared" si="10"/>
        <v>15700200</v>
      </c>
      <c r="H21" s="508">
        <f>'Outcome $''s'!B18</f>
        <v>1892200</v>
      </c>
      <c r="I21" s="466">
        <f t="shared" si="11"/>
        <v>489800</v>
      </c>
      <c r="J21" s="467">
        <f t="shared" si="12"/>
        <v>2.8638920398068146E-2</v>
      </c>
      <c r="K21" s="468" t="str">
        <f>'Stop Loss Flag'!C18</f>
        <v>Y</v>
      </c>
      <c r="L21" s="469" t="str">
        <f t="shared" si="13"/>
        <v/>
      </c>
      <c r="M21" s="509" t="str">
        <f t="shared" si="14"/>
        <v/>
      </c>
      <c r="O21" s="513">
        <f t="shared" si="15"/>
        <v>17592400</v>
      </c>
      <c r="P21" s="523">
        <f t="shared" si="16"/>
        <v>2.8284408210327478E-2</v>
      </c>
      <c r="R21" s="681" t="str">
        <f>IF($R$8=0,"-",ROUND($R$8*'Institutional Share'!G29,-2))</f>
        <v>-</v>
      </c>
      <c r="T21" s="513">
        <f t="shared" si="17"/>
        <v>17592400</v>
      </c>
      <c r="U21" s="517">
        <f>T21-B21</f>
        <v>489800</v>
      </c>
      <c r="V21" s="518">
        <f>U21/B21</f>
        <v>2.8638920398068129E-2</v>
      </c>
    </row>
    <row r="22" spans="1:22" ht="15.75" x14ac:dyDescent="0.25">
      <c r="A22" s="450" t="s">
        <v>10</v>
      </c>
      <c r="B22" s="483">
        <f>SUM(B18:B21)</f>
        <v>83692100</v>
      </c>
      <c r="C22" s="484">
        <f t="shared" si="9"/>
        <v>0.13744793072890082</v>
      </c>
      <c r="E22" s="495">
        <f>SUM(E18:E21)</f>
        <v>-6862700</v>
      </c>
      <c r="F22" s="496">
        <f>SUM(F18:F21)</f>
        <v>76829400</v>
      </c>
      <c r="H22" s="510">
        <f>SUM(H18:H21)</f>
        <v>8260100</v>
      </c>
      <c r="I22" s="179">
        <f>SUM(I18:I21)</f>
        <v>1397400</v>
      </c>
      <c r="J22" s="258">
        <f t="shared" si="12"/>
        <v>1.669691643536253E-2</v>
      </c>
      <c r="K22" s="241"/>
      <c r="L22" s="176">
        <f>SUM(L18:L21)</f>
        <v>0</v>
      </c>
      <c r="M22" s="511">
        <f>SUM(M18:M21)</f>
        <v>53562.999999999694</v>
      </c>
      <c r="O22" s="456">
        <f>SUM(O18:O21)</f>
        <v>85143063</v>
      </c>
      <c r="P22" s="524">
        <f t="shared" si="16"/>
        <v>0.13688985869862155</v>
      </c>
      <c r="R22" s="682">
        <f>SUM(R18:R21)</f>
        <v>0</v>
      </c>
      <c r="T22" s="456">
        <f>SUM(T18:T21)</f>
        <v>85143063</v>
      </c>
      <c r="U22" s="462">
        <f>SUM(U18:U21)</f>
        <v>1450963</v>
      </c>
      <c r="V22" s="463">
        <f>U22/B22</f>
        <v>1.7336917104481785E-2</v>
      </c>
    </row>
    <row r="23" spans="1:22" ht="15.75" x14ac:dyDescent="0.25">
      <c r="A23" s="452"/>
      <c r="B23" s="477"/>
      <c r="C23" s="478"/>
      <c r="E23" s="489"/>
      <c r="F23" s="490"/>
      <c r="H23" s="504"/>
      <c r="I23" s="178"/>
      <c r="J23" s="273"/>
      <c r="K23" s="242"/>
      <c r="L23" s="175"/>
      <c r="M23" s="505"/>
      <c r="O23" s="455"/>
      <c r="P23" s="525"/>
      <c r="R23" s="679"/>
      <c r="T23" s="455"/>
      <c r="U23" s="460"/>
      <c r="V23" s="519"/>
    </row>
    <row r="24" spans="1:22" ht="15.75" x14ac:dyDescent="0.25">
      <c r="A24" s="451" t="s">
        <v>11</v>
      </c>
      <c r="B24" s="479">
        <f>'FY15 I&amp;G Actual'!G19</f>
        <v>11991700</v>
      </c>
      <c r="C24" s="480">
        <f t="shared" ref="C24:C41" si="18">B24/B$11</f>
        <v>1.9694025492510762E-2</v>
      </c>
      <c r="E24" s="491">
        <f>-ROUND(B24*'Distributive Model'!$E$15,-2)</f>
        <v>-983300</v>
      </c>
      <c r="F24" s="492">
        <f t="shared" ref="F24:F40" si="19">B24+E24</f>
        <v>11008400</v>
      </c>
      <c r="H24" s="506">
        <f>'Outcome $''s'!B21</f>
        <v>1136900</v>
      </c>
      <c r="I24" s="274">
        <f t="shared" ref="I24:I40" si="20">(F24+H24)-B24</f>
        <v>153600</v>
      </c>
      <c r="J24" s="276">
        <f t="shared" ref="J24:J41" si="21">(F24+H24)/B24-1</f>
        <v>1.2808859461127309E-2</v>
      </c>
      <c r="K24" s="464" t="str">
        <f>'Stop Loss Flag'!C21</f>
        <v>Y</v>
      </c>
      <c r="L24" s="275" t="str">
        <f t="shared" ref="L24:L40" si="22">IF(AND(J24&lt;0,K24="Y"),-I24,"")</f>
        <v/>
      </c>
      <c r="M24" s="507" t="str">
        <f t="shared" ref="M24:M40" si="23">IF(AND(J24&lt;-$C$45,K24="N"),-(I24/J24*$C$45+I24),"")</f>
        <v/>
      </c>
      <c r="O24" s="512">
        <f t="shared" ref="O24:O40" si="24">SUM(F24,H24,L24,M24)</f>
        <v>12145300</v>
      </c>
      <c r="P24" s="522">
        <f t="shared" ref="P24:P41" si="25">O24/O$11</f>
        <v>1.952676286560619E-2</v>
      </c>
      <c r="R24" s="680" t="str">
        <f>IF($R$8=0,"-",ROUND($R$8*'Institutional Share'!G65,-2))</f>
        <v>-</v>
      </c>
      <c r="T24" s="512">
        <f t="shared" ref="T24:T40" si="26">SUM(O24,R24)</f>
        <v>12145300</v>
      </c>
      <c r="U24" s="515">
        <f t="shared" ref="U24:U40" si="27">T24-B24</f>
        <v>153600</v>
      </c>
      <c r="V24" s="516">
        <f t="shared" ref="V24:V41" si="28">U24/B24</f>
        <v>1.2808859461127279E-2</v>
      </c>
    </row>
    <row r="25" spans="1:22" ht="15.75" x14ac:dyDescent="0.25">
      <c r="A25" s="451" t="s">
        <v>12</v>
      </c>
      <c r="B25" s="479">
        <f>'FY15 I&amp;G Actual'!G20</f>
        <v>2128300</v>
      </c>
      <c r="C25" s="480">
        <f t="shared" si="18"/>
        <v>3.4953171323257467E-3</v>
      </c>
      <c r="E25" s="491">
        <f>-ROUND(B25*'Distributive Model'!$E$15,-2)</f>
        <v>-174500</v>
      </c>
      <c r="F25" s="492">
        <f t="shared" si="19"/>
        <v>1953800</v>
      </c>
      <c r="H25" s="506">
        <f>'Outcome $''s'!B22</f>
        <v>179300</v>
      </c>
      <c r="I25" s="274">
        <f t="shared" si="20"/>
        <v>4800</v>
      </c>
      <c r="J25" s="276">
        <f t="shared" si="21"/>
        <v>2.2553211483342661E-3</v>
      </c>
      <c r="K25" s="464" t="str">
        <f>'Stop Loss Flag'!C22</f>
        <v>N</v>
      </c>
      <c r="L25" s="275" t="str">
        <f t="shared" si="22"/>
        <v/>
      </c>
      <c r="M25" s="507" t="str">
        <f t="shared" si="23"/>
        <v/>
      </c>
      <c r="O25" s="512">
        <f t="shared" si="24"/>
        <v>2133100</v>
      </c>
      <c r="P25" s="522">
        <f t="shared" si="25"/>
        <v>3.4295190624047626E-3</v>
      </c>
      <c r="R25" s="680" t="str">
        <f>IF($R$8=0,"-",ROUND($R$8*'Institutional Share'!G66,-2))</f>
        <v>-</v>
      </c>
      <c r="T25" s="512">
        <f t="shared" si="26"/>
        <v>2133100</v>
      </c>
      <c r="U25" s="515">
        <f t="shared" si="27"/>
        <v>4800</v>
      </c>
      <c r="V25" s="516">
        <f t="shared" si="28"/>
        <v>2.2553211483343515E-3</v>
      </c>
    </row>
    <row r="26" spans="1:22" ht="15.75" x14ac:dyDescent="0.25">
      <c r="A26" s="451" t="s">
        <v>13</v>
      </c>
      <c r="B26" s="479">
        <f>'FY15 I&amp;G Actual'!G21</f>
        <v>7895700</v>
      </c>
      <c r="C26" s="480">
        <f t="shared" si="18"/>
        <v>1.2967145365646008E-2</v>
      </c>
      <c r="E26" s="491">
        <f>-ROUND(B26*'Distributive Model'!$E$15,-2)</f>
        <v>-647400</v>
      </c>
      <c r="F26" s="492">
        <f t="shared" si="19"/>
        <v>7248300</v>
      </c>
      <c r="H26" s="506">
        <f>'Outcome $''s'!B23</f>
        <v>534900</v>
      </c>
      <c r="I26" s="274">
        <f t="shared" si="20"/>
        <v>-112500</v>
      </c>
      <c r="J26" s="276">
        <f t="shared" si="21"/>
        <v>-1.4248261712071164E-2</v>
      </c>
      <c r="K26" s="464" t="str">
        <f>'Stop Loss Flag'!C23</f>
        <v>N</v>
      </c>
      <c r="L26" s="275" t="str">
        <f t="shared" si="22"/>
        <v/>
      </c>
      <c r="M26" s="507">
        <f t="shared" si="23"/>
        <v>33543.000000000204</v>
      </c>
      <c r="O26" s="512">
        <f t="shared" si="24"/>
        <v>7816743</v>
      </c>
      <c r="P26" s="522">
        <f t="shared" si="25"/>
        <v>1.2567469469044579E-2</v>
      </c>
      <c r="R26" s="680" t="str">
        <f>IF($R$8=0,"-",ROUND($R$8*'Institutional Share'!G67,-2))</f>
        <v>-</v>
      </c>
      <c r="T26" s="512">
        <f t="shared" si="26"/>
        <v>7816743</v>
      </c>
      <c r="U26" s="515">
        <f t="shared" si="27"/>
        <v>-78957</v>
      </c>
      <c r="V26" s="516">
        <f t="shared" si="28"/>
        <v>-0.01</v>
      </c>
    </row>
    <row r="27" spans="1:22" ht="15.75" x14ac:dyDescent="0.25">
      <c r="A27" s="451" t="s">
        <v>14</v>
      </c>
      <c r="B27" s="479">
        <f>'FY15 I&amp;G Actual'!G22</f>
        <v>4259400</v>
      </c>
      <c r="C27" s="480">
        <f t="shared" si="18"/>
        <v>6.9952327178632173E-3</v>
      </c>
      <c r="E27" s="491">
        <f>-ROUND(B27*'Distributive Model'!$E$15,-2)</f>
        <v>-349300</v>
      </c>
      <c r="F27" s="492">
        <f t="shared" si="19"/>
        <v>3910100</v>
      </c>
      <c r="H27" s="506">
        <f>'Outcome $''s'!B24</f>
        <v>347500</v>
      </c>
      <c r="I27" s="274">
        <f t="shared" si="20"/>
        <v>-1800</v>
      </c>
      <c r="J27" s="276">
        <f t="shared" si="21"/>
        <v>-4.2259473165229267E-4</v>
      </c>
      <c r="K27" s="464" t="str">
        <f>'Stop Loss Flag'!C24</f>
        <v>N</v>
      </c>
      <c r="L27" s="275" t="str">
        <f t="shared" si="22"/>
        <v/>
      </c>
      <c r="M27" s="507" t="str">
        <f t="shared" si="23"/>
        <v/>
      </c>
      <c r="O27" s="512">
        <f t="shared" si="24"/>
        <v>4257600</v>
      </c>
      <c r="P27" s="522">
        <f t="shared" si="25"/>
        <v>6.8452113637872194E-3</v>
      </c>
      <c r="R27" s="680" t="str">
        <f>IF($R$8=0,"-",ROUND($R$8*'Institutional Share'!G68,-2))</f>
        <v>-</v>
      </c>
      <c r="T27" s="512">
        <f t="shared" si="26"/>
        <v>4257600</v>
      </c>
      <c r="U27" s="515">
        <f t="shared" si="27"/>
        <v>-1800</v>
      </c>
      <c r="V27" s="516">
        <f t="shared" si="28"/>
        <v>-4.2259473165234541E-4</v>
      </c>
    </row>
    <row r="28" spans="1:22" ht="15.75" x14ac:dyDescent="0.25">
      <c r="A28" s="451" t="s">
        <v>15</v>
      </c>
      <c r="B28" s="479">
        <f>'FY15 I&amp;G Actual'!G23</f>
        <v>23165800</v>
      </c>
      <c r="C28" s="480">
        <f t="shared" si="18"/>
        <v>3.8045302647198131E-2</v>
      </c>
      <c r="E28" s="491">
        <f>-ROUND(B28*'Distributive Model'!$E$15,-2)</f>
        <v>-1899600</v>
      </c>
      <c r="F28" s="492">
        <f t="shared" si="19"/>
        <v>21266200</v>
      </c>
      <c r="H28" s="506">
        <f>'Outcome $''s'!B25</f>
        <v>2347700</v>
      </c>
      <c r="I28" s="274">
        <f t="shared" si="20"/>
        <v>448100</v>
      </c>
      <c r="J28" s="276">
        <f t="shared" si="21"/>
        <v>1.9343169672534577E-2</v>
      </c>
      <c r="K28" s="464" t="str">
        <f>'Stop Loss Flag'!C25</f>
        <v>N</v>
      </c>
      <c r="L28" s="275" t="str">
        <f t="shared" si="22"/>
        <v/>
      </c>
      <c r="M28" s="507" t="str">
        <f t="shared" si="23"/>
        <v/>
      </c>
      <c r="O28" s="512">
        <f t="shared" si="24"/>
        <v>23613900</v>
      </c>
      <c r="P28" s="522">
        <f t="shared" si="25"/>
        <v>3.7965552570306045E-2</v>
      </c>
      <c r="R28" s="680" t="str">
        <f>IF($R$8=0,"-",ROUND($R$8*'Institutional Share'!G69,-2))</f>
        <v>-</v>
      </c>
      <c r="T28" s="512">
        <f t="shared" si="26"/>
        <v>23613900</v>
      </c>
      <c r="U28" s="515">
        <f t="shared" si="27"/>
        <v>448100</v>
      </c>
      <c r="V28" s="516">
        <f t="shared" si="28"/>
        <v>1.9343169672534511E-2</v>
      </c>
    </row>
    <row r="29" spans="1:22" ht="15.75" x14ac:dyDescent="0.25">
      <c r="A29" s="451" t="s">
        <v>16</v>
      </c>
      <c r="B29" s="479">
        <f>'FY15 I&amp;G Actual'!G24</f>
        <v>3622100</v>
      </c>
      <c r="C29" s="480">
        <f t="shared" si="18"/>
        <v>5.9485919207804758E-3</v>
      </c>
      <c r="E29" s="491">
        <f>-ROUND(B29*'Distributive Model'!$E$15,-2)</f>
        <v>-297000</v>
      </c>
      <c r="F29" s="492">
        <f t="shared" si="19"/>
        <v>3325100</v>
      </c>
      <c r="H29" s="506">
        <f>'Outcome $''s'!B26</f>
        <v>255200</v>
      </c>
      <c r="I29" s="274">
        <f t="shared" si="20"/>
        <v>-41800</v>
      </c>
      <c r="J29" s="276">
        <f t="shared" si="21"/>
        <v>-1.154026669611552E-2</v>
      </c>
      <c r="K29" s="464" t="str">
        <f>'Stop Loss Flag'!C26</f>
        <v>Y</v>
      </c>
      <c r="L29" s="275">
        <f t="shared" si="22"/>
        <v>41800</v>
      </c>
      <c r="M29" s="507" t="str">
        <f t="shared" si="23"/>
        <v/>
      </c>
      <c r="O29" s="512">
        <f t="shared" si="24"/>
        <v>3622100</v>
      </c>
      <c r="P29" s="522">
        <f t="shared" si="25"/>
        <v>5.8234780347551874E-3</v>
      </c>
      <c r="R29" s="680" t="str">
        <f>IF($R$8=0,"-",ROUND($R$8*'Institutional Share'!G70,-2))</f>
        <v>-</v>
      </c>
      <c r="T29" s="512">
        <f t="shared" si="26"/>
        <v>3622100</v>
      </c>
      <c r="U29" s="515">
        <f t="shared" si="27"/>
        <v>0</v>
      </c>
      <c r="V29" s="516">
        <f t="shared" si="28"/>
        <v>0</v>
      </c>
    </row>
    <row r="30" spans="1:22" ht="15.75" x14ac:dyDescent="0.25">
      <c r="A30" s="451" t="s">
        <v>17</v>
      </c>
      <c r="B30" s="479">
        <f>'FY15 I&amp;G Actual'!G25</f>
        <v>9272300</v>
      </c>
      <c r="C30" s="480">
        <f t="shared" si="18"/>
        <v>1.522794204109572E-2</v>
      </c>
      <c r="E30" s="491">
        <f>-ROUND(B30*'Distributive Model'!$E$15,-2)</f>
        <v>-760300</v>
      </c>
      <c r="F30" s="492">
        <f t="shared" si="19"/>
        <v>8512000</v>
      </c>
      <c r="H30" s="506">
        <f>'Outcome $''s'!B27</f>
        <v>569100</v>
      </c>
      <c r="I30" s="274">
        <f t="shared" si="20"/>
        <v>-191200</v>
      </c>
      <c r="J30" s="276">
        <f t="shared" si="21"/>
        <v>-2.0620558006104184E-2</v>
      </c>
      <c r="K30" s="464" t="str">
        <f>'Stop Loss Flag'!C27</f>
        <v>Y</v>
      </c>
      <c r="L30" s="275">
        <f t="shared" si="22"/>
        <v>191200</v>
      </c>
      <c r="M30" s="507" t="str">
        <f t="shared" si="23"/>
        <v/>
      </c>
      <c r="O30" s="512">
        <f t="shared" si="24"/>
        <v>9272300</v>
      </c>
      <c r="P30" s="522">
        <f t="shared" si="25"/>
        <v>1.4907660026410238E-2</v>
      </c>
      <c r="R30" s="680" t="str">
        <f>IF($R$8=0,"-",ROUND($R$8*'Institutional Share'!G71,-2))</f>
        <v>-</v>
      </c>
      <c r="T30" s="512">
        <f t="shared" si="26"/>
        <v>9272300</v>
      </c>
      <c r="U30" s="515">
        <f t="shared" si="27"/>
        <v>0</v>
      </c>
      <c r="V30" s="516">
        <f t="shared" si="28"/>
        <v>0</v>
      </c>
    </row>
    <row r="31" spans="1:22" ht="15.75" x14ac:dyDescent="0.25">
      <c r="A31" s="451" t="s">
        <v>18</v>
      </c>
      <c r="B31" s="479">
        <f>'FY15 I&amp;G Actual'!G26</f>
        <v>1905100</v>
      </c>
      <c r="C31" s="480">
        <f t="shared" si="18"/>
        <v>3.1287547191626085E-3</v>
      </c>
      <c r="E31" s="491">
        <f>-ROUND(B31*'Distributive Model'!$E$15,-2)</f>
        <v>-156200</v>
      </c>
      <c r="F31" s="492">
        <f t="shared" si="19"/>
        <v>1748900</v>
      </c>
      <c r="H31" s="506">
        <f>'Outcome $''s'!B28</f>
        <v>125800</v>
      </c>
      <c r="I31" s="274">
        <f t="shared" si="20"/>
        <v>-30400</v>
      </c>
      <c r="J31" s="276">
        <f t="shared" si="21"/>
        <v>-1.5957167602750566E-2</v>
      </c>
      <c r="K31" s="464" t="str">
        <f>'Stop Loss Flag'!C28</f>
        <v>N</v>
      </c>
      <c r="L31" s="275" t="str">
        <f t="shared" si="22"/>
        <v/>
      </c>
      <c r="M31" s="507">
        <f t="shared" si="23"/>
        <v>11349.000000000065</v>
      </c>
      <c r="O31" s="512">
        <f t="shared" si="24"/>
        <v>1886049</v>
      </c>
      <c r="P31" s="522">
        <f t="shared" si="25"/>
        <v>3.0323196278324691E-3</v>
      </c>
      <c r="R31" s="680" t="str">
        <f>IF($R$8=0,"-",ROUND($R$8*'Institutional Share'!G72,-2))</f>
        <v>-</v>
      </c>
      <c r="T31" s="512">
        <f t="shared" si="26"/>
        <v>1886049</v>
      </c>
      <c r="U31" s="515">
        <f t="shared" si="27"/>
        <v>-19051</v>
      </c>
      <c r="V31" s="516">
        <f t="shared" si="28"/>
        <v>-0.01</v>
      </c>
    </row>
    <row r="32" spans="1:22" ht="15.75" x14ac:dyDescent="0.25">
      <c r="A32" s="451" t="s">
        <v>19</v>
      </c>
      <c r="B32" s="479">
        <f>'FY15 I&amp;G Actual'!G27</f>
        <v>3488300</v>
      </c>
      <c r="C32" s="480">
        <f t="shared" si="18"/>
        <v>5.7288515494488094E-3</v>
      </c>
      <c r="E32" s="491">
        <f>-ROUND(B32*'Distributive Model'!$E$15,-2)</f>
        <v>-286000</v>
      </c>
      <c r="F32" s="492">
        <f t="shared" si="19"/>
        <v>3202300</v>
      </c>
      <c r="H32" s="506">
        <f>'Outcome $''s'!B29</f>
        <v>397100</v>
      </c>
      <c r="I32" s="274">
        <f t="shared" si="20"/>
        <v>111100</v>
      </c>
      <c r="J32" s="276">
        <f t="shared" si="21"/>
        <v>3.1849324886047636E-2</v>
      </c>
      <c r="K32" s="464" t="str">
        <f>'Stop Loss Flag'!C29</f>
        <v>Y</v>
      </c>
      <c r="L32" s="275" t="str">
        <f t="shared" si="22"/>
        <v/>
      </c>
      <c r="M32" s="507" t="str">
        <f t="shared" si="23"/>
        <v/>
      </c>
      <c r="O32" s="512">
        <f t="shared" si="24"/>
        <v>3599400</v>
      </c>
      <c r="P32" s="522">
        <f t="shared" si="25"/>
        <v>5.7869818167079383E-3</v>
      </c>
      <c r="R32" s="680" t="str">
        <f>IF($R$8=0,"-",ROUND($R$8*'Institutional Share'!G73,-2))</f>
        <v>-</v>
      </c>
      <c r="T32" s="512">
        <f t="shared" si="26"/>
        <v>3599400</v>
      </c>
      <c r="U32" s="515">
        <f t="shared" si="27"/>
        <v>111100</v>
      </c>
      <c r="V32" s="516">
        <f t="shared" si="28"/>
        <v>3.1849324886047643E-2</v>
      </c>
    </row>
    <row r="33" spans="1:22" ht="15.75" x14ac:dyDescent="0.25">
      <c r="A33" s="451" t="s">
        <v>20</v>
      </c>
      <c r="B33" s="479">
        <f>'FY15 I&amp;G Actual'!G28</f>
        <v>5545800</v>
      </c>
      <c r="C33" s="480">
        <f t="shared" si="18"/>
        <v>9.1078935077066794E-3</v>
      </c>
      <c r="E33" s="491">
        <f>-ROUND(B33*'Distributive Model'!$E$15,-2)</f>
        <v>-454800</v>
      </c>
      <c r="F33" s="492">
        <f t="shared" si="19"/>
        <v>5091000</v>
      </c>
      <c r="H33" s="506">
        <f>'Outcome $''s'!B30</f>
        <v>537900</v>
      </c>
      <c r="I33" s="274">
        <f t="shared" si="20"/>
        <v>83100</v>
      </c>
      <c r="J33" s="276">
        <f t="shared" si="21"/>
        <v>1.4984312452666959E-2</v>
      </c>
      <c r="K33" s="464" t="str">
        <f>'Stop Loss Flag'!C30</f>
        <v>Y</v>
      </c>
      <c r="L33" s="275" t="str">
        <f t="shared" si="22"/>
        <v/>
      </c>
      <c r="M33" s="507" t="str">
        <f t="shared" si="23"/>
        <v/>
      </c>
      <c r="O33" s="512">
        <f t="shared" si="24"/>
        <v>5628900</v>
      </c>
      <c r="P33" s="522">
        <f t="shared" si="25"/>
        <v>9.049936641681201E-3</v>
      </c>
      <c r="R33" s="680" t="str">
        <f>IF($R$8=0,"-",ROUND($R$8*'Institutional Share'!G74,-2))</f>
        <v>-</v>
      </c>
      <c r="T33" s="512">
        <f t="shared" si="26"/>
        <v>5628900</v>
      </c>
      <c r="U33" s="515">
        <f t="shared" si="27"/>
        <v>83100</v>
      </c>
      <c r="V33" s="516">
        <f t="shared" si="28"/>
        <v>1.4984312452666883E-2</v>
      </c>
    </row>
    <row r="34" spans="1:22" ht="15.75" x14ac:dyDescent="0.25">
      <c r="A34" s="451" t="s">
        <v>21</v>
      </c>
      <c r="B34" s="479">
        <f>'FY15 I&amp;G Actual'!G29</f>
        <v>55448600</v>
      </c>
      <c r="C34" s="480">
        <f t="shared" si="18"/>
        <v>9.1063497412713149E-2</v>
      </c>
      <c r="E34" s="491">
        <f>-ROUND(B34*'Distributive Model'!$E$15,-2)</f>
        <v>-4546800</v>
      </c>
      <c r="F34" s="492">
        <f t="shared" si="19"/>
        <v>50901800</v>
      </c>
      <c r="H34" s="506">
        <f>'Outcome $''s'!B31</f>
        <v>7241200</v>
      </c>
      <c r="I34" s="274">
        <f t="shared" si="20"/>
        <v>2694400</v>
      </c>
      <c r="J34" s="276">
        <f t="shared" si="21"/>
        <v>4.8592750763770454E-2</v>
      </c>
      <c r="K34" s="464" t="str">
        <f>'Stop Loss Flag'!C31</f>
        <v>Y</v>
      </c>
      <c r="L34" s="275" t="str">
        <f t="shared" si="22"/>
        <v/>
      </c>
      <c r="M34" s="507" t="str">
        <f t="shared" si="23"/>
        <v/>
      </c>
      <c r="O34" s="512">
        <f t="shared" si="24"/>
        <v>58143000</v>
      </c>
      <c r="P34" s="522">
        <f t="shared" si="25"/>
        <v>9.3480158851155654E-2</v>
      </c>
      <c r="R34" s="680" t="str">
        <f>IF($R$8=0,"-",ROUND($R$8*'Institutional Share'!G75,-2))</f>
        <v>-</v>
      </c>
      <c r="T34" s="512">
        <f t="shared" si="26"/>
        <v>58143000</v>
      </c>
      <c r="U34" s="515">
        <f t="shared" si="27"/>
        <v>2694400</v>
      </c>
      <c r="V34" s="516">
        <f t="shared" si="28"/>
        <v>4.8592750763770412E-2</v>
      </c>
    </row>
    <row r="35" spans="1:22" ht="15.75" x14ac:dyDescent="0.25">
      <c r="A35" s="451" t="s">
        <v>22</v>
      </c>
      <c r="B35" s="479">
        <f>'FY15 I&amp;G Actual'!G30</f>
        <v>9895100</v>
      </c>
      <c r="C35" s="480">
        <f t="shared" si="18"/>
        <v>1.6250769419760603E-2</v>
      </c>
      <c r="E35" s="491">
        <f>-ROUND(B35*'Distributive Model'!$E$15,-2)</f>
        <v>-811400</v>
      </c>
      <c r="F35" s="492">
        <f t="shared" si="19"/>
        <v>9083700</v>
      </c>
      <c r="H35" s="506">
        <f>'Outcome $''s'!B32</f>
        <v>938400</v>
      </c>
      <c r="I35" s="274">
        <f t="shared" si="20"/>
        <v>127000</v>
      </c>
      <c r="J35" s="276">
        <f t="shared" si="21"/>
        <v>1.2834635324554533E-2</v>
      </c>
      <c r="K35" s="464" t="str">
        <f>'Stop Loss Flag'!C32</f>
        <v>Y</v>
      </c>
      <c r="L35" s="275" t="str">
        <f t="shared" si="22"/>
        <v/>
      </c>
      <c r="M35" s="507" t="str">
        <f t="shared" si="23"/>
        <v/>
      </c>
      <c r="O35" s="512">
        <f t="shared" si="24"/>
        <v>10022100</v>
      </c>
      <c r="P35" s="522">
        <f t="shared" si="25"/>
        <v>1.6113160656006174E-2</v>
      </c>
      <c r="R35" s="680" t="str">
        <f>IF($R$8=0,"-",ROUND($R$8*'Institutional Share'!G76,-2))</f>
        <v>-</v>
      </c>
      <c r="T35" s="512">
        <f t="shared" si="26"/>
        <v>10022100</v>
      </c>
      <c r="U35" s="515">
        <f t="shared" si="27"/>
        <v>127000</v>
      </c>
      <c r="V35" s="516">
        <f t="shared" si="28"/>
        <v>1.2834635324554578E-2</v>
      </c>
    </row>
    <row r="36" spans="1:22" ht="15.75" x14ac:dyDescent="0.25">
      <c r="A36" s="451" t="s">
        <v>23</v>
      </c>
      <c r="B36" s="479">
        <f>'FY15 I&amp;G Actual'!G31</f>
        <v>7444900</v>
      </c>
      <c r="C36" s="480">
        <f t="shared" si="18"/>
        <v>1.2226794398558451E-2</v>
      </c>
      <c r="E36" s="491">
        <f>-ROUND(B36*'Distributive Model'!$E$15,-2)</f>
        <v>-610500</v>
      </c>
      <c r="F36" s="492">
        <f t="shared" si="19"/>
        <v>6834400</v>
      </c>
      <c r="H36" s="506">
        <f>'Outcome $''s'!B33</f>
        <v>390600</v>
      </c>
      <c r="I36" s="274">
        <f t="shared" si="20"/>
        <v>-219900</v>
      </c>
      <c r="J36" s="276">
        <f t="shared" si="21"/>
        <v>-2.9536998482182386E-2</v>
      </c>
      <c r="K36" s="464" t="str">
        <f>'Stop Loss Flag'!C33</f>
        <v>Y</v>
      </c>
      <c r="L36" s="275">
        <f t="shared" si="22"/>
        <v>219900</v>
      </c>
      <c r="M36" s="507" t="str">
        <f t="shared" si="23"/>
        <v/>
      </c>
      <c r="O36" s="512">
        <f t="shared" si="24"/>
        <v>7444900</v>
      </c>
      <c r="P36" s="522">
        <f t="shared" si="25"/>
        <v>1.1969634085461167E-2</v>
      </c>
      <c r="R36" s="680" t="str">
        <f>IF($R$8=0,"-",ROUND($R$8*'Institutional Share'!G77,-2))</f>
        <v>-</v>
      </c>
      <c r="T36" s="512">
        <f t="shared" si="26"/>
        <v>7444900</v>
      </c>
      <c r="U36" s="515">
        <f t="shared" si="27"/>
        <v>0</v>
      </c>
      <c r="V36" s="516">
        <f t="shared" si="28"/>
        <v>0</v>
      </c>
    </row>
    <row r="37" spans="1:22" ht="15.75" x14ac:dyDescent="0.25">
      <c r="A37" s="451" t="s">
        <v>24</v>
      </c>
      <c r="B37" s="479">
        <f>'FY15 I&amp;G Actual'!G32</f>
        <v>4244000</v>
      </c>
      <c r="C37" s="480">
        <f t="shared" si="18"/>
        <v>6.969941225198735E-3</v>
      </c>
      <c r="E37" s="491">
        <f>-ROUND(B37*'Distributive Model'!$E$15,-2)</f>
        <v>-348000</v>
      </c>
      <c r="F37" s="492">
        <f t="shared" si="19"/>
        <v>3896000</v>
      </c>
      <c r="H37" s="506">
        <f>'Outcome $''s'!B34</f>
        <v>280100</v>
      </c>
      <c r="I37" s="274">
        <f t="shared" si="20"/>
        <v>-67900</v>
      </c>
      <c r="J37" s="276">
        <f t="shared" si="21"/>
        <v>-1.5999057492931179E-2</v>
      </c>
      <c r="K37" s="464" t="str">
        <f>'Stop Loss Flag'!C34</f>
        <v>Y</v>
      </c>
      <c r="L37" s="275">
        <f t="shared" si="22"/>
        <v>67900</v>
      </c>
      <c r="M37" s="507" t="str">
        <f t="shared" si="23"/>
        <v/>
      </c>
      <c r="O37" s="512">
        <f t="shared" si="24"/>
        <v>4244000</v>
      </c>
      <c r="P37" s="522">
        <f t="shared" si="25"/>
        <v>6.8233457882170608E-3</v>
      </c>
      <c r="R37" s="680" t="str">
        <f>IF($R$8=0,"-",ROUND($R$8*'Institutional Share'!G78,-2))</f>
        <v>-</v>
      </c>
      <c r="T37" s="512">
        <f t="shared" si="26"/>
        <v>4244000</v>
      </c>
      <c r="U37" s="515">
        <f t="shared" si="27"/>
        <v>0</v>
      </c>
      <c r="V37" s="516">
        <f t="shared" si="28"/>
        <v>0</v>
      </c>
    </row>
    <row r="38" spans="1:22" ht="15.75" x14ac:dyDescent="0.25">
      <c r="A38" s="451" t="s">
        <v>25</v>
      </c>
      <c r="B38" s="479">
        <f>'FY15 I&amp;G Actual'!G33</f>
        <v>5532900</v>
      </c>
      <c r="C38" s="480">
        <f t="shared" si="18"/>
        <v>9.0867077768383795E-3</v>
      </c>
      <c r="E38" s="491">
        <f>-ROUND(B38*'Distributive Model'!$E$15,-2)</f>
        <v>-453700</v>
      </c>
      <c r="F38" s="492">
        <f t="shared" si="19"/>
        <v>5079200</v>
      </c>
      <c r="H38" s="506">
        <f>'Outcome $''s'!B35</f>
        <v>617900</v>
      </c>
      <c r="I38" s="274">
        <f t="shared" si="20"/>
        <v>164200</v>
      </c>
      <c r="J38" s="276">
        <f t="shared" si="21"/>
        <v>2.9677022899383676E-2</v>
      </c>
      <c r="K38" s="464" t="str">
        <f>'Stop Loss Flag'!C35</f>
        <v>Y</v>
      </c>
      <c r="L38" s="275" t="str">
        <f t="shared" si="22"/>
        <v/>
      </c>
      <c r="M38" s="507" t="str">
        <f t="shared" si="23"/>
        <v/>
      </c>
      <c r="O38" s="512">
        <f t="shared" si="24"/>
        <v>5697100</v>
      </c>
      <c r="P38" s="522">
        <f t="shared" si="25"/>
        <v>9.1595860721139059E-3</v>
      </c>
      <c r="R38" s="680" t="str">
        <f>IF($R$8=0,"-",ROUND($R$8*'Institutional Share'!G79,-2))</f>
        <v>-</v>
      </c>
      <c r="T38" s="512">
        <f t="shared" si="26"/>
        <v>5697100</v>
      </c>
      <c r="U38" s="515">
        <f t="shared" si="27"/>
        <v>164200</v>
      </c>
      <c r="V38" s="516">
        <f t="shared" si="28"/>
        <v>2.9677022899383686E-2</v>
      </c>
    </row>
    <row r="39" spans="1:22" ht="15.75" x14ac:dyDescent="0.25">
      <c r="A39" s="451" t="s">
        <v>26</v>
      </c>
      <c r="B39" s="479">
        <f>'FY15 I&amp;G Actual'!G34</f>
        <v>24786600</v>
      </c>
      <c r="C39" s="480">
        <f t="shared" si="18"/>
        <v>4.0707150134898909E-2</v>
      </c>
      <c r="E39" s="491">
        <f>-ROUND(B39*'Distributive Model'!$E$15,-2)</f>
        <v>-2032500</v>
      </c>
      <c r="F39" s="492">
        <f t="shared" si="19"/>
        <v>22754100</v>
      </c>
      <c r="H39" s="506">
        <f>'Outcome $''s'!B36</f>
        <v>1748600</v>
      </c>
      <c r="I39" s="274">
        <f t="shared" si="20"/>
        <v>-283900</v>
      </c>
      <c r="J39" s="276">
        <f t="shared" si="21"/>
        <v>-1.1453769375388334E-2</v>
      </c>
      <c r="K39" s="464" t="str">
        <f>'Stop Loss Flag'!C36</f>
        <v>Y</v>
      </c>
      <c r="L39" s="275">
        <f t="shared" si="22"/>
        <v>283900</v>
      </c>
      <c r="M39" s="507" t="str">
        <f t="shared" si="23"/>
        <v/>
      </c>
      <c r="O39" s="512">
        <f t="shared" si="24"/>
        <v>24786600</v>
      </c>
      <c r="P39" s="522">
        <f t="shared" si="25"/>
        <v>3.9850976134359332E-2</v>
      </c>
      <c r="R39" s="680" t="str">
        <f>IF($R$8=0,"-",ROUND($R$8*'Institutional Share'!G80,-2))</f>
        <v>-</v>
      </c>
      <c r="T39" s="512">
        <f t="shared" si="26"/>
        <v>24786600</v>
      </c>
      <c r="U39" s="515">
        <f t="shared" si="27"/>
        <v>0</v>
      </c>
      <c r="V39" s="516">
        <f t="shared" si="28"/>
        <v>0</v>
      </c>
    </row>
    <row r="40" spans="1:22" ht="16.5" thickBot="1" x14ac:dyDescent="0.3">
      <c r="A40" s="465" t="s">
        <v>27</v>
      </c>
      <c r="B40" s="481">
        <f>'FY15 I&amp;G Actual'!G35</f>
        <v>9813000</v>
      </c>
      <c r="C40" s="482">
        <f t="shared" si="18"/>
        <v>1.6115936202373983E-2</v>
      </c>
      <c r="E40" s="493">
        <f>-ROUND(B40*'Distributive Model'!$E$15,-2)</f>
        <v>-804700</v>
      </c>
      <c r="F40" s="494">
        <f t="shared" si="19"/>
        <v>9008300</v>
      </c>
      <c r="H40" s="508">
        <f>'Outcome $''s'!B37</f>
        <v>1061600</v>
      </c>
      <c r="I40" s="466">
        <f t="shared" si="20"/>
        <v>256900</v>
      </c>
      <c r="J40" s="467">
        <f t="shared" si="21"/>
        <v>2.6179557729542502E-2</v>
      </c>
      <c r="K40" s="468" t="str">
        <f>'Stop Loss Flag'!C37</f>
        <v>Y</v>
      </c>
      <c r="L40" s="469" t="str">
        <f t="shared" si="22"/>
        <v/>
      </c>
      <c r="M40" s="509" t="str">
        <f t="shared" si="23"/>
        <v/>
      </c>
      <c r="O40" s="513">
        <f t="shared" si="24"/>
        <v>10069900</v>
      </c>
      <c r="P40" s="523">
        <f t="shared" si="25"/>
        <v>1.6190011723083642E-2</v>
      </c>
      <c r="R40" s="681" t="str">
        <f>IF($R$8=0,"-",ROUND($R$8*'Institutional Share'!G81,-2))</f>
        <v>-</v>
      </c>
      <c r="T40" s="513">
        <f t="shared" si="26"/>
        <v>10069900</v>
      </c>
      <c r="U40" s="517">
        <f t="shared" si="27"/>
        <v>256900</v>
      </c>
      <c r="V40" s="518">
        <f t="shared" si="28"/>
        <v>2.6179557729542443E-2</v>
      </c>
    </row>
    <row r="41" spans="1:22" ht="16.5" thickBot="1" x14ac:dyDescent="0.3">
      <c r="A41" s="465" t="s">
        <v>28</v>
      </c>
      <c r="B41" s="481">
        <f>SUM(B24:B40)</f>
        <v>190439600</v>
      </c>
      <c r="C41" s="482">
        <f t="shared" si="18"/>
        <v>0.31275985366408038</v>
      </c>
      <c r="E41" s="493">
        <f>SUM(E24:E40)</f>
        <v>-15616000</v>
      </c>
      <c r="F41" s="494">
        <f>SUM(F24:F40)</f>
        <v>174823600</v>
      </c>
      <c r="H41" s="508">
        <f>SUM(H24:H40)</f>
        <v>18709800</v>
      </c>
      <c r="I41" s="466">
        <f>SUM(I24:I40)</f>
        <v>3093800</v>
      </c>
      <c r="J41" s="467">
        <f t="shared" si="21"/>
        <v>1.624557077414579E-2</v>
      </c>
      <c r="K41" s="468"/>
      <c r="L41" s="469">
        <f>SUM(L24:L40)</f>
        <v>804700</v>
      </c>
      <c r="M41" s="509">
        <f>SUM(M24:M40)</f>
        <v>44892.000000000269</v>
      </c>
      <c r="O41" s="513">
        <f>SUM(O24:O40)</f>
        <v>194382992</v>
      </c>
      <c r="P41" s="523">
        <f t="shared" si="25"/>
        <v>0.31252176478893279</v>
      </c>
      <c r="R41" s="681">
        <f>SUM(R24:R40)</f>
        <v>0</v>
      </c>
      <c r="T41" s="513">
        <f>SUM(T24:T40)</f>
        <v>194382992</v>
      </c>
      <c r="U41" s="517">
        <f>SUM(U24:U40)</f>
        <v>3943392</v>
      </c>
      <c r="V41" s="518">
        <f t="shared" si="28"/>
        <v>2.07067857735471E-2</v>
      </c>
    </row>
    <row r="42" spans="1:22" ht="12.75" x14ac:dyDescent="0.2">
      <c r="B42" s="14" t="s">
        <v>30</v>
      </c>
      <c r="C42" s="215"/>
      <c r="E42" s="162" t="s">
        <v>30</v>
      </c>
      <c r="F42" s="14" t="s">
        <v>30</v>
      </c>
      <c r="H42" s="278"/>
      <c r="I42" s="14"/>
      <c r="J42" s="14"/>
      <c r="L42" s="14"/>
      <c r="M42" s="14" t="s">
        <v>30</v>
      </c>
      <c r="O42" s="457"/>
      <c r="P42" s="457"/>
      <c r="R42" s="14"/>
      <c r="T42" s="457"/>
      <c r="U42" s="457"/>
      <c r="V42" s="14"/>
    </row>
    <row r="43" spans="1:22" x14ac:dyDescent="0.25">
      <c r="A43" s="12" t="s">
        <v>123</v>
      </c>
    </row>
    <row r="44" spans="1:22" ht="16.5" thickBot="1" x14ac:dyDescent="0.3">
      <c r="A44" s="110" t="s">
        <v>369</v>
      </c>
    </row>
    <row r="45" spans="1:22" ht="16.5" thickBot="1" x14ac:dyDescent="0.3">
      <c r="A45" s="110" t="s">
        <v>423</v>
      </c>
      <c r="C45" s="635">
        <v>0.01</v>
      </c>
    </row>
    <row r="52" s="1" customFormat="1" ht="18.95" customHeight="1" x14ac:dyDescent="0.2"/>
    <row r="53" s="1" customFormat="1" ht="15.95" customHeight="1" x14ac:dyDescent="0.2"/>
  </sheetData>
  <mergeCells count="3">
    <mergeCell ref="A5:B5"/>
    <mergeCell ref="Z7:AB7"/>
    <mergeCell ref="R2:R7"/>
  </mergeCells>
  <phoneticPr fontId="25" type="noConversion"/>
  <conditionalFormatting sqref="V11">
    <cfRule type="expression" dxfId="432" priority="172">
      <formula>V11&lt;0</formula>
    </cfRule>
  </conditionalFormatting>
  <conditionalFormatting sqref="V13 V15">
    <cfRule type="expression" dxfId="431" priority="171">
      <formula>V13&lt;0</formula>
    </cfRule>
  </conditionalFormatting>
  <conditionalFormatting sqref="V16">
    <cfRule type="expression" dxfId="430" priority="170">
      <formula>V16&lt;0</formula>
    </cfRule>
  </conditionalFormatting>
  <conditionalFormatting sqref="V22">
    <cfRule type="expression" dxfId="429" priority="167">
      <formula>V22&lt;0</formula>
    </cfRule>
  </conditionalFormatting>
  <conditionalFormatting sqref="J11">
    <cfRule type="expression" dxfId="428" priority="131">
      <formula>J11&lt;0</formula>
    </cfRule>
  </conditionalFormatting>
  <conditionalFormatting sqref="J13 J15">
    <cfRule type="expression" dxfId="427" priority="130">
      <formula>J13&lt;0</formula>
    </cfRule>
  </conditionalFormatting>
  <conditionalFormatting sqref="J16">
    <cfRule type="expression" dxfId="426" priority="129">
      <formula>J16&lt;0</formula>
    </cfRule>
  </conditionalFormatting>
  <conditionalFormatting sqref="J22">
    <cfRule type="expression" dxfId="425" priority="127">
      <formula>J22&lt;0</formula>
    </cfRule>
  </conditionalFormatting>
  <conditionalFormatting sqref="K13 K15">
    <cfRule type="cellIs" dxfId="424" priority="116" operator="equal">
      <formula>"N"</formula>
    </cfRule>
  </conditionalFormatting>
  <conditionalFormatting sqref="V14">
    <cfRule type="expression" dxfId="423" priority="109">
      <formula>V14&lt;0</formula>
    </cfRule>
  </conditionalFormatting>
  <conditionalFormatting sqref="J14">
    <cfRule type="expression" dxfId="422" priority="108">
      <formula>J14&lt;0</formula>
    </cfRule>
  </conditionalFormatting>
  <conditionalFormatting sqref="K14">
    <cfRule type="cellIs" dxfId="421" priority="106" operator="equal">
      <formula>"N"</formula>
    </cfRule>
  </conditionalFormatting>
  <conditionalFormatting sqref="V18">
    <cfRule type="expression" dxfId="420" priority="105">
      <formula>V18&lt;0</formula>
    </cfRule>
  </conditionalFormatting>
  <conditionalFormatting sqref="J18">
    <cfRule type="expression" dxfId="419" priority="104">
      <formula>J18&lt;0</formula>
    </cfRule>
  </conditionalFormatting>
  <conditionalFormatting sqref="K18">
    <cfRule type="cellIs" dxfId="418" priority="102" operator="equal">
      <formula>"N"</formula>
    </cfRule>
  </conditionalFormatting>
  <conditionalFormatting sqref="V19">
    <cfRule type="expression" dxfId="417" priority="101">
      <formula>V19&lt;0</formula>
    </cfRule>
  </conditionalFormatting>
  <conditionalFormatting sqref="J19">
    <cfRule type="expression" dxfId="416" priority="100">
      <formula>J19&lt;0</formula>
    </cfRule>
  </conditionalFormatting>
  <conditionalFormatting sqref="K19">
    <cfRule type="cellIs" dxfId="415" priority="98" operator="equal">
      <formula>"N"</formula>
    </cfRule>
  </conditionalFormatting>
  <conditionalFormatting sqref="V20">
    <cfRule type="expression" dxfId="414" priority="97">
      <formula>V20&lt;0</formula>
    </cfRule>
  </conditionalFormatting>
  <conditionalFormatting sqref="J20">
    <cfRule type="expression" dxfId="413" priority="96">
      <formula>J20&lt;0</formula>
    </cfRule>
  </conditionalFormatting>
  <conditionalFormatting sqref="K20">
    <cfRule type="cellIs" dxfId="412" priority="94" operator="equal">
      <formula>"N"</formula>
    </cfRule>
  </conditionalFormatting>
  <conditionalFormatting sqref="V21">
    <cfRule type="expression" dxfId="411" priority="93">
      <formula>V21&lt;0</formula>
    </cfRule>
  </conditionalFormatting>
  <conditionalFormatting sqref="J21">
    <cfRule type="expression" dxfId="410" priority="92">
      <formula>J21&lt;0</formula>
    </cfRule>
  </conditionalFormatting>
  <conditionalFormatting sqref="K21">
    <cfRule type="cellIs" dxfId="409" priority="90" operator="equal">
      <formula>"N"</formula>
    </cfRule>
  </conditionalFormatting>
  <conditionalFormatting sqref="V24">
    <cfRule type="expression" dxfId="408" priority="89">
      <formula>V24&lt;0</formula>
    </cfRule>
  </conditionalFormatting>
  <conditionalFormatting sqref="J24">
    <cfRule type="expression" dxfId="407" priority="88">
      <formula>J24&lt;0</formula>
    </cfRule>
  </conditionalFormatting>
  <conditionalFormatting sqref="K24">
    <cfRule type="cellIs" dxfId="406" priority="86" operator="equal">
      <formula>"N"</formula>
    </cfRule>
  </conditionalFormatting>
  <conditionalFormatting sqref="V25">
    <cfRule type="expression" dxfId="405" priority="85">
      <formula>V25&lt;0</formula>
    </cfRule>
  </conditionalFormatting>
  <conditionalFormatting sqref="J25">
    <cfRule type="expression" dxfId="404" priority="84">
      <formula>J25&lt;0</formula>
    </cfRule>
  </conditionalFormatting>
  <conditionalFormatting sqref="K25">
    <cfRule type="cellIs" dxfId="403" priority="82" operator="equal">
      <formula>"N"</formula>
    </cfRule>
  </conditionalFormatting>
  <conditionalFormatting sqref="V26">
    <cfRule type="expression" dxfId="402" priority="81">
      <formula>V26&lt;0</formula>
    </cfRule>
  </conditionalFormatting>
  <conditionalFormatting sqref="J26">
    <cfRule type="expression" dxfId="401" priority="80">
      <formula>J26&lt;0</formula>
    </cfRule>
  </conditionalFormatting>
  <conditionalFormatting sqref="K26">
    <cfRule type="cellIs" dxfId="400" priority="78" operator="equal">
      <formula>"N"</formula>
    </cfRule>
  </conditionalFormatting>
  <conditionalFormatting sqref="V27">
    <cfRule type="expression" dxfId="399" priority="77">
      <formula>V27&lt;0</formula>
    </cfRule>
  </conditionalFormatting>
  <conditionalFormatting sqref="J27">
    <cfRule type="expression" dxfId="398" priority="76">
      <formula>J27&lt;0</formula>
    </cfRule>
  </conditionalFormatting>
  <conditionalFormatting sqref="K27">
    <cfRule type="cellIs" dxfId="397" priority="74" operator="equal">
      <formula>"N"</formula>
    </cfRule>
  </conditionalFormatting>
  <conditionalFormatting sqref="V28">
    <cfRule type="expression" dxfId="396" priority="73">
      <formula>V28&lt;0</formula>
    </cfRule>
  </conditionalFormatting>
  <conditionalFormatting sqref="J28">
    <cfRule type="expression" dxfId="395" priority="72">
      <formula>J28&lt;0</formula>
    </cfRule>
  </conditionalFormatting>
  <conditionalFormatting sqref="K28">
    <cfRule type="cellIs" dxfId="394" priority="70" operator="equal">
      <formula>"N"</formula>
    </cfRule>
  </conditionalFormatting>
  <conditionalFormatting sqref="V29">
    <cfRule type="expression" dxfId="393" priority="69">
      <formula>V29&lt;0</formula>
    </cfRule>
  </conditionalFormatting>
  <conditionalFormatting sqref="J29">
    <cfRule type="expression" dxfId="392" priority="68">
      <formula>J29&lt;0</formula>
    </cfRule>
  </conditionalFormatting>
  <conditionalFormatting sqref="K29">
    <cfRule type="cellIs" dxfId="391" priority="66" operator="equal">
      <formula>"N"</formula>
    </cfRule>
  </conditionalFormatting>
  <conditionalFormatting sqref="V30">
    <cfRule type="expression" dxfId="390" priority="65">
      <formula>V30&lt;0</formula>
    </cfRule>
  </conditionalFormatting>
  <conditionalFormatting sqref="J30">
    <cfRule type="expression" dxfId="389" priority="64">
      <formula>J30&lt;0</formula>
    </cfRule>
  </conditionalFormatting>
  <conditionalFormatting sqref="K30">
    <cfRule type="cellIs" dxfId="388" priority="62" operator="equal">
      <formula>"N"</formula>
    </cfRule>
  </conditionalFormatting>
  <conditionalFormatting sqref="V31">
    <cfRule type="expression" dxfId="387" priority="61">
      <formula>V31&lt;0</formula>
    </cfRule>
  </conditionalFormatting>
  <conditionalFormatting sqref="J31">
    <cfRule type="expression" dxfId="386" priority="60">
      <formula>J31&lt;0</formula>
    </cfRule>
  </conditionalFormatting>
  <conditionalFormatting sqref="K31">
    <cfRule type="cellIs" dxfId="385" priority="58" operator="equal">
      <formula>"N"</formula>
    </cfRule>
  </conditionalFormatting>
  <conditionalFormatting sqref="V32">
    <cfRule type="expression" dxfId="384" priority="57">
      <formula>V32&lt;0</formula>
    </cfRule>
  </conditionalFormatting>
  <conditionalFormatting sqref="J32">
    <cfRule type="expression" dxfId="383" priority="56">
      <formula>J32&lt;0</formula>
    </cfRule>
  </conditionalFormatting>
  <conditionalFormatting sqref="K32">
    <cfRule type="cellIs" dxfId="382" priority="54" operator="equal">
      <formula>"N"</formula>
    </cfRule>
  </conditionalFormatting>
  <conditionalFormatting sqref="V33">
    <cfRule type="expression" dxfId="381" priority="53">
      <formula>V33&lt;0</formula>
    </cfRule>
  </conditionalFormatting>
  <conditionalFormatting sqref="J33">
    <cfRule type="expression" dxfId="380" priority="52">
      <formula>J33&lt;0</formula>
    </cfRule>
  </conditionalFormatting>
  <conditionalFormatting sqref="K33">
    <cfRule type="cellIs" dxfId="379" priority="50" operator="equal">
      <formula>"N"</formula>
    </cfRule>
  </conditionalFormatting>
  <conditionalFormatting sqref="V34">
    <cfRule type="expression" dxfId="378" priority="49">
      <formula>V34&lt;0</formula>
    </cfRule>
  </conditionalFormatting>
  <conditionalFormatting sqref="J34">
    <cfRule type="expression" dxfId="377" priority="48">
      <formula>J34&lt;0</formula>
    </cfRule>
  </conditionalFormatting>
  <conditionalFormatting sqref="K34">
    <cfRule type="cellIs" dxfId="376" priority="46" operator="equal">
      <formula>"N"</formula>
    </cfRule>
  </conditionalFormatting>
  <conditionalFormatting sqref="V35">
    <cfRule type="expression" dxfId="375" priority="45">
      <formula>V35&lt;0</formula>
    </cfRule>
  </conditionalFormatting>
  <conditionalFormatting sqref="J35">
    <cfRule type="expression" dxfId="374" priority="44">
      <formula>J35&lt;0</formula>
    </cfRule>
  </conditionalFormatting>
  <conditionalFormatting sqref="K35">
    <cfRule type="cellIs" dxfId="373" priority="42" operator="equal">
      <formula>"N"</formula>
    </cfRule>
  </conditionalFormatting>
  <conditionalFormatting sqref="V36">
    <cfRule type="expression" dxfId="372" priority="41">
      <formula>V36&lt;0</formula>
    </cfRule>
  </conditionalFormatting>
  <conditionalFormatting sqref="J36">
    <cfRule type="expression" dxfId="371" priority="40">
      <formula>J36&lt;0</formula>
    </cfRule>
  </conditionalFormatting>
  <conditionalFormatting sqref="K36">
    <cfRule type="cellIs" dxfId="370" priority="38" operator="equal">
      <formula>"N"</formula>
    </cfRule>
  </conditionalFormatting>
  <conditionalFormatting sqref="V37:V39">
    <cfRule type="expression" dxfId="369" priority="37">
      <formula>V37&lt;0</formula>
    </cfRule>
  </conditionalFormatting>
  <conditionalFormatting sqref="J37:J39">
    <cfRule type="expression" dxfId="368" priority="36">
      <formula>J37&lt;0</formula>
    </cfRule>
  </conditionalFormatting>
  <conditionalFormatting sqref="K37:K39">
    <cfRule type="cellIs" dxfId="367" priority="34" operator="equal">
      <formula>"N"</formula>
    </cfRule>
  </conditionalFormatting>
  <conditionalFormatting sqref="V40">
    <cfRule type="expression" dxfId="366" priority="33">
      <formula>V40&lt;0</formula>
    </cfRule>
  </conditionalFormatting>
  <conditionalFormatting sqref="J40">
    <cfRule type="expression" dxfId="365" priority="32">
      <formula>J40&lt;0</formula>
    </cfRule>
  </conditionalFormatting>
  <conditionalFormatting sqref="K40">
    <cfRule type="cellIs" dxfId="364" priority="30" operator="equal">
      <formula>"N"</formula>
    </cfRule>
  </conditionalFormatting>
  <conditionalFormatting sqref="V41">
    <cfRule type="expression" dxfId="363" priority="29">
      <formula>V41&lt;0</formula>
    </cfRule>
  </conditionalFormatting>
  <conditionalFormatting sqref="J41">
    <cfRule type="expression" dxfId="362" priority="28">
      <formula>J41&lt;0</formula>
    </cfRule>
  </conditionalFormatting>
  <conditionalFormatting sqref="K41">
    <cfRule type="cellIs" dxfId="361" priority="26" operator="equal">
      <formula>"N"</formula>
    </cfRule>
  </conditionalFormatting>
  <conditionalFormatting sqref="P11">
    <cfRule type="expression" dxfId="360" priority="25">
      <formula>P11&lt;0</formula>
    </cfRule>
  </conditionalFormatting>
  <conditionalFormatting sqref="P13 P15">
    <cfRule type="expression" dxfId="359" priority="24">
      <formula>P13&lt;0</formula>
    </cfRule>
  </conditionalFormatting>
  <conditionalFormatting sqref="P16">
    <cfRule type="expression" dxfId="358" priority="23">
      <formula>P16&lt;0</formula>
    </cfRule>
  </conditionalFormatting>
  <conditionalFormatting sqref="P22">
    <cfRule type="expression" dxfId="357" priority="22">
      <formula>P22&lt;0</formula>
    </cfRule>
  </conditionalFormatting>
  <conditionalFormatting sqref="P14">
    <cfRule type="expression" dxfId="356" priority="21">
      <formula>P14&lt;0</formula>
    </cfRule>
  </conditionalFormatting>
  <conditionalFormatting sqref="P18">
    <cfRule type="expression" dxfId="355" priority="20">
      <formula>P18&lt;0</formula>
    </cfRule>
  </conditionalFormatting>
  <conditionalFormatting sqref="P19">
    <cfRule type="expression" dxfId="354" priority="19">
      <formula>P19&lt;0</formula>
    </cfRule>
  </conditionalFormatting>
  <conditionalFormatting sqref="P20">
    <cfRule type="expression" dxfId="353" priority="18">
      <formula>P20&lt;0</formula>
    </cfRule>
  </conditionalFormatting>
  <conditionalFormatting sqref="P21">
    <cfRule type="expression" dxfId="352" priority="17">
      <formula>P21&lt;0</formula>
    </cfRule>
  </conditionalFormatting>
  <conditionalFormatting sqref="P24">
    <cfRule type="expression" dxfId="351" priority="16">
      <formula>P24&lt;0</formula>
    </cfRule>
  </conditionalFormatting>
  <conditionalFormatting sqref="P25">
    <cfRule type="expression" dxfId="350" priority="15">
      <formula>P25&lt;0</formula>
    </cfRule>
  </conditionalFormatting>
  <conditionalFormatting sqref="P26">
    <cfRule type="expression" dxfId="349" priority="14">
      <formula>P26&lt;0</formula>
    </cfRule>
  </conditionalFormatting>
  <conditionalFormatting sqref="P27">
    <cfRule type="expression" dxfId="348" priority="13">
      <formula>P27&lt;0</formula>
    </cfRule>
  </conditionalFormatting>
  <conditionalFormatting sqref="P28">
    <cfRule type="expression" dxfId="347" priority="12">
      <formula>P28&lt;0</formula>
    </cfRule>
  </conditionalFormatting>
  <conditionalFormatting sqref="P29">
    <cfRule type="expression" dxfId="346" priority="11">
      <formula>P29&lt;0</formula>
    </cfRule>
  </conditionalFormatting>
  <conditionalFormatting sqref="P30">
    <cfRule type="expression" dxfId="345" priority="10">
      <formula>P30&lt;0</formula>
    </cfRule>
  </conditionalFormatting>
  <conditionalFormatting sqref="P31">
    <cfRule type="expression" dxfId="344" priority="9">
      <formula>P31&lt;0</formula>
    </cfRule>
  </conditionalFormatting>
  <conditionalFormatting sqref="P32">
    <cfRule type="expression" dxfId="343" priority="8">
      <formula>P32&lt;0</formula>
    </cfRule>
  </conditionalFormatting>
  <conditionalFormatting sqref="P33">
    <cfRule type="expression" dxfId="342" priority="7">
      <formula>P33&lt;0</formula>
    </cfRule>
  </conditionalFormatting>
  <conditionalFormatting sqref="P34">
    <cfRule type="expression" dxfId="341" priority="6">
      <formula>P34&lt;0</formula>
    </cfRule>
  </conditionalFormatting>
  <conditionalFormatting sqref="P35">
    <cfRule type="expression" dxfId="340" priority="5">
      <formula>P35&lt;0</formula>
    </cfRule>
  </conditionalFormatting>
  <conditionalFormatting sqref="P36">
    <cfRule type="expression" dxfId="339" priority="4">
      <formula>P36&lt;0</formula>
    </cfRule>
  </conditionalFormatting>
  <conditionalFormatting sqref="P37:P39">
    <cfRule type="expression" dxfId="338" priority="3">
      <formula>P37&lt;0</formula>
    </cfRule>
  </conditionalFormatting>
  <conditionalFormatting sqref="P40">
    <cfRule type="expression" dxfId="337" priority="2">
      <formula>P40&lt;0</formula>
    </cfRule>
  </conditionalFormatting>
  <conditionalFormatting sqref="P41">
    <cfRule type="expression" dxfId="336" priority="1">
      <formula>P41&lt;0</formula>
    </cfRule>
  </conditionalFormatting>
  <pageMargins left="0.7" right="0.7" top="0.25" bottom="0.25" header="0.05" footer="0.05"/>
  <pageSetup paperSize="5" scale="53" orientation="landscape" r:id="rId1"/>
  <headerFooter>
    <oddFooter>&amp;LPage &amp;P of &amp;N&amp;R&amp;F:&amp;A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1" id="{A8BA46B7-5C27-4433-B74B-4D3866C0616E}">
            <xm:f>'Stop Loss Flag'!J8&lt;0</xm:f>
            <x14:dxf>
              <font>
                <b/>
                <i val="0"/>
                <color rgb="FFFF0000"/>
              </font>
              <fill>
                <patternFill>
                  <bgColor theme="9" tint="0.59996337778862885"/>
                </patternFill>
              </fill>
            </x14:dxf>
          </x14:cfRule>
          <xm:sqref>K11 K13:K16 K18:K22 K24:K41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selection activeCell="A2" sqref="A2"/>
    </sheetView>
  </sheetViews>
  <sheetFormatPr defaultColWidth="9.140625" defaultRowHeight="15" x14ac:dyDescent="0.25"/>
  <cols>
    <col min="1" max="1" width="41.140625" style="11" customWidth="1"/>
    <col min="2" max="3" width="14.140625" customWidth="1"/>
    <col min="4" max="4" width="2.7109375" style="1" customWidth="1"/>
    <col min="5" max="8" width="14.140625" customWidth="1"/>
    <col min="9" max="16384" width="9.140625" style="1"/>
  </cols>
  <sheetData>
    <row r="1" spans="1:8" ht="15.75" x14ac:dyDescent="0.25">
      <c r="A1" s="3" t="str">
        <f>'Distributive Model'!A2</f>
        <v>NM I&amp;G Funding Formula FY16 v9.6 Final 2014-11-03</v>
      </c>
    </row>
    <row r="2" spans="1:8" x14ac:dyDescent="0.25">
      <c r="A2" s="4">
        <f>'Distributive Model'!C3</f>
        <v>41946</v>
      </c>
      <c r="B2" s="1"/>
      <c r="C2" s="1"/>
      <c r="E2" s="1"/>
      <c r="F2" s="1"/>
      <c r="G2" s="1"/>
      <c r="H2" s="1"/>
    </row>
    <row r="3" spans="1:8" ht="12.75" x14ac:dyDescent="0.2">
      <c r="A3" s="5"/>
      <c r="B3" s="1"/>
      <c r="C3" s="1"/>
      <c r="E3" s="1"/>
      <c r="F3" s="1"/>
      <c r="G3" s="1"/>
      <c r="H3" s="1"/>
    </row>
    <row r="4" spans="1:8" x14ac:dyDescent="0.25">
      <c r="A4" s="5"/>
    </row>
    <row r="5" spans="1:8" ht="39" thickBot="1" x14ac:dyDescent="0.25">
      <c r="A5" s="6" t="s">
        <v>0</v>
      </c>
      <c r="B5" s="71" t="s">
        <v>29</v>
      </c>
      <c r="C5" s="85" t="s">
        <v>110</v>
      </c>
      <c r="E5" s="66" t="s">
        <v>105</v>
      </c>
      <c r="F5" s="66" t="s">
        <v>106</v>
      </c>
      <c r="G5" s="66" t="s">
        <v>108</v>
      </c>
      <c r="H5" s="90" t="s">
        <v>109</v>
      </c>
    </row>
    <row r="6" spans="1:8" ht="12.75" x14ac:dyDescent="0.2">
      <c r="A6" s="7" t="s">
        <v>1</v>
      </c>
      <c r="B6" s="72">
        <f>B11+B17+B36</f>
        <v>583006600</v>
      </c>
      <c r="C6" s="86">
        <f>B6/B$6</f>
        <v>1</v>
      </c>
      <c r="E6" s="67">
        <f t="shared" ref="E6:G6" si="0">E11+E17+E36</f>
        <v>602358000</v>
      </c>
      <c r="F6" s="67">
        <f t="shared" si="0"/>
        <v>6542400</v>
      </c>
      <c r="G6" s="67">
        <f t="shared" si="0"/>
        <v>608900400</v>
      </c>
      <c r="H6" s="91">
        <f>G6/G$6</f>
        <v>1</v>
      </c>
    </row>
    <row r="7" spans="1:8" ht="12.75" x14ac:dyDescent="0.2">
      <c r="A7" s="7"/>
      <c r="B7" s="73"/>
      <c r="C7" s="87"/>
      <c r="E7" s="68"/>
      <c r="F7" s="68"/>
      <c r="G7" s="68"/>
      <c r="H7" s="92"/>
    </row>
    <row r="8" spans="1:8" ht="12.75" x14ac:dyDescent="0.2">
      <c r="A8" s="8" t="s">
        <v>2</v>
      </c>
      <c r="B8" s="73">
        <v>26670300</v>
      </c>
      <c r="C8" s="87">
        <f>B8/B$6</f>
        <v>4.5746137350760697E-2</v>
      </c>
      <c r="E8" s="68">
        <v>27227100</v>
      </c>
      <c r="F8" s="68">
        <v>281200</v>
      </c>
      <c r="G8" s="68">
        <f t="shared" ref="G8:G9" si="1">E8+F8</f>
        <v>27508300</v>
      </c>
      <c r="H8" s="92">
        <f t="shared" ref="H8:H11" si="2">G8/G$6</f>
        <v>4.5177010887166441E-2</v>
      </c>
    </row>
    <row r="9" spans="1:8" ht="12.75" x14ac:dyDescent="0.2">
      <c r="A9" s="8" t="s">
        <v>3</v>
      </c>
      <c r="B9" s="73">
        <v>113022500</v>
      </c>
      <c r="C9" s="87">
        <f t="shared" ref="C9:C11" si="3">B9/B$6</f>
        <v>0.19386144170580574</v>
      </c>
      <c r="E9" s="68">
        <v>116749900</v>
      </c>
      <c r="F9" s="68">
        <v>1362600</v>
      </c>
      <c r="G9" s="68">
        <f t="shared" si="1"/>
        <v>118112500</v>
      </c>
      <c r="H9" s="92">
        <f t="shared" si="2"/>
        <v>0.19397671606062339</v>
      </c>
    </row>
    <row r="10" spans="1:8" ht="12.75" x14ac:dyDescent="0.2">
      <c r="A10" s="9" t="s">
        <v>4</v>
      </c>
      <c r="B10" s="72">
        <v>180404500</v>
      </c>
      <c r="C10" s="86">
        <f t="shared" si="3"/>
        <v>0.30943817788683697</v>
      </c>
      <c r="E10" s="67">
        <v>186983100</v>
      </c>
      <c r="F10" s="67">
        <v>2164800</v>
      </c>
      <c r="G10" s="67">
        <f>E10+F10</f>
        <v>189147900</v>
      </c>
      <c r="H10" s="91">
        <f t="shared" si="2"/>
        <v>0.310638488659229</v>
      </c>
    </row>
    <row r="11" spans="1:8" ht="12.75" x14ac:dyDescent="0.2">
      <c r="A11" s="7" t="s">
        <v>5</v>
      </c>
      <c r="B11" s="74">
        <f t="shared" ref="B11" si="4">SUM(B8:B10)</f>
        <v>320097300</v>
      </c>
      <c r="C11" s="88">
        <f t="shared" si="3"/>
        <v>0.54904575694340341</v>
      </c>
      <c r="E11" s="69">
        <f t="shared" ref="E11:G11" si="5">SUM(E8:E10)</f>
        <v>330960100</v>
      </c>
      <c r="F11" s="69">
        <f t="shared" si="5"/>
        <v>3808600</v>
      </c>
      <c r="G11" s="69">
        <f t="shared" si="5"/>
        <v>334768700</v>
      </c>
      <c r="H11" s="93">
        <f t="shared" si="2"/>
        <v>0.54979221560701885</v>
      </c>
    </row>
    <row r="12" spans="1:8" ht="12.75" x14ac:dyDescent="0.2">
      <c r="A12" s="8"/>
      <c r="B12" s="73"/>
      <c r="C12" s="87"/>
      <c r="E12" s="68"/>
      <c r="F12" s="68"/>
      <c r="G12" s="68"/>
      <c r="H12" s="92"/>
    </row>
    <row r="13" spans="1:8" ht="12.75" x14ac:dyDescent="0.2">
      <c r="A13" s="8" t="s">
        <v>6</v>
      </c>
      <c r="B13" s="73">
        <v>26160600.000000004</v>
      </c>
      <c r="C13" s="87">
        <f t="shared" ref="C13:C17" si="6">B13/B$6</f>
        <v>4.4871876236049477E-2</v>
      </c>
      <c r="E13" s="68">
        <v>27268200</v>
      </c>
      <c r="F13" s="68">
        <v>272000</v>
      </c>
      <c r="G13" s="68">
        <f t="shared" ref="G13:G16" si="7">E13+F13</f>
        <v>27540200</v>
      </c>
      <c r="H13" s="92">
        <f t="shared" ref="H13:H17" si="8">G13/G$6</f>
        <v>4.5229400407685721E-2</v>
      </c>
    </row>
    <row r="14" spans="1:8" ht="12.75" x14ac:dyDescent="0.2">
      <c r="A14" s="8" t="s">
        <v>7</v>
      </c>
      <c r="B14" s="73">
        <v>26977700</v>
      </c>
      <c r="C14" s="87">
        <f t="shared" si="6"/>
        <v>4.6273404108975784E-2</v>
      </c>
      <c r="E14" s="68">
        <v>27913800</v>
      </c>
      <c r="F14" s="68">
        <v>281800</v>
      </c>
      <c r="G14" s="68">
        <f t="shared" si="7"/>
        <v>28195600</v>
      </c>
      <c r="H14" s="92">
        <f t="shared" si="8"/>
        <v>4.6305766920172825E-2</v>
      </c>
    </row>
    <row r="15" spans="1:8" ht="12.75" x14ac:dyDescent="0.2">
      <c r="A15" s="8" t="s">
        <v>8</v>
      </c>
      <c r="B15" s="73">
        <v>10725300.000000002</v>
      </c>
      <c r="C15" s="87">
        <f t="shared" si="6"/>
        <v>1.83965327322195E-2</v>
      </c>
      <c r="E15" s="68">
        <v>10722500</v>
      </c>
      <c r="F15" s="68">
        <v>131200</v>
      </c>
      <c r="G15" s="68">
        <f t="shared" si="7"/>
        <v>10853700</v>
      </c>
      <c r="H15" s="92">
        <f t="shared" si="8"/>
        <v>1.7825082722888668E-2</v>
      </c>
    </row>
    <row r="16" spans="1:8" ht="12.75" x14ac:dyDescent="0.2">
      <c r="A16" s="9" t="s">
        <v>9</v>
      </c>
      <c r="B16" s="72">
        <v>16007500</v>
      </c>
      <c r="C16" s="86">
        <f t="shared" si="6"/>
        <v>2.7456807521561506E-2</v>
      </c>
      <c r="E16" s="67">
        <v>16921300</v>
      </c>
      <c r="F16" s="67">
        <v>181300</v>
      </c>
      <c r="G16" s="67">
        <f t="shared" si="7"/>
        <v>17102600</v>
      </c>
      <c r="H16" s="91">
        <f t="shared" si="8"/>
        <v>2.8087680678153603E-2</v>
      </c>
    </row>
    <row r="17" spans="1:8" ht="12.75" x14ac:dyDescent="0.2">
      <c r="A17" s="7" t="s">
        <v>10</v>
      </c>
      <c r="B17" s="74">
        <f>SUM(B13:B16)</f>
        <v>79871100</v>
      </c>
      <c r="C17" s="88">
        <f t="shared" si="6"/>
        <v>0.13699862059880627</v>
      </c>
      <c r="E17" s="69">
        <f t="shared" ref="E17:G17" si="9">SUM(E13:E16)</f>
        <v>82825800</v>
      </c>
      <c r="F17" s="69">
        <f t="shared" si="9"/>
        <v>866300</v>
      </c>
      <c r="G17" s="69">
        <f t="shared" si="9"/>
        <v>83692100</v>
      </c>
      <c r="H17" s="93">
        <f t="shared" si="8"/>
        <v>0.13744793072890082</v>
      </c>
    </row>
    <row r="18" spans="1:8" ht="12.75" x14ac:dyDescent="0.2">
      <c r="A18" s="8"/>
      <c r="B18" s="73"/>
      <c r="C18" s="87"/>
      <c r="E18" s="68"/>
      <c r="F18" s="68"/>
      <c r="G18" s="68"/>
      <c r="H18" s="92"/>
    </row>
    <row r="19" spans="1:8" ht="12.75" x14ac:dyDescent="0.2">
      <c r="A19" s="8" t="s">
        <v>11</v>
      </c>
      <c r="B19" s="73">
        <v>11666000</v>
      </c>
      <c r="C19" s="87">
        <f t="shared" ref="C19:C36" si="10">B19/B$6</f>
        <v>2.001006506615877E-2</v>
      </c>
      <c r="E19" s="68">
        <v>11874700</v>
      </c>
      <c r="F19" s="68">
        <v>117000</v>
      </c>
      <c r="G19" s="68">
        <f t="shared" ref="G19:G35" si="11">E19+F19</f>
        <v>11991700</v>
      </c>
      <c r="H19" s="92">
        <f t="shared" ref="H19:H36" si="12">G19/G$6</f>
        <v>1.9694025492510762E-2</v>
      </c>
    </row>
    <row r="20" spans="1:8" ht="12.75" x14ac:dyDescent="0.2">
      <c r="A20" s="8" t="s">
        <v>12</v>
      </c>
      <c r="B20" s="73">
        <v>2086500</v>
      </c>
      <c r="C20" s="87">
        <f t="shared" si="10"/>
        <v>3.5788617144299909E-3</v>
      </c>
      <c r="E20" s="68">
        <v>2107500</v>
      </c>
      <c r="F20" s="68">
        <v>20800</v>
      </c>
      <c r="G20" s="68">
        <f t="shared" si="11"/>
        <v>2128300</v>
      </c>
      <c r="H20" s="92">
        <f t="shared" si="12"/>
        <v>3.4953171323257467E-3</v>
      </c>
    </row>
    <row r="21" spans="1:8" ht="12.75" x14ac:dyDescent="0.2">
      <c r="A21" s="8" t="s">
        <v>13</v>
      </c>
      <c r="B21" s="73">
        <v>7637900</v>
      </c>
      <c r="C21" s="87">
        <f t="shared" si="10"/>
        <v>1.3100880847661072E-2</v>
      </c>
      <c r="E21" s="68">
        <v>7814900</v>
      </c>
      <c r="F21" s="68">
        <v>80800</v>
      </c>
      <c r="G21" s="68">
        <f t="shared" si="11"/>
        <v>7895700</v>
      </c>
      <c r="H21" s="92">
        <f t="shared" si="12"/>
        <v>1.2967145365646008E-2</v>
      </c>
    </row>
    <row r="22" spans="1:8" ht="12.75" x14ac:dyDescent="0.2">
      <c r="A22" s="8" t="s">
        <v>14</v>
      </c>
      <c r="B22" s="73">
        <v>4371300</v>
      </c>
      <c r="C22" s="87">
        <f t="shared" si="10"/>
        <v>7.4978567995628177E-3</v>
      </c>
      <c r="E22" s="68">
        <v>4214600</v>
      </c>
      <c r="F22" s="68">
        <v>44800</v>
      </c>
      <c r="G22" s="68">
        <f t="shared" si="11"/>
        <v>4259400</v>
      </c>
      <c r="H22" s="92">
        <f t="shared" si="12"/>
        <v>6.9952327178632173E-3</v>
      </c>
    </row>
    <row r="23" spans="1:8" ht="12.75" x14ac:dyDescent="0.2">
      <c r="A23" s="8" t="s">
        <v>15</v>
      </c>
      <c r="B23" s="73">
        <v>22016100.000000004</v>
      </c>
      <c r="C23" s="87">
        <f t="shared" si="10"/>
        <v>3.776303733096676E-2</v>
      </c>
      <c r="E23" s="68">
        <v>22930600</v>
      </c>
      <c r="F23" s="68">
        <v>235200</v>
      </c>
      <c r="G23" s="68">
        <f t="shared" si="11"/>
        <v>23165800</v>
      </c>
      <c r="H23" s="92">
        <f t="shared" si="12"/>
        <v>3.8045302647198131E-2</v>
      </c>
    </row>
    <row r="24" spans="1:8" ht="12.75" x14ac:dyDescent="0.2">
      <c r="A24" s="8" t="s">
        <v>16</v>
      </c>
      <c r="B24" s="73">
        <v>3569200.0000000005</v>
      </c>
      <c r="C24" s="87">
        <f t="shared" si="10"/>
        <v>6.1220576233613827E-3</v>
      </c>
      <c r="E24" s="68">
        <v>3587900</v>
      </c>
      <c r="F24" s="68">
        <v>34200</v>
      </c>
      <c r="G24" s="68">
        <f t="shared" si="11"/>
        <v>3622100</v>
      </c>
      <c r="H24" s="92">
        <f t="shared" si="12"/>
        <v>5.9485919207804758E-3</v>
      </c>
    </row>
    <row r="25" spans="1:8" ht="12.75" x14ac:dyDescent="0.2">
      <c r="A25" s="8" t="s">
        <v>17</v>
      </c>
      <c r="B25" s="73">
        <v>8967599.9999999981</v>
      </c>
      <c r="C25" s="87">
        <f t="shared" si="10"/>
        <v>1.5381644049998745E-2</v>
      </c>
      <c r="E25" s="68">
        <v>9183400</v>
      </c>
      <c r="F25" s="68">
        <v>88900</v>
      </c>
      <c r="G25" s="68">
        <f t="shared" si="11"/>
        <v>9272300</v>
      </c>
      <c r="H25" s="92">
        <f t="shared" si="12"/>
        <v>1.522794204109572E-2</v>
      </c>
    </row>
    <row r="26" spans="1:8" ht="12.75" x14ac:dyDescent="0.2">
      <c r="A26" s="8" t="s">
        <v>18</v>
      </c>
      <c r="B26" s="73">
        <v>1876000</v>
      </c>
      <c r="C26" s="87">
        <f t="shared" si="10"/>
        <v>3.2178023370575907E-3</v>
      </c>
      <c r="E26" s="68">
        <v>1883400</v>
      </c>
      <c r="F26" s="68">
        <v>21700</v>
      </c>
      <c r="G26" s="68">
        <f t="shared" si="11"/>
        <v>1905100</v>
      </c>
      <c r="H26" s="92">
        <f t="shared" si="12"/>
        <v>3.1287547191626085E-3</v>
      </c>
    </row>
    <row r="27" spans="1:8" ht="12.75" x14ac:dyDescent="0.2">
      <c r="A27" s="8" t="s">
        <v>19</v>
      </c>
      <c r="B27" s="73">
        <v>3418600</v>
      </c>
      <c r="C27" s="87">
        <f t="shared" si="10"/>
        <v>5.8637415082436455E-3</v>
      </c>
      <c r="E27" s="68">
        <v>3458500</v>
      </c>
      <c r="F27" s="68">
        <v>29800</v>
      </c>
      <c r="G27" s="68">
        <f t="shared" si="11"/>
        <v>3488300</v>
      </c>
      <c r="H27" s="92">
        <f t="shared" si="12"/>
        <v>5.7288515494488094E-3</v>
      </c>
    </row>
    <row r="28" spans="1:8" ht="12.75" x14ac:dyDescent="0.2">
      <c r="A28" s="8" t="s">
        <v>20</v>
      </c>
      <c r="B28" s="73">
        <v>5350000</v>
      </c>
      <c r="C28" s="87">
        <f t="shared" si="10"/>
        <v>9.1765684985384392E-3</v>
      </c>
      <c r="E28" s="68">
        <v>5477700</v>
      </c>
      <c r="F28" s="68">
        <v>68100</v>
      </c>
      <c r="G28" s="68">
        <f t="shared" si="11"/>
        <v>5545800</v>
      </c>
      <c r="H28" s="92">
        <f t="shared" si="12"/>
        <v>9.1078935077066794E-3</v>
      </c>
    </row>
    <row r="29" spans="1:8" ht="12.75" x14ac:dyDescent="0.2">
      <c r="A29" s="8" t="s">
        <v>21</v>
      </c>
      <c r="B29" s="73">
        <v>51971700.000000007</v>
      </c>
      <c r="C29" s="87">
        <f t="shared" si="10"/>
        <v>8.9144273838409394E-2</v>
      </c>
      <c r="E29" s="68">
        <v>54915700</v>
      </c>
      <c r="F29" s="68">
        <v>532900</v>
      </c>
      <c r="G29" s="68">
        <f t="shared" si="11"/>
        <v>55448600</v>
      </c>
      <c r="H29" s="92">
        <f t="shared" si="12"/>
        <v>9.1063497412713149E-2</v>
      </c>
    </row>
    <row r="30" spans="1:8" ht="12.75" x14ac:dyDescent="0.2">
      <c r="A30" s="8" t="s">
        <v>22</v>
      </c>
      <c r="B30" s="73">
        <v>9670100</v>
      </c>
      <c r="C30" s="87">
        <f t="shared" si="10"/>
        <v>1.658660467994702E-2</v>
      </c>
      <c r="E30" s="68">
        <v>9804600</v>
      </c>
      <c r="F30" s="68">
        <v>90500</v>
      </c>
      <c r="G30" s="68">
        <f t="shared" si="11"/>
        <v>9895100</v>
      </c>
      <c r="H30" s="92">
        <f t="shared" si="12"/>
        <v>1.6250769419760603E-2</v>
      </c>
    </row>
    <row r="31" spans="1:8" ht="12.75" x14ac:dyDescent="0.2">
      <c r="A31" s="8" t="s">
        <v>23</v>
      </c>
      <c r="B31" s="73">
        <v>7397100</v>
      </c>
      <c r="C31" s="87">
        <f t="shared" si="10"/>
        <v>1.2687849502904427E-2</v>
      </c>
      <c r="E31" s="68">
        <v>7376200</v>
      </c>
      <c r="F31" s="68">
        <v>68700</v>
      </c>
      <c r="G31" s="68">
        <f t="shared" si="11"/>
        <v>7444900</v>
      </c>
      <c r="H31" s="92">
        <f t="shared" si="12"/>
        <v>1.2226794398558451E-2</v>
      </c>
    </row>
    <row r="32" spans="1:8" ht="12.75" x14ac:dyDescent="0.2">
      <c r="A32" s="8" t="s">
        <v>24</v>
      </c>
      <c r="B32" s="73">
        <v>4189300</v>
      </c>
      <c r="C32" s="87">
        <f t="shared" si="10"/>
        <v>7.1856819459676785E-3</v>
      </c>
      <c r="E32" s="68">
        <v>4212500</v>
      </c>
      <c r="F32" s="68">
        <v>31500</v>
      </c>
      <c r="G32" s="68">
        <f t="shared" si="11"/>
        <v>4244000</v>
      </c>
      <c r="H32" s="92">
        <f t="shared" si="12"/>
        <v>6.969941225198735E-3</v>
      </c>
    </row>
    <row r="33" spans="1:8" ht="12.75" x14ac:dyDescent="0.2">
      <c r="A33" s="8" t="s">
        <v>25</v>
      </c>
      <c r="B33" s="73">
        <v>5653700</v>
      </c>
      <c r="C33" s="87">
        <f t="shared" si="10"/>
        <v>9.6974888448947225E-3</v>
      </c>
      <c r="E33" s="68">
        <v>5470300</v>
      </c>
      <c r="F33" s="68">
        <v>62600</v>
      </c>
      <c r="G33" s="68">
        <f t="shared" si="11"/>
        <v>5532900</v>
      </c>
      <c r="H33" s="92">
        <f t="shared" si="12"/>
        <v>9.0867077768383795E-3</v>
      </c>
    </row>
    <row r="34" spans="1:8" ht="12.75" x14ac:dyDescent="0.2">
      <c r="A34" s="8" t="s">
        <v>26</v>
      </c>
      <c r="B34" s="73">
        <v>23991100</v>
      </c>
      <c r="C34" s="87">
        <f t="shared" si="10"/>
        <v>4.1150649066408508E-2</v>
      </c>
      <c r="E34" s="68">
        <v>24551100</v>
      </c>
      <c r="F34" s="68">
        <v>235500</v>
      </c>
      <c r="G34" s="68">
        <f t="shared" si="11"/>
        <v>24786600</v>
      </c>
      <c r="H34" s="92">
        <f t="shared" si="12"/>
        <v>4.0707150134898909E-2</v>
      </c>
    </row>
    <row r="35" spans="1:8" ht="12.75" x14ac:dyDescent="0.2">
      <c r="A35" s="9" t="s">
        <v>27</v>
      </c>
      <c r="B35" s="72">
        <v>9206000</v>
      </c>
      <c r="C35" s="86">
        <f t="shared" si="10"/>
        <v>1.5790558803279415E-2</v>
      </c>
      <c r="E35" s="67">
        <v>9708500</v>
      </c>
      <c r="F35" s="67">
        <v>104500</v>
      </c>
      <c r="G35" s="67">
        <f t="shared" si="11"/>
        <v>9813000</v>
      </c>
      <c r="H35" s="91">
        <f t="shared" si="12"/>
        <v>1.6115936202373983E-2</v>
      </c>
    </row>
    <row r="36" spans="1:8" ht="12.75" x14ac:dyDescent="0.2">
      <c r="A36" s="10" t="s">
        <v>28</v>
      </c>
      <c r="B36" s="75">
        <f>SUM(B19:B35)</f>
        <v>183038200</v>
      </c>
      <c r="C36" s="89">
        <f t="shared" si="10"/>
        <v>0.31395562245779035</v>
      </c>
      <c r="E36" s="70">
        <f t="shared" ref="E36:G36" si="13">SUM(E19:E35)</f>
        <v>188572100</v>
      </c>
      <c r="F36" s="70">
        <f t="shared" si="13"/>
        <v>1867500</v>
      </c>
      <c r="G36" s="70">
        <f t="shared" si="13"/>
        <v>190439600</v>
      </c>
      <c r="H36" s="94">
        <f t="shared" si="12"/>
        <v>0.31275985366408038</v>
      </c>
    </row>
    <row r="37" spans="1:8" ht="12.75" x14ac:dyDescent="0.2">
      <c r="B37" s="14"/>
      <c r="C37" s="14"/>
      <c r="E37" s="14"/>
      <c r="F37" s="14"/>
      <c r="G37" s="14"/>
      <c r="H37" s="14"/>
    </row>
    <row r="38" spans="1:8" ht="15.75" x14ac:dyDescent="0.25">
      <c r="A38" s="12" t="s">
        <v>111</v>
      </c>
    </row>
    <row r="39" spans="1:8" ht="15.75" x14ac:dyDescent="0.25">
      <c r="A39" s="12" t="s">
        <v>107</v>
      </c>
    </row>
  </sheetData>
  <pageMargins left="0.7" right="0.7" top="0.75" bottom="0.75" header="0.3" footer="0.3"/>
  <pageSetup scale="95" orientation="landscape" r:id="rId1"/>
  <headerFooter>
    <oddFooter>&amp;LPage &amp;P of &amp;N&amp;R&amp;F:&amp;A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zoomScaleNormal="100" workbookViewId="0">
      <selection activeCell="A3" sqref="A3"/>
    </sheetView>
  </sheetViews>
  <sheetFormatPr defaultRowHeight="15.75" x14ac:dyDescent="0.25"/>
  <cols>
    <col min="1" max="1" width="27.85546875" style="644" customWidth="1"/>
    <col min="2" max="7" width="17.85546875" style="644" customWidth="1"/>
    <col min="8" max="8" width="15.140625" style="644" bestFit="1" customWidth="1"/>
    <col min="9" max="9" width="2.7109375" style="644" customWidth="1"/>
    <col min="10" max="15" width="17.85546875" style="644" customWidth="1"/>
    <col min="16" max="16" width="12.28515625" style="644" bestFit="1" customWidth="1"/>
    <col min="17" max="16384" width="9.140625" style="644"/>
  </cols>
  <sheetData>
    <row r="1" spans="1:16" x14ac:dyDescent="0.25">
      <c r="A1" s="697" t="str">
        <f>'FY16 I&amp;G Distribution'!A1</f>
        <v>NM I&amp;G Funding Formula FY16 v9.6 Final 2014-11-03</v>
      </c>
    </row>
    <row r="2" spans="1:16" x14ac:dyDescent="0.25">
      <c r="A2" s="4">
        <f>'FY16 I&amp;G Distribution'!A2</f>
        <v>41946</v>
      </c>
    </row>
    <row r="4" spans="1:16" ht="21" x14ac:dyDescent="0.35">
      <c r="A4" s="673" t="s">
        <v>487</v>
      </c>
      <c r="B4" s="673"/>
      <c r="E4" s="644" t="s">
        <v>514</v>
      </c>
      <c r="J4" s="673" t="s">
        <v>495</v>
      </c>
    </row>
    <row r="5" spans="1:16" ht="18.75" x14ac:dyDescent="0.3">
      <c r="A5" s="702" t="s">
        <v>494</v>
      </c>
      <c r="B5" s="702"/>
      <c r="C5" s="702"/>
      <c r="D5" s="702"/>
      <c r="F5" s="702"/>
      <c r="J5" s="644" t="s">
        <v>484</v>
      </c>
    </row>
    <row r="6" spans="1:16" ht="47.25" x14ac:dyDescent="0.25">
      <c r="J6" s="660" t="s">
        <v>483</v>
      </c>
      <c r="K6" s="660" t="s">
        <v>482</v>
      </c>
      <c r="L6" s="660" t="s">
        <v>481</v>
      </c>
      <c r="M6" s="660" t="s">
        <v>480</v>
      </c>
      <c r="N6" s="660" t="s">
        <v>479</v>
      </c>
      <c r="O6" s="660" t="s">
        <v>478</v>
      </c>
      <c r="P6" s="660" t="s">
        <v>477</v>
      </c>
    </row>
    <row r="7" spans="1:16" ht="64.5" thickBot="1" x14ac:dyDescent="0.35">
      <c r="A7" s="672" t="s">
        <v>476</v>
      </c>
      <c r="B7" s="671" t="s">
        <v>475</v>
      </c>
      <c r="C7" s="671" t="s">
        <v>474</v>
      </c>
      <c r="D7" s="671" t="s">
        <v>473</v>
      </c>
      <c r="E7" s="701" t="s">
        <v>515</v>
      </c>
      <c r="F7" s="727" t="s">
        <v>516</v>
      </c>
      <c r="G7" s="727"/>
      <c r="H7" s="727"/>
      <c r="I7" s="657"/>
      <c r="J7" s="656" t="s">
        <v>471</v>
      </c>
      <c r="K7" s="656" t="s">
        <v>470</v>
      </c>
      <c r="L7" s="656" t="s">
        <v>469</v>
      </c>
      <c r="M7" s="656" t="s">
        <v>468</v>
      </c>
      <c r="N7" s="656" t="s">
        <v>467</v>
      </c>
      <c r="O7" s="656" t="s">
        <v>466</v>
      </c>
      <c r="P7" s="656" t="s">
        <v>465</v>
      </c>
    </row>
    <row r="8" spans="1:16" ht="19.5" thickTop="1" x14ac:dyDescent="0.3">
      <c r="A8" s="670" t="s">
        <v>493</v>
      </c>
      <c r="B8" s="670"/>
      <c r="C8" s="647"/>
      <c r="F8" s="669" t="s">
        <v>492</v>
      </c>
      <c r="G8" s="669" t="s">
        <v>491</v>
      </c>
      <c r="H8" s="669" t="s">
        <v>267</v>
      </c>
    </row>
    <row r="9" spans="1:16" ht="18.75" x14ac:dyDescent="0.3">
      <c r="A9" s="647" t="s">
        <v>489</v>
      </c>
      <c r="B9" s="676">
        <v>1411847</v>
      </c>
      <c r="C9" s="676">
        <v>1558073</v>
      </c>
      <c r="D9" s="676">
        <v>1353186</v>
      </c>
      <c r="E9" s="676">
        <v>1488359</v>
      </c>
      <c r="F9" s="653">
        <v>1119353</v>
      </c>
      <c r="G9" s="653">
        <v>275074</v>
      </c>
      <c r="H9" s="653">
        <f t="shared" ref="H9:H15" si="0">F9+G9</f>
        <v>1394427</v>
      </c>
      <c r="I9" s="661"/>
      <c r="J9" s="653">
        <v>1282183</v>
      </c>
      <c r="K9" s="653">
        <v>1266283</v>
      </c>
      <c r="L9" s="653">
        <v>1407388</v>
      </c>
      <c r="M9" s="653">
        <v>1539999</v>
      </c>
      <c r="N9" s="653">
        <v>1544246</v>
      </c>
      <c r="O9" s="653">
        <v>1458539</v>
      </c>
      <c r="P9" s="653">
        <f t="shared" ref="P9:P15" si="1">O9-N9</f>
        <v>-85707</v>
      </c>
    </row>
    <row r="10" spans="1:16" ht="18.75" x14ac:dyDescent="0.3">
      <c r="A10" s="647" t="s">
        <v>55</v>
      </c>
      <c r="B10" s="676">
        <v>3099962</v>
      </c>
      <c r="C10" s="676">
        <v>2955919</v>
      </c>
      <c r="D10" s="676">
        <v>3010300</v>
      </c>
      <c r="E10" s="676">
        <v>3083606</v>
      </c>
      <c r="F10" s="653">
        <v>2636068</v>
      </c>
      <c r="G10" s="653">
        <v>247315</v>
      </c>
      <c r="H10" s="653">
        <f t="shared" si="0"/>
        <v>2883383</v>
      </c>
      <c r="I10" s="661"/>
      <c r="J10" s="653">
        <v>2899528</v>
      </c>
      <c r="K10" s="653">
        <v>3191237</v>
      </c>
      <c r="L10" s="653">
        <v>3178372</v>
      </c>
      <c r="M10" s="653">
        <v>2981169</v>
      </c>
      <c r="N10" s="653">
        <v>3073338</v>
      </c>
      <c r="O10" s="653">
        <v>3000994.5</v>
      </c>
      <c r="P10" s="653">
        <f t="shared" si="1"/>
        <v>-72343.5</v>
      </c>
    </row>
    <row r="11" spans="1:16" ht="18.75" x14ac:dyDescent="0.3">
      <c r="A11" s="647" t="s">
        <v>57</v>
      </c>
      <c r="B11" s="676">
        <v>9649163</v>
      </c>
      <c r="C11" s="676">
        <v>9482298</v>
      </c>
      <c r="D11" s="676">
        <v>8839548</v>
      </c>
      <c r="E11" s="676">
        <v>9437637</v>
      </c>
      <c r="F11" s="653">
        <v>8256886</v>
      </c>
      <c r="G11" s="653">
        <v>742619</v>
      </c>
      <c r="H11" s="653">
        <f t="shared" si="0"/>
        <v>8999505</v>
      </c>
      <c r="I11" s="661"/>
      <c r="J11" s="653">
        <v>10284371</v>
      </c>
      <c r="K11" s="653">
        <v>9238337</v>
      </c>
      <c r="L11" s="653">
        <v>9663955</v>
      </c>
      <c r="M11" s="653">
        <v>9603795</v>
      </c>
      <c r="N11" s="653">
        <v>9846684</v>
      </c>
      <c r="O11" s="653">
        <v>9298772.5</v>
      </c>
      <c r="P11" s="653">
        <f t="shared" si="1"/>
        <v>-547911.5</v>
      </c>
    </row>
    <row r="12" spans="1:16" ht="18.75" x14ac:dyDescent="0.3">
      <c r="A12" s="647" t="s">
        <v>59</v>
      </c>
      <c r="B12" s="676">
        <v>824301</v>
      </c>
      <c r="C12" s="676">
        <v>630158</v>
      </c>
      <c r="D12" s="676">
        <v>671301</v>
      </c>
      <c r="E12" s="676">
        <v>631692</v>
      </c>
      <c r="F12" s="653">
        <v>464496</v>
      </c>
      <c r="G12" s="653">
        <v>123988</v>
      </c>
      <c r="H12" s="653">
        <f t="shared" si="0"/>
        <v>588484</v>
      </c>
      <c r="I12" s="661"/>
      <c r="J12" s="653">
        <v>682601</v>
      </c>
      <c r="K12" s="653">
        <v>671593</v>
      </c>
      <c r="L12" s="653">
        <v>812815</v>
      </c>
      <c r="M12" s="653">
        <v>641423</v>
      </c>
      <c r="N12" s="653">
        <v>797730</v>
      </c>
      <c r="O12" s="653">
        <v>656981.5</v>
      </c>
      <c r="P12" s="653">
        <f t="shared" si="1"/>
        <v>-140748.5</v>
      </c>
    </row>
    <row r="13" spans="1:16" ht="18.75" x14ac:dyDescent="0.3">
      <c r="A13" s="647" t="s">
        <v>61</v>
      </c>
      <c r="B13" s="676">
        <v>243157</v>
      </c>
      <c r="C13" s="676">
        <v>263223</v>
      </c>
      <c r="D13" s="676">
        <v>197067</v>
      </c>
      <c r="E13" s="676">
        <v>208097</v>
      </c>
      <c r="F13" s="653">
        <v>149255</v>
      </c>
      <c r="G13" s="653">
        <v>46915</v>
      </c>
      <c r="H13" s="653">
        <f t="shared" si="0"/>
        <v>196170</v>
      </c>
      <c r="I13" s="661"/>
      <c r="J13" s="653">
        <v>368377</v>
      </c>
      <c r="K13" s="653">
        <v>257371</v>
      </c>
      <c r="L13" s="653">
        <v>241867</v>
      </c>
      <c r="M13" s="653">
        <v>263145</v>
      </c>
      <c r="N13" s="653">
        <v>244754</v>
      </c>
      <c r="O13" s="653">
        <v>228930</v>
      </c>
      <c r="P13" s="653">
        <f t="shared" si="1"/>
        <v>-15824</v>
      </c>
    </row>
    <row r="14" spans="1:16" ht="18.75" x14ac:dyDescent="0.3">
      <c r="A14" s="647" t="s">
        <v>63</v>
      </c>
      <c r="B14" s="676">
        <v>162378</v>
      </c>
      <c r="C14" s="676">
        <v>206686</v>
      </c>
      <c r="D14" s="676">
        <v>147083</v>
      </c>
      <c r="E14" s="676">
        <v>145830</v>
      </c>
      <c r="F14" s="653">
        <v>118715</v>
      </c>
      <c r="G14" s="653">
        <v>28807</v>
      </c>
      <c r="H14" s="653">
        <f t="shared" si="0"/>
        <v>147522</v>
      </c>
      <c r="I14" s="661"/>
      <c r="J14" s="653">
        <v>202879</v>
      </c>
      <c r="K14" s="653">
        <v>152394</v>
      </c>
      <c r="L14" s="653">
        <v>140177</v>
      </c>
      <c r="M14" s="653">
        <v>200122</v>
      </c>
      <c r="N14" s="653">
        <v>164041</v>
      </c>
      <c r="O14" s="653">
        <v>232143.5</v>
      </c>
      <c r="P14" s="653">
        <f t="shared" si="1"/>
        <v>68102.5</v>
      </c>
    </row>
    <row r="15" spans="1:16" ht="18.75" x14ac:dyDescent="0.3">
      <c r="A15" s="651" t="s">
        <v>65</v>
      </c>
      <c r="B15" s="675">
        <v>220988</v>
      </c>
      <c r="C15" s="675">
        <v>263391</v>
      </c>
      <c r="D15" s="675">
        <v>197625</v>
      </c>
      <c r="E15" s="675">
        <v>207845</v>
      </c>
      <c r="F15" s="650">
        <v>150091</v>
      </c>
      <c r="G15" s="650">
        <v>44455</v>
      </c>
      <c r="H15" s="650">
        <f t="shared" si="0"/>
        <v>194546</v>
      </c>
      <c r="I15" s="661"/>
      <c r="J15" s="650">
        <v>269614</v>
      </c>
      <c r="K15" s="650">
        <v>260629</v>
      </c>
      <c r="L15" s="650">
        <v>220992</v>
      </c>
      <c r="M15" s="650">
        <v>263391</v>
      </c>
      <c r="N15" s="650">
        <v>222373</v>
      </c>
      <c r="O15" s="650">
        <v>226861</v>
      </c>
      <c r="P15" s="650">
        <f t="shared" si="1"/>
        <v>4488</v>
      </c>
    </row>
    <row r="16" spans="1:16" ht="18.75" x14ac:dyDescent="0.3">
      <c r="A16" s="647" t="s">
        <v>488</v>
      </c>
      <c r="B16" s="646">
        <f t="shared" ref="B16:D16" si="2">SUM(B9:B15)</f>
        <v>15611796</v>
      </c>
      <c r="C16" s="646">
        <f t="shared" si="2"/>
        <v>15359748</v>
      </c>
      <c r="D16" s="646">
        <f t="shared" si="2"/>
        <v>14416110</v>
      </c>
      <c r="E16" s="646">
        <f t="shared" ref="E16" si="3">SUM(E9:E15)</f>
        <v>15203066</v>
      </c>
      <c r="F16" s="646">
        <f>SUM(F9:F15)</f>
        <v>12894864</v>
      </c>
      <c r="G16" s="646">
        <f>SUM(G9:G15)</f>
        <v>1509173</v>
      </c>
      <c r="H16" s="646">
        <f>SUM(H9:H15)</f>
        <v>14404037</v>
      </c>
      <c r="I16" s="661"/>
      <c r="J16" s="646">
        <f t="shared" ref="J16:P16" si="4">SUM(J9:J15)</f>
        <v>15989553</v>
      </c>
      <c r="K16" s="646">
        <f t="shared" si="4"/>
        <v>15037844</v>
      </c>
      <c r="L16" s="646">
        <f t="shared" si="4"/>
        <v>15665566</v>
      </c>
      <c r="M16" s="646">
        <f t="shared" si="4"/>
        <v>15493044</v>
      </c>
      <c r="N16" s="646">
        <f t="shared" si="4"/>
        <v>15893166</v>
      </c>
      <c r="O16" s="646">
        <f t="shared" si="4"/>
        <v>15103222</v>
      </c>
      <c r="P16" s="646">
        <f t="shared" si="4"/>
        <v>-789944</v>
      </c>
    </row>
    <row r="17" spans="1:7" x14ac:dyDescent="0.25">
      <c r="E17" s="674"/>
    </row>
    <row r="18" spans="1:7" ht="18.75" x14ac:dyDescent="0.3">
      <c r="A18" s="647" t="s">
        <v>463</v>
      </c>
    </row>
    <row r="19" spans="1:7" ht="18.75" x14ac:dyDescent="0.3">
      <c r="A19" s="647" t="s">
        <v>462</v>
      </c>
    </row>
    <row r="21" spans="1:7" ht="47.25" x14ac:dyDescent="0.25">
      <c r="B21" s="660" t="s">
        <v>461</v>
      </c>
      <c r="C21" s="660" t="s">
        <v>460</v>
      </c>
      <c r="D21" s="660" t="s">
        <v>459</v>
      </c>
      <c r="G21" s="658" t="s">
        <v>456</v>
      </c>
    </row>
    <row r="22" spans="1:7" ht="51.75" thickBot="1" x14ac:dyDescent="0.3">
      <c r="A22" s="657"/>
      <c r="B22" s="656" t="s">
        <v>490</v>
      </c>
      <c r="C22" s="656" t="s">
        <v>454</v>
      </c>
      <c r="D22" s="656" t="s">
        <v>517</v>
      </c>
      <c r="G22" s="654" t="s">
        <v>452</v>
      </c>
    </row>
    <row r="23" spans="1:7" ht="19.5" thickTop="1" x14ac:dyDescent="0.3">
      <c r="A23" s="647" t="s">
        <v>489</v>
      </c>
      <c r="B23" s="653">
        <f t="shared" ref="B23:B29" si="5">AVERAGE(C9,D9)</f>
        <v>1455629.5</v>
      </c>
      <c r="C23" s="653">
        <f t="shared" ref="C23:C29" si="6">B23-O9</f>
        <v>-2909.5</v>
      </c>
      <c r="D23" s="653">
        <f>AVERAGE(D9,E9)</f>
        <v>1420772.5</v>
      </c>
      <c r="G23" s="645">
        <f t="shared" ref="G23:G29" si="7">O9-D23+C23</f>
        <v>34857</v>
      </c>
    </row>
    <row r="24" spans="1:7" ht="18.75" x14ac:dyDescent="0.3">
      <c r="A24" s="647" t="s">
        <v>55</v>
      </c>
      <c r="B24" s="653">
        <f t="shared" si="5"/>
        <v>2983109.5</v>
      </c>
      <c r="C24" s="653">
        <f t="shared" si="6"/>
        <v>-17885</v>
      </c>
      <c r="D24" s="653">
        <f t="shared" ref="D24:D29" si="8">AVERAGE(D10,E10)</f>
        <v>3046953</v>
      </c>
      <c r="G24" s="645">
        <f t="shared" si="7"/>
        <v>-63843.5</v>
      </c>
    </row>
    <row r="25" spans="1:7" ht="18.75" x14ac:dyDescent="0.3">
      <c r="A25" s="647" t="s">
        <v>57</v>
      </c>
      <c r="B25" s="653">
        <f t="shared" si="5"/>
        <v>9160923</v>
      </c>
      <c r="C25" s="653">
        <f t="shared" si="6"/>
        <v>-137849.5</v>
      </c>
      <c r="D25" s="653">
        <f t="shared" si="8"/>
        <v>9138592.5</v>
      </c>
      <c r="G25" s="645">
        <f t="shared" si="7"/>
        <v>22330.5</v>
      </c>
    </row>
    <row r="26" spans="1:7" ht="18.75" x14ac:dyDescent="0.3">
      <c r="A26" s="647" t="s">
        <v>59</v>
      </c>
      <c r="B26" s="653">
        <f t="shared" si="5"/>
        <v>650729.5</v>
      </c>
      <c r="C26" s="653">
        <f t="shared" si="6"/>
        <v>-6252</v>
      </c>
      <c r="D26" s="653">
        <f t="shared" si="8"/>
        <v>651496.5</v>
      </c>
      <c r="G26" s="645">
        <f t="shared" si="7"/>
        <v>-767</v>
      </c>
    </row>
    <row r="27" spans="1:7" ht="18.75" x14ac:dyDescent="0.3">
      <c r="A27" s="647" t="s">
        <v>61</v>
      </c>
      <c r="B27" s="653">
        <f t="shared" si="5"/>
        <v>230145</v>
      </c>
      <c r="C27" s="653">
        <f t="shared" si="6"/>
        <v>1215</v>
      </c>
      <c r="D27" s="653">
        <f t="shared" si="8"/>
        <v>202582</v>
      </c>
      <c r="G27" s="645">
        <f t="shared" si="7"/>
        <v>27563</v>
      </c>
    </row>
    <row r="28" spans="1:7" ht="18.75" x14ac:dyDescent="0.3">
      <c r="A28" s="647" t="s">
        <v>63</v>
      </c>
      <c r="B28" s="653">
        <f t="shared" si="5"/>
        <v>176884.5</v>
      </c>
      <c r="C28" s="653">
        <f t="shared" si="6"/>
        <v>-55259</v>
      </c>
      <c r="D28" s="653">
        <f t="shared" si="8"/>
        <v>146456.5</v>
      </c>
      <c r="G28" s="645">
        <f t="shared" si="7"/>
        <v>30428</v>
      </c>
    </row>
    <row r="29" spans="1:7" ht="18.75" x14ac:dyDescent="0.3">
      <c r="A29" s="651" t="s">
        <v>65</v>
      </c>
      <c r="B29" s="650">
        <f t="shared" si="5"/>
        <v>230508</v>
      </c>
      <c r="C29" s="650">
        <f t="shared" si="6"/>
        <v>3647</v>
      </c>
      <c r="D29" s="650">
        <f t="shared" si="8"/>
        <v>202735</v>
      </c>
      <c r="G29" s="648">
        <f t="shared" si="7"/>
        <v>27773</v>
      </c>
    </row>
    <row r="30" spans="1:7" ht="18.75" x14ac:dyDescent="0.3">
      <c r="A30" s="647" t="s">
        <v>488</v>
      </c>
      <c r="B30" s="646">
        <f>SUM(B23:B29)</f>
        <v>14887929</v>
      </c>
      <c r="C30" s="646">
        <f>SUM(C23:C29)</f>
        <v>-215293</v>
      </c>
      <c r="D30" s="646">
        <f>SUM(D23:D29)</f>
        <v>14809588</v>
      </c>
      <c r="G30" s="645">
        <f>SUM(G23:G29)</f>
        <v>78341</v>
      </c>
    </row>
    <row r="36" spans="1:16" ht="21" x14ac:dyDescent="0.35">
      <c r="A36" s="673" t="s">
        <v>487</v>
      </c>
      <c r="B36" s="673"/>
      <c r="J36" s="673" t="s">
        <v>486</v>
      </c>
    </row>
    <row r="37" spans="1:16" x14ac:dyDescent="0.25">
      <c r="A37" s="726" t="s">
        <v>485</v>
      </c>
      <c r="B37" s="726"/>
      <c r="C37" s="726"/>
      <c r="D37" s="726"/>
      <c r="J37" s="644" t="s">
        <v>484</v>
      </c>
    </row>
    <row r="38" spans="1:16" ht="47.25" x14ac:dyDescent="0.25">
      <c r="J38" s="660" t="s">
        <v>483</v>
      </c>
      <c r="K38" s="660" t="s">
        <v>482</v>
      </c>
      <c r="L38" s="660" t="s">
        <v>481</v>
      </c>
      <c r="M38" s="660" t="s">
        <v>480</v>
      </c>
      <c r="N38" s="660" t="s">
        <v>479</v>
      </c>
      <c r="O38" s="660" t="s">
        <v>478</v>
      </c>
      <c r="P38" s="660" t="s">
        <v>477</v>
      </c>
    </row>
    <row r="39" spans="1:16" ht="64.5" thickBot="1" x14ac:dyDescent="0.35">
      <c r="A39" s="672" t="s">
        <v>476</v>
      </c>
      <c r="B39" s="671" t="s">
        <v>475</v>
      </c>
      <c r="C39" s="671" t="s">
        <v>474</v>
      </c>
      <c r="D39" s="671" t="s">
        <v>473</v>
      </c>
      <c r="E39" s="671" t="s">
        <v>472</v>
      </c>
      <c r="H39" s="657"/>
      <c r="J39" s="656" t="s">
        <v>471</v>
      </c>
      <c r="K39" s="656" t="s">
        <v>470</v>
      </c>
      <c r="L39" s="656" t="s">
        <v>469</v>
      </c>
      <c r="M39" s="656" t="s">
        <v>468</v>
      </c>
      <c r="N39" s="656" t="s">
        <v>467</v>
      </c>
      <c r="O39" s="656" t="s">
        <v>466</v>
      </c>
      <c r="P39" s="656" t="s">
        <v>465</v>
      </c>
    </row>
    <row r="40" spans="1:16" ht="19.5" thickTop="1" x14ac:dyDescent="0.3">
      <c r="A40" s="670" t="s">
        <v>464</v>
      </c>
      <c r="B40" s="670"/>
      <c r="C40" s="647"/>
      <c r="E40" s="669" t="s">
        <v>267</v>
      </c>
    </row>
    <row r="41" spans="1:16" ht="18.75" x14ac:dyDescent="0.3">
      <c r="A41" s="647" t="s">
        <v>449</v>
      </c>
      <c r="B41" s="665">
        <v>1029996</v>
      </c>
      <c r="C41" s="665">
        <v>1057118</v>
      </c>
      <c r="D41" s="665">
        <v>1059665</v>
      </c>
      <c r="E41" s="668">
        <v>1074370</v>
      </c>
      <c r="H41" s="661"/>
      <c r="J41" s="653">
        <v>993602</v>
      </c>
      <c r="K41" s="653">
        <v>974437</v>
      </c>
      <c r="L41" s="653">
        <v>1029996</v>
      </c>
      <c r="M41" s="653">
        <v>1057118</v>
      </c>
      <c r="N41" s="653">
        <v>1071336.5</v>
      </c>
      <c r="O41" s="653">
        <v>1088822.5</v>
      </c>
      <c r="P41" s="653">
        <f t="shared" ref="P41:P57" si="9">O41-N41</f>
        <v>17486</v>
      </c>
    </row>
    <row r="42" spans="1:16" ht="18.75" x14ac:dyDescent="0.3">
      <c r="A42" s="647" t="s">
        <v>448</v>
      </c>
      <c r="B42" s="665">
        <v>986744</v>
      </c>
      <c r="C42" s="665">
        <v>1066589</v>
      </c>
      <c r="D42" s="665">
        <v>1092221</v>
      </c>
      <c r="E42" s="666">
        <v>1124261</v>
      </c>
      <c r="H42" s="661"/>
      <c r="J42" s="653">
        <v>488528</v>
      </c>
      <c r="K42" s="653">
        <v>479546</v>
      </c>
      <c r="L42" s="653">
        <v>493372</v>
      </c>
      <c r="M42" s="653">
        <v>533294.5</v>
      </c>
      <c r="N42" s="653">
        <v>520246.25</v>
      </c>
      <c r="O42" s="653">
        <v>539702.5</v>
      </c>
      <c r="P42" s="653">
        <f t="shared" si="9"/>
        <v>19456.25</v>
      </c>
    </row>
    <row r="43" spans="1:16" ht="18.75" x14ac:dyDescent="0.3">
      <c r="A43" s="647" t="s">
        <v>447</v>
      </c>
      <c r="B43" s="667">
        <v>541243</v>
      </c>
      <c r="C43" s="667">
        <v>557365</v>
      </c>
      <c r="D43" s="667">
        <v>586429</v>
      </c>
      <c r="E43" s="666">
        <v>601932</v>
      </c>
      <c r="H43" s="661"/>
      <c r="J43" s="653">
        <v>519580</v>
      </c>
      <c r="K43" s="653">
        <v>527577</v>
      </c>
      <c r="L43" s="653">
        <v>541243</v>
      </c>
      <c r="M43" s="653">
        <v>557365</v>
      </c>
      <c r="N43" s="653">
        <v>556137</v>
      </c>
      <c r="O43" s="653">
        <v>571897</v>
      </c>
      <c r="P43" s="653">
        <f t="shared" si="9"/>
        <v>15760</v>
      </c>
    </row>
    <row r="44" spans="1:16" ht="18.75" x14ac:dyDescent="0.3">
      <c r="A44" s="647" t="s">
        <v>446</v>
      </c>
      <c r="B44" s="667">
        <v>4043674</v>
      </c>
      <c r="C44" s="667">
        <v>4806268</v>
      </c>
      <c r="D44" s="667">
        <v>5765159</v>
      </c>
      <c r="E44" s="666">
        <v>6887619</v>
      </c>
      <c r="H44" s="661"/>
      <c r="J44" s="653">
        <v>1536333.3333333333</v>
      </c>
      <c r="K44" s="653">
        <v>1303726</v>
      </c>
      <c r="L44" s="653">
        <v>1347891.3333333333</v>
      </c>
      <c r="M44" s="653">
        <v>1602089.3333333333</v>
      </c>
      <c r="N44" s="653">
        <v>1497073</v>
      </c>
      <c r="O44" s="653">
        <v>1761904.6666666665</v>
      </c>
      <c r="P44" s="653">
        <f t="shared" si="9"/>
        <v>264831.66666666651</v>
      </c>
    </row>
    <row r="45" spans="1:16" ht="18.75" x14ac:dyDescent="0.3">
      <c r="A45" s="647" t="s">
        <v>445</v>
      </c>
      <c r="B45" s="667">
        <v>3721338</v>
      </c>
      <c r="C45" s="667">
        <v>3778472</v>
      </c>
      <c r="D45" s="667">
        <v>3871083</v>
      </c>
      <c r="E45" s="666">
        <v>3958578</v>
      </c>
      <c r="H45" s="661"/>
      <c r="J45" s="653">
        <v>3493592</v>
      </c>
      <c r="K45" s="653">
        <v>3532911</v>
      </c>
      <c r="L45" s="653">
        <v>3721338</v>
      </c>
      <c r="M45" s="653">
        <v>3778472</v>
      </c>
      <c r="N45" s="653">
        <v>3844118.5</v>
      </c>
      <c r="O45" s="653">
        <v>3824777.5</v>
      </c>
      <c r="P45" s="653">
        <f t="shared" si="9"/>
        <v>-19341</v>
      </c>
    </row>
    <row r="46" spans="1:16" ht="18.75" x14ac:dyDescent="0.3">
      <c r="A46" s="647" t="s">
        <v>444</v>
      </c>
      <c r="B46" s="667">
        <v>232133</v>
      </c>
      <c r="C46" s="667">
        <v>244011</v>
      </c>
      <c r="D46" s="667">
        <v>246370</v>
      </c>
      <c r="E46" s="666">
        <v>235739</v>
      </c>
      <c r="H46" s="661"/>
      <c r="J46" s="653">
        <v>209114</v>
      </c>
      <c r="K46" s="653">
        <v>228892</v>
      </c>
      <c r="L46" s="653">
        <v>232133</v>
      </c>
      <c r="M46" s="653">
        <v>244011</v>
      </c>
      <c r="N46" s="653">
        <v>239692.5</v>
      </c>
      <c r="O46" s="653">
        <v>245190.5</v>
      </c>
      <c r="P46" s="653">
        <f t="shared" si="9"/>
        <v>5498</v>
      </c>
    </row>
    <row r="47" spans="1:16" ht="18.75" x14ac:dyDescent="0.3">
      <c r="A47" s="647" t="s">
        <v>443</v>
      </c>
      <c r="B47" s="667">
        <v>3262213</v>
      </c>
      <c r="C47" s="667">
        <v>2386805</v>
      </c>
      <c r="D47" s="667">
        <v>2342350</v>
      </c>
      <c r="E47" s="666">
        <v>2533645</v>
      </c>
      <c r="H47" s="661"/>
      <c r="J47" s="653">
        <v>967830.33333333337</v>
      </c>
      <c r="K47" s="653">
        <v>726535</v>
      </c>
      <c r="L47" s="653">
        <v>747809</v>
      </c>
      <c r="M47" s="653">
        <v>1060802.2222222222</v>
      </c>
      <c r="N47" s="653">
        <v>914942.61111111112</v>
      </c>
      <c r="O47" s="653">
        <v>788192.5</v>
      </c>
      <c r="P47" s="653">
        <f t="shared" si="9"/>
        <v>-126750.11111111112</v>
      </c>
    </row>
    <row r="48" spans="1:16" ht="18.75" x14ac:dyDescent="0.3">
      <c r="A48" s="647" t="s">
        <v>442</v>
      </c>
      <c r="B48" s="667">
        <v>643570</v>
      </c>
      <c r="C48" s="667">
        <v>650892</v>
      </c>
      <c r="D48" s="667">
        <v>675394</v>
      </c>
      <c r="E48" s="666">
        <v>691214</v>
      </c>
      <c r="H48" s="661"/>
      <c r="J48" s="653">
        <v>636836</v>
      </c>
      <c r="K48" s="653">
        <v>634350</v>
      </c>
      <c r="L48" s="653">
        <v>643570</v>
      </c>
      <c r="M48" s="653">
        <v>650892</v>
      </c>
      <c r="N48" s="653">
        <v>651841</v>
      </c>
      <c r="O48" s="653">
        <v>663143</v>
      </c>
      <c r="P48" s="653">
        <f t="shared" si="9"/>
        <v>11302</v>
      </c>
    </row>
    <row r="49" spans="1:16" ht="18.75" x14ac:dyDescent="0.3">
      <c r="A49" s="647" t="s">
        <v>441</v>
      </c>
      <c r="B49" s="667">
        <v>1596000</v>
      </c>
      <c r="C49" s="667">
        <v>1697321</v>
      </c>
      <c r="D49" s="667">
        <v>1826561</v>
      </c>
      <c r="E49" s="666">
        <v>1873737</v>
      </c>
      <c r="H49" s="661"/>
      <c r="J49" s="653">
        <v>766245</v>
      </c>
      <c r="K49" s="653">
        <v>786652</v>
      </c>
      <c r="L49" s="653">
        <v>798000</v>
      </c>
      <c r="M49" s="653">
        <v>848660.5</v>
      </c>
      <c r="N49" s="653">
        <v>829004.25</v>
      </c>
      <c r="O49" s="653">
        <v>880970.5</v>
      </c>
      <c r="P49" s="653">
        <f t="shared" si="9"/>
        <v>51966.25</v>
      </c>
    </row>
    <row r="50" spans="1:16" ht="18.75" x14ac:dyDescent="0.3">
      <c r="A50" s="647" t="s">
        <v>440</v>
      </c>
      <c r="B50" s="667">
        <v>2333961</v>
      </c>
      <c r="C50" s="667">
        <v>2415306</v>
      </c>
      <c r="D50" s="667">
        <v>2487680</v>
      </c>
      <c r="E50" s="666">
        <v>2553691</v>
      </c>
      <c r="H50" s="661"/>
      <c r="J50" s="653">
        <v>1125050</v>
      </c>
      <c r="K50" s="653">
        <v>1146909</v>
      </c>
      <c r="L50" s="653">
        <v>1166980.5</v>
      </c>
      <c r="M50" s="653">
        <v>1207653</v>
      </c>
      <c r="N50" s="653">
        <v>1197352.5</v>
      </c>
      <c r="O50" s="653">
        <v>1225746.5</v>
      </c>
      <c r="P50" s="653">
        <f t="shared" si="9"/>
        <v>28394</v>
      </c>
    </row>
    <row r="51" spans="1:16" ht="18.75" x14ac:dyDescent="0.3">
      <c r="A51" s="647" t="s">
        <v>87</v>
      </c>
      <c r="B51" s="665">
        <v>45123822</v>
      </c>
      <c r="C51" s="665">
        <v>46179113</v>
      </c>
      <c r="D51" s="665">
        <v>47702800</v>
      </c>
      <c r="E51" s="666">
        <v>48602581</v>
      </c>
      <c r="H51" s="661"/>
      <c r="J51" s="653">
        <v>28965410.666666668</v>
      </c>
      <c r="K51" s="653">
        <v>29570195</v>
      </c>
      <c r="L51" s="653">
        <v>30082548</v>
      </c>
      <c r="M51" s="653">
        <v>30786075.333333332</v>
      </c>
      <c r="N51" s="653">
        <v>30690488.166666664</v>
      </c>
      <c r="O51" s="653">
        <v>31293971</v>
      </c>
      <c r="P51" s="653">
        <f t="shared" si="9"/>
        <v>603482.83333333582</v>
      </c>
    </row>
    <row r="52" spans="1:16" ht="18.75" x14ac:dyDescent="0.3">
      <c r="A52" s="647" t="s">
        <v>89</v>
      </c>
      <c r="B52" s="665">
        <v>1160474</v>
      </c>
      <c r="C52" s="665">
        <v>1201446</v>
      </c>
      <c r="D52" s="665">
        <v>1298702</v>
      </c>
      <c r="E52" s="666">
        <v>1342740</v>
      </c>
      <c r="H52" s="661"/>
      <c r="J52" s="653">
        <v>1056479</v>
      </c>
      <c r="K52" s="653">
        <v>1068150</v>
      </c>
      <c r="L52" s="653">
        <v>1160474</v>
      </c>
      <c r="M52" s="653">
        <v>1201446</v>
      </c>
      <c r="N52" s="653">
        <v>1227122</v>
      </c>
      <c r="O52" s="653">
        <v>1250074</v>
      </c>
      <c r="P52" s="653">
        <f t="shared" si="9"/>
        <v>22952</v>
      </c>
    </row>
    <row r="53" spans="1:16" ht="18.75" x14ac:dyDescent="0.3">
      <c r="A53" s="647" t="s">
        <v>91</v>
      </c>
      <c r="B53" s="665">
        <v>1562706</v>
      </c>
      <c r="C53" s="665">
        <v>1631349</v>
      </c>
      <c r="D53" s="665">
        <v>1713238</v>
      </c>
      <c r="E53" s="666">
        <v>1739129</v>
      </c>
      <c r="H53" s="661"/>
      <c r="J53" s="653">
        <v>1144451.3333333333</v>
      </c>
      <c r="K53" s="653">
        <v>999988</v>
      </c>
      <c r="L53" s="653">
        <v>1041804</v>
      </c>
      <c r="M53" s="653">
        <v>1087566</v>
      </c>
      <c r="N53" s="653">
        <v>1085593</v>
      </c>
      <c r="O53" s="653">
        <v>1114862.3333333333</v>
      </c>
      <c r="P53" s="653">
        <f t="shared" si="9"/>
        <v>29269.333333333256</v>
      </c>
    </row>
    <row r="54" spans="1:16" ht="18.75" x14ac:dyDescent="0.3">
      <c r="A54" s="647" t="s">
        <v>93</v>
      </c>
      <c r="B54" s="665">
        <v>210278</v>
      </c>
      <c r="C54" s="665">
        <v>222362.01</v>
      </c>
      <c r="D54" s="665">
        <v>237576</v>
      </c>
      <c r="E54" s="666">
        <v>250834</v>
      </c>
      <c r="H54" s="661"/>
      <c r="J54" s="653">
        <v>130648.66666666667</v>
      </c>
      <c r="K54" s="653">
        <v>130229</v>
      </c>
      <c r="L54" s="653">
        <v>140185.33333333331</v>
      </c>
      <c r="M54" s="653">
        <v>148241.33333333331</v>
      </c>
      <c r="N54" s="653">
        <v>149191.49999999997</v>
      </c>
      <c r="O54" s="653">
        <v>153312.66666666666</v>
      </c>
      <c r="P54" s="653">
        <f t="shared" si="9"/>
        <v>4121.1666666666861</v>
      </c>
    </row>
    <row r="55" spans="1:16" ht="18.75" x14ac:dyDescent="0.3">
      <c r="A55" s="647" t="s">
        <v>95</v>
      </c>
      <c r="B55" s="665">
        <v>14995075</v>
      </c>
      <c r="C55" s="665">
        <v>16831434</v>
      </c>
      <c r="D55" s="665">
        <v>17071810</v>
      </c>
      <c r="E55" s="666">
        <v>21313446</v>
      </c>
      <c r="H55" s="661"/>
      <c r="J55" s="653">
        <v>5762362.4000000004</v>
      </c>
      <c r="K55" s="653">
        <v>5908660</v>
      </c>
      <c r="L55" s="653">
        <v>5977257.2000000002</v>
      </c>
      <c r="M55" s="653">
        <v>6774707.2000000002</v>
      </c>
      <c r="N55" s="653">
        <v>6410280.8000000007</v>
      </c>
      <c r="O55" s="653">
        <v>6836633.4000000004</v>
      </c>
      <c r="P55" s="653">
        <f t="shared" si="9"/>
        <v>426352.59999999963</v>
      </c>
    </row>
    <row r="56" spans="1:16" ht="18.75" x14ac:dyDescent="0.3">
      <c r="A56" s="647" t="s">
        <v>97</v>
      </c>
      <c r="B56" s="665">
        <v>15889327</v>
      </c>
      <c r="C56" s="665">
        <v>16310978</v>
      </c>
      <c r="D56" s="665">
        <v>16588391</v>
      </c>
      <c r="E56" s="664">
        <v>15595128</v>
      </c>
      <c r="H56" s="661"/>
      <c r="J56" s="653">
        <v>8104593.333333333</v>
      </c>
      <c r="K56" s="653">
        <v>7261006</v>
      </c>
      <c r="L56" s="653">
        <v>7061923.111111111</v>
      </c>
      <c r="M56" s="653">
        <v>7249323.555555555</v>
      </c>
      <c r="N56" s="653">
        <v>7056081.8888888881</v>
      </c>
      <c r="O56" s="653">
        <v>6955573.1111111101</v>
      </c>
      <c r="P56" s="653">
        <f t="shared" si="9"/>
        <v>-100508.77777777798</v>
      </c>
    </row>
    <row r="57" spans="1:16" ht="18.75" x14ac:dyDescent="0.3">
      <c r="A57" s="651" t="s">
        <v>99</v>
      </c>
      <c r="B57" s="663">
        <v>15266308</v>
      </c>
      <c r="C57" s="663">
        <v>17364014</v>
      </c>
      <c r="D57" s="663">
        <v>15609803</v>
      </c>
      <c r="E57" s="662">
        <v>16726966</v>
      </c>
      <c r="H57" s="661"/>
      <c r="J57" s="650">
        <v>9547795.333333334</v>
      </c>
      <c r="K57" s="650">
        <v>9565409</v>
      </c>
      <c r="L57" s="650">
        <v>10177538.666666666</v>
      </c>
      <c r="M57" s="650">
        <v>10450264.666666666</v>
      </c>
      <c r="N57" s="650">
        <v>10619966.5</v>
      </c>
      <c r="O57" s="650">
        <v>10535943.333333332</v>
      </c>
      <c r="P57" s="650">
        <f t="shared" si="9"/>
        <v>-84023.166666667908</v>
      </c>
    </row>
    <row r="58" spans="1:16" ht="18.75" x14ac:dyDescent="0.3">
      <c r="A58" s="647" t="s">
        <v>439</v>
      </c>
      <c r="B58" s="646">
        <f>SUM(B41:B57)</f>
        <v>112598862</v>
      </c>
      <c r="C58" s="646">
        <f>SUM(C41:C57)</f>
        <v>118400843.01000001</v>
      </c>
      <c r="D58" s="646">
        <f>SUM(D41:D57)</f>
        <v>120175232</v>
      </c>
      <c r="E58" s="646">
        <f>SUM(E41:E57)</f>
        <v>127105610</v>
      </c>
      <c r="H58" s="661"/>
      <c r="J58" s="646">
        <f t="shared" ref="J58:P58" si="10">SUM(J41:J57)</f>
        <v>65448451.400000006</v>
      </c>
      <c r="K58" s="646">
        <f t="shared" si="10"/>
        <v>64845172</v>
      </c>
      <c r="L58" s="646">
        <f t="shared" si="10"/>
        <v>66364063.144444443</v>
      </c>
      <c r="M58" s="646">
        <f t="shared" si="10"/>
        <v>69237981.644444451</v>
      </c>
      <c r="N58" s="646">
        <f t="shared" si="10"/>
        <v>68560467.966666669</v>
      </c>
      <c r="O58" s="646">
        <f t="shared" si="10"/>
        <v>69730717.01111111</v>
      </c>
      <c r="P58" s="646">
        <f t="shared" si="10"/>
        <v>1170249.0444444448</v>
      </c>
    </row>
    <row r="60" spans="1:16" ht="18.75" x14ac:dyDescent="0.3">
      <c r="A60" s="647" t="s">
        <v>463</v>
      </c>
    </row>
    <row r="61" spans="1:16" ht="18.75" x14ac:dyDescent="0.3">
      <c r="A61" s="647" t="s">
        <v>462</v>
      </c>
    </row>
    <row r="63" spans="1:16" ht="48" x14ac:dyDescent="0.3">
      <c r="B63" s="660" t="s">
        <v>461</v>
      </c>
      <c r="C63" s="660" t="s">
        <v>460</v>
      </c>
      <c r="D63" s="660" t="s">
        <v>459</v>
      </c>
      <c r="E63" s="660" t="s">
        <v>458</v>
      </c>
      <c r="F63" s="659" t="s">
        <v>457</v>
      </c>
      <c r="G63" s="658" t="s">
        <v>456</v>
      </c>
    </row>
    <row r="64" spans="1:16" ht="51.75" thickBot="1" x14ac:dyDescent="0.3">
      <c r="A64" s="657"/>
      <c r="B64" s="656" t="s">
        <v>455</v>
      </c>
      <c r="C64" s="656" t="s">
        <v>454</v>
      </c>
      <c r="D64" s="656" t="s">
        <v>453</v>
      </c>
      <c r="E64" s="656" t="s">
        <v>452</v>
      </c>
      <c r="F64" s="655" t="s">
        <v>451</v>
      </c>
      <c r="G64" s="654" t="s">
        <v>450</v>
      </c>
    </row>
    <row r="65" spans="1:7" ht="19.5" thickTop="1" x14ac:dyDescent="0.3">
      <c r="A65" s="647" t="s">
        <v>449</v>
      </c>
      <c r="B65" s="653">
        <f t="shared" ref="B65:B81" si="11">AVERAGE(C41,D41)</f>
        <v>1058391.5</v>
      </c>
      <c r="C65" s="653">
        <f t="shared" ref="C65:C81" si="12">B65-O41</f>
        <v>-30431</v>
      </c>
      <c r="D65" s="653">
        <f t="shared" ref="D65:D81" si="13">AVERAGE(D41,E41)</f>
        <v>1067017.5</v>
      </c>
      <c r="E65" s="653">
        <f t="shared" ref="E65:E81" si="14">O41-D65+C65</f>
        <v>-8626</v>
      </c>
      <c r="F65" s="649">
        <v>1</v>
      </c>
      <c r="G65" s="645">
        <f t="shared" ref="G65:G81" si="15">E65*F65</f>
        <v>-8626</v>
      </c>
    </row>
    <row r="66" spans="1:7" ht="18.75" x14ac:dyDescent="0.3">
      <c r="A66" s="647" t="s">
        <v>448</v>
      </c>
      <c r="B66" s="653">
        <f t="shared" si="11"/>
        <v>1079405</v>
      </c>
      <c r="C66" s="653">
        <f t="shared" si="12"/>
        <v>539702.5</v>
      </c>
      <c r="D66" s="653">
        <f t="shared" si="13"/>
        <v>1108241</v>
      </c>
      <c r="E66" s="653">
        <f t="shared" si="14"/>
        <v>-28836</v>
      </c>
      <c r="F66" s="649">
        <f>1/2</f>
        <v>0.5</v>
      </c>
      <c r="G66" s="645">
        <f t="shared" si="15"/>
        <v>-14418</v>
      </c>
    </row>
    <row r="67" spans="1:7" ht="18.75" x14ac:dyDescent="0.3">
      <c r="A67" s="647" t="s">
        <v>447</v>
      </c>
      <c r="B67" s="653">
        <f t="shared" si="11"/>
        <v>571897</v>
      </c>
      <c r="C67" s="653">
        <f t="shared" si="12"/>
        <v>0</v>
      </c>
      <c r="D67" s="653">
        <f t="shared" si="13"/>
        <v>594180.5</v>
      </c>
      <c r="E67" s="653">
        <f t="shared" si="14"/>
        <v>-22283.5</v>
      </c>
      <c r="F67" s="649">
        <v>1</v>
      </c>
      <c r="G67" s="645">
        <f t="shared" si="15"/>
        <v>-22283.5</v>
      </c>
    </row>
    <row r="68" spans="1:7" ht="18.75" x14ac:dyDescent="0.3">
      <c r="A68" s="647" t="s">
        <v>446</v>
      </c>
      <c r="B68" s="653">
        <f t="shared" si="11"/>
        <v>5285713.5</v>
      </c>
      <c r="C68" s="653">
        <f t="shared" si="12"/>
        <v>3523808.8333333335</v>
      </c>
      <c r="D68" s="653">
        <f t="shared" si="13"/>
        <v>6326389</v>
      </c>
      <c r="E68" s="653">
        <f t="shared" si="14"/>
        <v>-1040675.5000000005</v>
      </c>
      <c r="F68" s="649">
        <f>1/3</f>
        <v>0.33333333333333331</v>
      </c>
      <c r="G68" s="645">
        <f t="shared" si="15"/>
        <v>-346891.83333333349</v>
      </c>
    </row>
    <row r="69" spans="1:7" ht="18.75" x14ac:dyDescent="0.3">
      <c r="A69" s="647" t="s">
        <v>445</v>
      </c>
      <c r="B69" s="653">
        <f t="shared" si="11"/>
        <v>3824777.5</v>
      </c>
      <c r="C69" s="653">
        <f t="shared" si="12"/>
        <v>0</v>
      </c>
      <c r="D69" s="653">
        <f t="shared" si="13"/>
        <v>3914830.5</v>
      </c>
      <c r="E69" s="653">
        <f t="shared" si="14"/>
        <v>-90053</v>
      </c>
      <c r="F69" s="649">
        <v>1</v>
      </c>
      <c r="G69" s="645">
        <f t="shared" si="15"/>
        <v>-90053</v>
      </c>
    </row>
    <row r="70" spans="1:7" ht="18.75" x14ac:dyDescent="0.3">
      <c r="A70" s="647" t="s">
        <v>444</v>
      </c>
      <c r="B70" s="653">
        <f t="shared" si="11"/>
        <v>245190.5</v>
      </c>
      <c r="C70" s="653">
        <f t="shared" si="12"/>
        <v>0</v>
      </c>
      <c r="D70" s="653">
        <f t="shared" si="13"/>
        <v>241054.5</v>
      </c>
      <c r="E70" s="653">
        <f t="shared" si="14"/>
        <v>4136</v>
      </c>
      <c r="F70" s="649">
        <v>1</v>
      </c>
      <c r="G70" s="645">
        <f t="shared" si="15"/>
        <v>4136</v>
      </c>
    </row>
    <row r="71" spans="1:7" ht="18.75" x14ac:dyDescent="0.3">
      <c r="A71" s="647" t="s">
        <v>443</v>
      </c>
      <c r="B71" s="653">
        <f t="shared" si="11"/>
        <v>2364577.5</v>
      </c>
      <c r="C71" s="653">
        <f t="shared" si="12"/>
        <v>1576385</v>
      </c>
      <c r="D71" s="653">
        <f t="shared" si="13"/>
        <v>2437997.5</v>
      </c>
      <c r="E71" s="653">
        <f t="shared" si="14"/>
        <v>-73420</v>
      </c>
      <c r="F71" s="649">
        <v>0.33333333333333331</v>
      </c>
      <c r="G71" s="645">
        <f t="shared" si="15"/>
        <v>-24473.333333333332</v>
      </c>
    </row>
    <row r="72" spans="1:7" ht="18.75" x14ac:dyDescent="0.3">
      <c r="A72" s="647" t="s">
        <v>442</v>
      </c>
      <c r="B72" s="653">
        <f t="shared" si="11"/>
        <v>663143</v>
      </c>
      <c r="C72" s="653">
        <f t="shared" si="12"/>
        <v>0</v>
      </c>
      <c r="D72" s="653">
        <f t="shared" si="13"/>
        <v>683304</v>
      </c>
      <c r="E72" s="653">
        <f t="shared" si="14"/>
        <v>-20161</v>
      </c>
      <c r="F72" s="649">
        <v>1</v>
      </c>
      <c r="G72" s="645">
        <f t="shared" si="15"/>
        <v>-20161</v>
      </c>
    </row>
    <row r="73" spans="1:7" ht="18.75" x14ac:dyDescent="0.3">
      <c r="A73" s="647" t="s">
        <v>441</v>
      </c>
      <c r="B73" s="653">
        <f t="shared" si="11"/>
        <v>1761941</v>
      </c>
      <c r="C73" s="653">
        <f t="shared" si="12"/>
        <v>880970.5</v>
      </c>
      <c r="D73" s="653">
        <f t="shared" si="13"/>
        <v>1850149</v>
      </c>
      <c r="E73" s="653">
        <f t="shared" si="14"/>
        <v>-88208</v>
      </c>
      <c r="F73" s="649">
        <f>1/2</f>
        <v>0.5</v>
      </c>
      <c r="G73" s="645">
        <f t="shared" si="15"/>
        <v>-44104</v>
      </c>
    </row>
    <row r="74" spans="1:7" ht="18.75" x14ac:dyDescent="0.3">
      <c r="A74" s="647" t="s">
        <v>440</v>
      </c>
      <c r="B74" s="653">
        <f t="shared" si="11"/>
        <v>2451493</v>
      </c>
      <c r="C74" s="653">
        <f t="shared" si="12"/>
        <v>1225746.5</v>
      </c>
      <c r="D74" s="653">
        <f t="shared" si="13"/>
        <v>2520685.5</v>
      </c>
      <c r="E74" s="653">
        <f t="shared" si="14"/>
        <v>-69192.5</v>
      </c>
      <c r="F74" s="649">
        <f>1/2</f>
        <v>0.5</v>
      </c>
      <c r="G74" s="645">
        <f t="shared" si="15"/>
        <v>-34596.25</v>
      </c>
    </row>
    <row r="75" spans="1:7" ht="18.75" x14ac:dyDescent="0.3">
      <c r="A75" s="647" t="s">
        <v>87</v>
      </c>
      <c r="B75" s="653">
        <f t="shared" si="11"/>
        <v>46940956.5</v>
      </c>
      <c r="C75" s="653">
        <f t="shared" si="12"/>
        <v>15646985.5</v>
      </c>
      <c r="D75" s="653">
        <f t="shared" si="13"/>
        <v>48152690.5</v>
      </c>
      <c r="E75" s="653">
        <f t="shared" si="14"/>
        <v>-1211734</v>
      </c>
      <c r="F75" s="649">
        <f>2/3</f>
        <v>0.66666666666666663</v>
      </c>
      <c r="G75" s="645">
        <f t="shared" si="15"/>
        <v>-807822.66666666663</v>
      </c>
    </row>
    <row r="76" spans="1:7" ht="18.75" x14ac:dyDescent="0.3">
      <c r="A76" s="647" t="s">
        <v>89</v>
      </c>
      <c r="B76" s="653">
        <f t="shared" si="11"/>
        <v>1250074</v>
      </c>
      <c r="C76" s="653">
        <f t="shared" si="12"/>
        <v>0</v>
      </c>
      <c r="D76" s="653">
        <f t="shared" si="13"/>
        <v>1320721</v>
      </c>
      <c r="E76" s="653">
        <f t="shared" si="14"/>
        <v>-70647</v>
      </c>
      <c r="F76" s="649">
        <v>1</v>
      </c>
      <c r="G76" s="645">
        <f t="shared" si="15"/>
        <v>-70647</v>
      </c>
    </row>
    <row r="77" spans="1:7" ht="18.75" x14ac:dyDescent="0.3">
      <c r="A77" s="647" t="s">
        <v>91</v>
      </c>
      <c r="B77" s="653">
        <f t="shared" si="11"/>
        <v>1672293.5</v>
      </c>
      <c r="C77" s="653">
        <f t="shared" si="12"/>
        <v>557431.16666666674</v>
      </c>
      <c r="D77" s="653">
        <f t="shared" si="13"/>
        <v>1726183.5</v>
      </c>
      <c r="E77" s="653">
        <f t="shared" si="14"/>
        <v>-53890</v>
      </c>
      <c r="F77" s="649">
        <f>2/3</f>
        <v>0.66666666666666663</v>
      </c>
      <c r="G77" s="645">
        <f t="shared" si="15"/>
        <v>-35926.666666666664</v>
      </c>
    </row>
    <row r="78" spans="1:7" ht="18.75" x14ac:dyDescent="0.3">
      <c r="A78" s="647" t="s">
        <v>93</v>
      </c>
      <c r="B78" s="653">
        <f t="shared" si="11"/>
        <v>229969.005</v>
      </c>
      <c r="C78" s="653">
        <f t="shared" si="12"/>
        <v>76656.338333333348</v>
      </c>
      <c r="D78" s="653">
        <f t="shared" si="13"/>
        <v>244205</v>
      </c>
      <c r="E78" s="653">
        <f t="shared" si="14"/>
        <v>-14235.994999999995</v>
      </c>
      <c r="F78" s="649">
        <f>2/3</f>
        <v>0.66666666666666663</v>
      </c>
      <c r="G78" s="645">
        <f t="shared" si="15"/>
        <v>-9490.6633333333302</v>
      </c>
    </row>
    <row r="79" spans="1:7" ht="18.75" x14ac:dyDescent="0.3">
      <c r="A79" s="647" t="s">
        <v>95</v>
      </c>
      <c r="B79" s="653">
        <f t="shared" si="11"/>
        <v>16951622</v>
      </c>
      <c r="C79" s="653">
        <f t="shared" si="12"/>
        <v>10114988.6</v>
      </c>
      <c r="D79" s="653">
        <f t="shared" si="13"/>
        <v>19192628</v>
      </c>
      <c r="E79" s="653">
        <f t="shared" si="14"/>
        <v>-2241006</v>
      </c>
      <c r="F79" s="649">
        <f>2/5</f>
        <v>0.4</v>
      </c>
      <c r="G79" s="645">
        <f t="shared" si="15"/>
        <v>-896402.4</v>
      </c>
    </row>
    <row r="80" spans="1:7" ht="18.75" x14ac:dyDescent="0.3">
      <c r="A80" s="647" t="s">
        <v>97</v>
      </c>
      <c r="B80" s="653">
        <f t="shared" si="11"/>
        <v>16449684.5</v>
      </c>
      <c r="C80" s="653">
        <f t="shared" si="12"/>
        <v>9494111.3888888899</v>
      </c>
      <c r="D80" s="653">
        <f t="shared" si="13"/>
        <v>16091759.5</v>
      </c>
      <c r="E80" s="653">
        <f t="shared" si="14"/>
        <v>357925</v>
      </c>
      <c r="F80" s="652">
        <f>2/4.5</f>
        <v>0.44444444444444442</v>
      </c>
      <c r="G80" s="645">
        <f t="shared" si="15"/>
        <v>159077.77777777778</v>
      </c>
    </row>
    <row r="81" spans="1:7" ht="18.75" x14ac:dyDescent="0.3">
      <c r="A81" s="651" t="s">
        <v>99</v>
      </c>
      <c r="B81" s="650">
        <f t="shared" si="11"/>
        <v>16486908.5</v>
      </c>
      <c r="C81" s="650">
        <f t="shared" si="12"/>
        <v>5950965.1666666679</v>
      </c>
      <c r="D81" s="650">
        <f t="shared" si="13"/>
        <v>16168384.5</v>
      </c>
      <c r="E81" s="650">
        <f t="shared" si="14"/>
        <v>318524</v>
      </c>
      <c r="F81" s="649">
        <f>2/3</f>
        <v>0.66666666666666663</v>
      </c>
      <c r="G81" s="648">
        <f t="shared" si="15"/>
        <v>212349.33333333331</v>
      </c>
    </row>
    <row r="82" spans="1:7" ht="18.75" x14ac:dyDescent="0.3">
      <c r="A82" s="647" t="s">
        <v>439</v>
      </c>
      <c r="B82" s="646">
        <f>SUM(B65:B81)</f>
        <v>119288037.505</v>
      </c>
      <c r="C82" s="646">
        <f>SUM(C65:C81)</f>
        <v>49557320.4938889</v>
      </c>
      <c r="D82" s="646">
        <f>SUM(D65:D81)</f>
        <v>123640421</v>
      </c>
      <c r="E82" s="646">
        <f>SUM(E65:E71)</f>
        <v>-1259758.0000000005</v>
      </c>
      <c r="G82" s="645">
        <f>SUM(G65:G81)</f>
        <v>-2050333.2022222222</v>
      </c>
    </row>
  </sheetData>
  <mergeCells count="2">
    <mergeCell ref="A37:D37"/>
    <mergeCell ref="F7:H7"/>
  </mergeCells>
  <pageMargins left="0.7" right="0.7" top="0.75" bottom="0.75" header="0.3" footer="0.3"/>
  <pageSetup scale="46" fitToHeight="2" orientation="landscape" r:id="rId1"/>
  <headerFooter>
    <oddFooter>&amp;LPage &amp;P of &amp;N&amp;R&amp;F:&amp;A</oddFooter>
  </headerFooter>
  <rowBreaks count="1" manualBreakCount="1">
    <brk id="35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x14ac:dyDescent="0.25"/>
  <cols>
    <col min="1" max="1" width="16.42578125" style="281" customWidth="1"/>
    <col min="2" max="6" width="11.7109375" style="281" customWidth="1"/>
    <col min="7" max="7" width="2.7109375" customWidth="1"/>
    <col min="8" max="9" width="11.7109375" customWidth="1"/>
    <col min="10" max="10" width="2.7109375" customWidth="1"/>
  </cols>
  <sheetData>
    <row r="1" spans="1:10" ht="15.75" x14ac:dyDescent="0.25">
      <c r="A1" s="697" t="str">
        <f>'FY16 I&amp;G Distribution'!A1</f>
        <v>NM I&amp;G Funding Formula FY16 v9.6 Final 2014-11-03</v>
      </c>
    </row>
    <row r="2" spans="1:10" x14ac:dyDescent="0.25">
      <c r="A2" s="4">
        <f>'FY16 I&amp;G Distribution'!A2</f>
        <v>41946</v>
      </c>
    </row>
    <row r="4" spans="1:10" x14ac:dyDescent="0.25">
      <c r="A4" s="287" t="s">
        <v>498</v>
      </c>
      <c r="F4" s="287" t="s">
        <v>205</v>
      </c>
    </row>
    <row r="5" spans="1:10" x14ac:dyDescent="0.25">
      <c r="A5" s="287"/>
      <c r="F5" s="287"/>
    </row>
    <row r="6" spans="1:10" x14ac:dyDescent="0.25">
      <c r="A6" s="287"/>
      <c r="B6" s="286"/>
      <c r="C6" s="296"/>
      <c r="D6" s="286"/>
      <c r="E6"/>
      <c r="F6" s="286"/>
      <c r="G6" s="296"/>
      <c r="J6" s="296"/>
    </row>
    <row r="7" spans="1:10" ht="45.75" thickBot="1" x14ac:dyDescent="0.3">
      <c r="A7" s="285" t="s">
        <v>199</v>
      </c>
      <c r="B7" s="285" t="s">
        <v>0</v>
      </c>
      <c r="C7" s="295" t="s">
        <v>204</v>
      </c>
      <c r="D7" s="295" t="s">
        <v>203</v>
      </c>
      <c r="E7" s="295" t="s">
        <v>202</v>
      </c>
      <c r="F7" s="295" t="s">
        <v>201</v>
      </c>
      <c r="H7" s="191" t="s">
        <v>146</v>
      </c>
      <c r="I7" s="294" t="s">
        <v>200</v>
      </c>
    </row>
    <row r="8" spans="1:10" x14ac:dyDescent="0.25">
      <c r="A8" s="284" t="s">
        <v>198</v>
      </c>
      <c r="B8" s="284" t="s">
        <v>198</v>
      </c>
      <c r="C8" s="189">
        <f>C13+C19+C38</f>
        <v>2376.4236987437421</v>
      </c>
      <c r="D8" s="189">
        <f>D13+D19+D38</f>
        <v>2477.8618364249055</v>
      </c>
      <c r="E8" s="189">
        <f>E13+E19+E38</f>
        <v>2629.7886555688733</v>
      </c>
      <c r="F8" s="189">
        <f>F13+F19+F38</f>
        <v>2689.8339211090424</v>
      </c>
      <c r="H8" s="192">
        <f>H13+H19+H38</f>
        <v>2599.1614710342737</v>
      </c>
      <c r="I8" s="293">
        <f>I13+I19+I38</f>
        <v>1</v>
      </c>
    </row>
    <row r="9" spans="1:10" x14ac:dyDescent="0.25">
      <c r="A9" s="284"/>
      <c r="B9" s="284"/>
      <c r="C9" s="284"/>
      <c r="D9" s="284"/>
      <c r="E9" s="284"/>
      <c r="F9" s="284"/>
      <c r="H9" s="193"/>
      <c r="I9" s="292"/>
    </row>
    <row r="10" spans="1:10" x14ac:dyDescent="0.25">
      <c r="A10" s="281" t="s">
        <v>142</v>
      </c>
      <c r="B10" s="281" t="s">
        <v>53</v>
      </c>
      <c r="C10" s="37">
        <f>'Award Data'!N13</f>
        <v>83.105780375855176</v>
      </c>
      <c r="D10" s="37">
        <f>'Award Data'!Z13</f>
        <v>87.927394488707449</v>
      </c>
      <c r="E10" s="37">
        <f>'Award Data'!AL13</f>
        <v>80.254492399461782</v>
      </c>
      <c r="F10" s="37">
        <f>'Award Data'!AX13</f>
        <v>89.328209325556927</v>
      </c>
      <c r="H10" s="194">
        <f>AVERAGE(D10:F10)</f>
        <v>85.836698737908719</v>
      </c>
      <c r="I10" s="290">
        <f>H10/H$8</f>
        <v>3.3024765754069166E-2</v>
      </c>
    </row>
    <row r="11" spans="1:10" x14ac:dyDescent="0.25">
      <c r="A11" s="281" t="s">
        <v>142</v>
      </c>
      <c r="B11" s="281" t="s">
        <v>55</v>
      </c>
      <c r="C11" s="37">
        <f>'Award Data'!N23</f>
        <v>611.0899162900422</v>
      </c>
      <c r="D11" s="37">
        <f>'Award Data'!Z23</f>
        <v>587.74757431710805</v>
      </c>
      <c r="E11" s="37">
        <f>'Award Data'!AL23</f>
        <v>611.90590411855271</v>
      </c>
      <c r="F11" s="37">
        <f>'Award Data'!AX23</f>
        <v>631.87151399121115</v>
      </c>
      <c r="H11" s="194">
        <f>AVERAGE(D11:F11)</f>
        <v>610.50833080895734</v>
      </c>
      <c r="I11" s="290">
        <f>H11/H$8</f>
        <v>0.23488665002641035</v>
      </c>
    </row>
    <row r="12" spans="1:10" ht="15.75" thickBot="1" x14ac:dyDescent="0.3">
      <c r="A12" s="283" t="s">
        <v>142</v>
      </c>
      <c r="B12" s="283" t="s">
        <v>57</v>
      </c>
      <c r="C12" s="190">
        <f>'Award Data'!N33</f>
        <v>932.19738858341623</v>
      </c>
      <c r="D12" s="190">
        <f>'Award Data'!Z33</f>
        <v>971.17743866280614</v>
      </c>
      <c r="E12" s="190">
        <f>'Award Data'!AL33</f>
        <v>986.33228778672537</v>
      </c>
      <c r="F12" s="190">
        <f>'Award Data'!AX33</f>
        <v>1042.4902735504681</v>
      </c>
      <c r="H12" s="195">
        <f>AVERAGE(D12:F12)</f>
        <v>1000</v>
      </c>
      <c r="I12" s="289">
        <f>H12/H$8</f>
        <v>0.38473946737986775</v>
      </c>
    </row>
    <row r="13" spans="1:10" x14ac:dyDescent="0.25">
      <c r="C13" s="189">
        <f>SUM(C10:C12)</f>
        <v>1626.3930852493136</v>
      </c>
      <c r="D13" s="189">
        <f>SUM(D10:D12)</f>
        <v>1646.8524074686215</v>
      </c>
      <c r="E13" s="189">
        <f>SUM(E10:E12)</f>
        <v>1678.4926843047399</v>
      </c>
      <c r="F13" s="189">
        <f>SUM(F10:F12)</f>
        <v>1763.6899968672362</v>
      </c>
      <c r="H13" s="192">
        <f>SUM(H10:H12)</f>
        <v>1696.345029546866</v>
      </c>
      <c r="I13" s="288">
        <f>SUM(I10:I12)</f>
        <v>0.65265088316034725</v>
      </c>
    </row>
    <row r="14" spans="1:10" x14ac:dyDescent="0.25">
      <c r="H14" s="193"/>
      <c r="I14" s="291"/>
    </row>
    <row r="15" spans="1:10" x14ac:dyDescent="0.25">
      <c r="A15" s="281" t="s">
        <v>143</v>
      </c>
      <c r="B15" s="281" t="s">
        <v>59</v>
      </c>
      <c r="C15" s="37">
        <f>'Award Data'!N43</f>
        <v>104.51446997836646</v>
      </c>
      <c r="D15" s="37">
        <f>'Award Data'!Z43</f>
        <v>111.00453079717541</v>
      </c>
      <c r="E15" s="37">
        <f>'Award Data'!AL43</f>
        <v>122.08661578023593</v>
      </c>
      <c r="F15" s="37">
        <f>'Award Data'!AX43</f>
        <v>137.76072492754807</v>
      </c>
      <c r="H15" s="194">
        <f>AVERAGE(D15:F15)</f>
        <v>123.61729050165313</v>
      </c>
      <c r="I15" s="290">
        <f>H15/H$8</f>
        <v>4.7560450506548411E-2</v>
      </c>
    </row>
    <row r="16" spans="1:10" x14ac:dyDescent="0.25">
      <c r="A16" s="281" t="s">
        <v>143</v>
      </c>
      <c r="B16" s="281" t="s">
        <v>61</v>
      </c>
      <c r="C16" s="37">
        <f>'Award Data'!N53</f>
        <v>124.22956039022002</v>
      </c>
      <c r="D16" s="37">
        <f>'Award Data'!Z53</f>
        <v>139.84244254867545</v>
      </c>
      <c r="E16" s="37">
        <f>'Award Data'!AL53</f>
        <v>147.12845422262134</v>
      </c>
      <c r="F16" s="37">
        <f>'Award Data'!AX53</f>
        <v>147.61827013347485</v>
      </c>
      <c r="H16" s="194">
        <f>AVERAGE(D16:F16)</f>
        <v>144.86305563492388</v>
      </c>
      <c r="I16" s="290">
        <f>H16/H$8</f>
        <v>5.5734534868000764E-2</v>
      </c>
    </row>
    <row r="17" spans="1:9" x14ac:dyDescent="0.25">
      <c r="A17" s="281" t="s">
        <v>143</v>
      </c>
      <c r="B17" s="281" t="s">
        <v>63</v>
      </c>
      <c r="C17" s="37">
        <f>'Award Data'!N63</f>
        <v>14.988366872117229</v>
      </c>
      <c r="D17" s="37">
        <f>'Award Data'!Z63</f>
        <v>13.935262663782195</v>
      </c>
      <c r="E17" s="37">
        <f>'Award Data'!AL63</f>
        <v>13.825054083840158</v>
      </c>
      <c r="F17" s="37">
        <f>'Award Data'!AX63</f>
        <v>15.502673578513409</v>
      </c>
      <c r="H17" s="194">
        <f>AVERAGE(D17:F17)</f>
        <v>14.420996775378589</v>
      </c>
      <c r="I17" s="290">
        <f>H17/H$8</f>
        <v>5.5483266184459482E-3</v>
      </c>
    </row>
    <row r="18" spans="1:9" ht="15.75" thickBot="1" x14ac:dyDescent="0.3">
      <c r="A18" s="283" t="s">
        <v>143</v>
      </c>
      <c r="B18" s="283" t="s">
        <v>65</v>
      </c>
      <c r="C18" s="190">
        <f>'Award Data'!N73</f>
        <v>53.989958773827503</v>
      </c>
      <c r="D18" s="190">
        <f>'Award Data'!Z73</f>
        <v>59.745295726356183</v>
      </c>
      <c r="E18" s="190">
        <f>'Award Data'!AL73</f>
        <v>69.235478999142828</v>
      </c>
      <c r="F18" s="190">
        <f>'Award Data'!AX73</f>
        <v>69.394669170170218</v>
      </c>
      <c r="H18" s="195">
        <f>AVERAGE(D18:F18)</f>
        <v>66.125147965223064</v>
      </c>
      <c r="I18" s="289">
        <f>H18/H$8</f>
        <v>2.5440954208554866E-2</v>
      </c>
    </row>
    <row r="19" spans="1:9" x14ac:dyDescent="0.25">
      <c r="C19" s="189">
        <f>SUM(C15:C18)</f>
        <v>297.72235601453121</v>
      </c>
      <c r="D19" s="189">
        <f>SUM(D15:D18)</f>
        <v>324.52753173598921</v>
      </c>
      <c r="E19" s="189">
        <f>SUM(E15:E18)</f>
        <v>352.2756030858402</v>
      </c>
      <c r="F19" s="189">
        <f>SUM(F15:F18)</f>
        <v>370.27633780970655</v>
      </c>
      <c r="H19" s="192">
        <f>SUM(H15:H18)</f>
        <v>349.02649087717862</v>
      </c>
      <c r="I19" s="288">
        <f>SUM(I15:I18)</f>
        <v>0.13428426620154998</v>
      </c>
    </row>
    <row r="20" spans="1:9" x14ac:dyDescent="0.25">
      <c r="H20" s="193"/>
      <c r="I20" s="291"/>
    </row>
    <row r="21" spans="1:9" x14ac:dyDescent="0.25">
      <c r="A21" s="281" t="s">
        <v>197</v>
      </c>
      <c r="B21" s="281" t="s">
        <v>67</v>
      </c>
      <c r="C21" s="37">
        <f>'Award Data'!N83</f>
        <v>24.723458100330628</v>
      </c>
      <c r="D21" s="37">
        <f>'Award Data'!Z83</f>
        <v>26.927629699171394</v>
      </c>
      <c r="E21" s="37">
        <f>'Award Data'!AL83</f>
        <v>28.641985387158659</v>
      </c>
      <c r="F21" s="37">
        <f>'Award Data'!AX83</f>
        <v>32.474794889587329</v>
      </c>
      <c r="H21" s="194">
        <f t="shared" ref="H21:H37" si="0">AVERAGE(D21:F21)</f>
        <v>29.348136658639124</v>
      </c>
      <c r="I21" s="290">
        <f t="shared" ref="I21:I37" si="1">H21/H$8</f>
        <v>1.1291386466636388E-2</v>
      </c>
    </row>
    <row r="22" spans="1:9" x14ac:dyDescent="0.25">
      <c r="A22" s="281" t="s">
        <v>197</v>
      </c>
      <c r="B22" s="281" t="s">
        <v>69</v>
      </c>
      <c r="C22" s="37">
        <f>'Award Data'!N93</f>
        <v>3.5144291603738931</v>
      </c>
      <c r="D22" s="37">
        <f>'Award Data'!Z93</f>
        <v>3.4042205804318546</v>
      </c>
      <c r="E22" s="37">
        <f>'Award Data'!AL93</f>
        <v>1.8490550634719785</v>
      </c>
      <c r="F22" s="37">
        <f>'Award Data'!AX93</f>
        <v>2.424588758724846</v>
      </c>
      <c r="H22" s="194">
        <f t="shared" si="0"/>
        <v>2.5592881342095595</v>
      </c>
      <c r="I22" s="290">
        <f t="shared" si="1"/>
        <v>9.8465915362740131E-4</v>
      </c>
    </row>
    <row r="23" spans="1:9" x14ac:dyDescent="0.25">
      <c r="A23" s="281" t="s">
        <v>197</v>
      </c>
      <c r="B23" s="281" t="s">
        <v>71</v>
      </c>
      <c r="C23" s="37">
        <f>'Award Data'!N103</f>
        <v>12.453569533450345</v>
      </c>
      <c r="D23" s="37">
        <f>'Award Data'!Z103</f>
        <v>16.06596187599494</v>
      </c>
      <c r="E23" s="37">
        <f>'Award Data'!AL103</f>
        <v>14.584268745663088</v>
      </c>
      <c r="F23" s="37">
        <f>'Award Data'!AX103</f>
        <v>11.743336462712763</v>
      </c>
      <c r="H23" s="194">
        <f t="shared" si="0"/>
        <v>14.131189028123599</v>
      </c>
      <c r="I23" s="290">
        <f t="shared" si="1"/>
        <v>5.4368261401245045E-3</v>
      </c>
    </row>
    <row r="24" spans="1:9" x14ac:dyDescent="0.25">
      <c r="A24" s="281" t="s">
        <v>197</v>
      </c>
      <c r="B24" s="281" t="s">
        <v>73</v>
      </c>
      <c r="C24" s="37">
        <f>'Award Data'!N113</f>
        <v>6.5757786032082945</v>
      </c>
      <c r="D24" s="37">
        <f>'Award Data'!Z113</f>
        <v>7.3717294583452393</v>
      </c>
      <c r="E24" s="37">
        <f>'Award Data'!AL113</f>
        <v>6.2941344544675299</v>
      </c>
      <c r="F24" s="37">
        <f>'Award Data'!AX113</f>
        <v>5.0818400751051067</v>
      </c>
      <c r="H24" s="194">
        <f t="shared" si="0"/>
        <v>6.2492346626392923</v>
      </c>
      <c r="I24" s="290">
        <f t="shared" si="1"/>
        <v>2.4043272156356486E-3</v>
      </c>
    </row>
    <row r="25" spans="1:9" x14ac:dyDescent="0.25">
      <c r="A25" s="281" t="s">
        <v>197</v>
      </c>
      <c r="B25" s="281" t="s">
        <v>75</v>
      </c>
      <c r="C25" s="37">
        <f>'Award Data'!N123</f>
        <v>76.264337319890615</v>
      </c>
      <c r="D25" s="37">
        <f>'Award Data'!Z123</f>
        <v>70.64369974284665</v>
      </c>
      <c r="E25" s="37">
        <f>'Award Data'!AL123</f>
        <v>70.827380709416715</v>
      </c>
      <c r="F25" s="37">
        <f>'Award Data'!AX123</f>
        <v>72.039675088779134</v>
      </c>
      <c r="H25" s="194">
        <f t="shared" si="0"/>
        <v>71.170251847014171</v>
      </c>
      <c r="I25" s="290">
        <f t="shared" si="1"/>
        <v>2.7382004788911282E-2</v>
      </c>
    </row>
    <row r="26" spans="1:9" x14ac:dyDescent="0.25">
      <c r="A26" s="281" t="s">
        <v>197</v>
      </c>
      <c r="B26" s="281" t="s">
        <v>77</v>
      </c>
      <c r="C26" s="37">
        <f>'Award Data'!N133</f>
        <v>6.0247357034981022</v>
      </c>
      <c r="D26" s="37">
        <f>'Award Data'!Z133</f>
        <v>5.7063553614433244</v>
      </c>
      <c r="E26" s="37">
        <f>'Award Data'!AL133</f>
        <v>7.4084656516592515</v>
      </c>
      <c r="F26" s="37">
        <f>'Award Data'!AX133</f>
        <v>6.2206620678395037</v>
      </c>
      <c r="H26" s="194">
        <f t="shared" si="0"/>
        <v>6.4451610269806929</v>
      </c>
      <c r="I26" s="290">
        <f t="shared" si="1"/>
        <v>2.4797078206980332E-3</v>
      </c>
    </row>
    <row r="27" spans="1:9" x14ac:dyDescent="0.25">
      <c r="A27" s="281" t="s">
        <v>197</v>
      </c>
      <c r="B27" s="281" t="s">
        <v>79</v>
      </c>
      <c r="C27" s="37">
        <f>'Award Data'!N143</f>
        <v>10.775950038777093</v>
      </c>
      <c r="D27" s="37">
        <f>'Award Data'!Z143</f>
        <v>11.045348789746521</v>
      </c>
      <c r="E27" s="37">
        <f>'Award Data'!AL143</f>
        <v>14.155679823666272</v>
      </c>
      <c r="F27" s="37">
        <f>'Award Data'!AX143</f>
        <v>14.131189028123597</v>
      </c>
      <c r="H27" s="194">
        <f t="shared" si="0"/>
        <v>13.110739213845463</v>
      </c>
      <c r="I27" s="290">
        <f t="shared" si="1"/>
        <v>5.0442188220912489E-3</v>
      </c>
    </row>
    <row r="28" spans="1:9" x14ac:dyDescent="0.25">
      <c r="A28" s="281" t="s">
        <v>197</v>
      </c>
      <c r="B28" s="281" t="s">
        <v>81</v>
      </c>
      <c r="C28" s="37">
        <f>'Award Data'!N153</f>
        <v>2.5225519408955468</v>
      </c>
      <c r="D28" s="37">
        <f>'Award Data'!Z153</f>
        <v>2.4613249520388587</v>
      </c>
      <c r="E28" s="37">
        <f>'Award Data'!AL153</f>
        <v>4.1022082533980981</v>
      </c>
      <c r="F28" s="37">
        <f>'Award Data'!AX153</f>
        <v>2.2041715988407691</v>
      </c>
      <c r="H28" s="194">
        <f t="shared" si="0"/>
        <v>2.9225682680925753</v>
      </c>
      <c r="I28" s="290">
        <f t="shared" si="1"/>
        <v>1.12442735884724E-3</v>
      </c>
    </row>
    <row r="29" spans="1:9" x14ac:dyDescent="0.25">
      <c r="A29" s="281" t="s">
        <v>197</v>
      </c>
      <c r="B29" s="281" t="s">
        <v>83</v>
      </c>
      <c r="C29" s="37">
        <f>'Award Data'!N163</f>
        <v>3.8205641046573331</v>
      </c>
      <c r="D29" s="37">
        <f>'Award Data'!Z163</f>
        <v>3.7226009224866323</v>
      </c>
      <c r="E29" s="37">
        <f>'Award Data'!AL163</f>
        <v>3.8328095024286708</v>
      </c>
      <c r="F29" s="37">
        <f>'Award Data'!AX163</f>
        <v>5.2287848483611574</v>
      </c>
      <c r="H29" s="194">
        <f t="shared" si="0"/>
        <v>4.2613984244254866</v>
      </c>
      <c r="I29" s="290">
        <f t="shared" si="1"/>
        <v>1.6395281601068693E-3</v>
      </c>
    </row>
    <row r="30" spans="1:9" x14ac:dyDescent="0.25">
      <c r="A30" s="281" t="s">
        <v>197</v>
      </c>
      <c r="B30" s="281" t="s">
        <v>85</v>
      </c>
      <c r="C30" s="37">
        <f>'Award Data'!N173</f>
        <v>6.8451773541777214</v>
      </c>
      <c r="D30" s="37">
        <f>'Award Data'!Z173</f>
        <v>8.7064778154210387</v>
      </c>
      <c r="E30" s="37">
        <f>'Award Data'!AL173</f>
        <v>12.563778113392384</v>
      </c>
      <c r="F30" s="37">
        <f>'Award Data'!AX173</f>
        <v>13.971998857096208</v>
      </c>
      <c r="H30" s="194">
        <f t="shared" si="0"/>
        <v>11.747418261969877</v>
      </c>
      <c r="I30" s="290">
        <f t="shared" si="1"/>
        <v>4.519695445198822E-3</v>
      </c>
    </row>
    <row r="31" spans="1:9" x14ac:dyDescent="0.25">
      <c r="A31" s="281" t="s">
        <v>196</v>
      </c>
      <c r="B31" s="281" t="s">
        <v>87</v>
      </c>
      <c r="C31" s="37">
        <f>'Award Data'!N183</f>
        <v>192.91399648965265</v>
      </c>
      <c r="D31" s="37">
        <f>'Award Data'!Z183</f>
        <v>220.77227641944569</v>
      </c>
      <c r="E31" s="37">
        <f>'Award Data'!AL183</f>
        <v>285.62390301644967</v>
      </c>
      <c r="F31" s="37">
        <f>'Award Data'!AX183</f>
        <v>237.36479039960815</v>
      </c>
      <c r="H31" s="194">
        <f t="shared" si="0"/>
        <v>247.92032327850117</v>
      </c>
      <c r="I31" s="290">
        <f t="shared" si="1"/>
        <v>9.5384733130815164E-2</v>
      </c>
    </row>
    <row r="32" spans="1:9" x14ac:dyDescent="0.25">
      <c r="A32" s="281" t="s">
        <v>196</v>
      </c>
      <c r="B32" s="281" t="s">
        <v>89</v>
      </c>
      <c r="C32" s="37">
        <f>'Award Data'!N193</f>
        <v>17.866035348381565</v>
      </c>
      <c r="D32" s="37">
        <f>'Award Data'!Z193</f>
        <v>21.5886362708682</v>
      </c>
      <c r="E32" s="37">
        <f>'Award Data'!AL193</f>
        <v>33.944242622147847</v>
      </c>
      <c r="F32" s="37">
        <f>'Award Data'!AX193</f>
        <v>38.377076615372054</v>
      </c>
      <c r="H32" s="194">
        <f t="shared" si="0"/>
        <v>31.303318502796031</v>
      </c>
      <c r="I32" s="290">
        <f t="shared" si="1"/>
        <v>1.2043622087988103E-2</v>
      </c>
    </row>
    <row r="33" spans="1:9" x14ac:dyDescent="0.25">
      <c r="A33" s="281" t="s">
        <v>196</v>
      </c>
      <c r="B33" s="281" t="s">
        <v>91</v>
      </c>
      <c r="C33" s="37">
        <f>'Award Data'!N203</f>
        <v>8.5717784399363239</v>
      </c>
      <c r="D33" s="37">
        <f>'Award Data'!Z203</f>
        <v>10.261643332380913</v>
      </c>
      <c r="E33" s="37">
        <f>'Award Data'!AL203</f>
        <v>11.865790440426141</v>
      </c>
      <c r="F33" s="37">
        <f>'Award Data'!AX203</f>
        <v>10.677986856606392</v>
      </c>
      <c r="H33" s="194">
        <f t="shared" si="0"/>
        <v>10.935140209804482</v>
      </c>
      <c r="I33" s="290">
        <f t="shared" si="1"/>
        <v>4.2071800200443512E-3</v>
      </c>
    </row>
    <row r="34" spans="1:9" x14ac:dyDescent="0.25">
      <c r="A34" s="281" t="s">
        <v>196</v>
      </c>
      <c r="B34" s="281" t="s">
        <v>93</v>
      </c>
      <c r="C34" s="37">
        <f>'Award Data'!N213</f>
        <v>5.7186007592146622</v>
      </c>
      <c r="D34" s="37">
        <f>'Award Data'!Z213</f>
        <v>7.8370545736560677</v>
      </c>
      <c r="E34" s="37">
        <f>'Award Data'!AL213</f>
        <v>6.7594595697783584</v>
      </c>
      <c r="F34" s="37">
        <f>'Award Data'!AX213</f>
        <v>5.2042940528184829</v>
      </c>
      <c r="H34" s="194">
        <f t="shared" si="0"/>
        <v>6.60026939875097</v>
      </c>
      <c r="I34" s="290">
        <f t="shared" si="1"/>
        <v>2.539384133039088E-3</v>
      </c>
    </row>
    <row r="35" spans="1:9" x14ac:dyDescent="0.25">
      <c r="A35" s="281" t="s">
        <v>196</v>
      </c>
      <c r="B35" s="281" t="s">
        <v>95</v>
      </c>
      <c r="C35" s="37">
        <f>'Award Data'!N223</f>
        <v>12.796440671047799</v>
      </c>
      <c r="D35" s="37">
        <f>'Award Data'!Z223</f>
        <v>15.931262500510226</v>
      </c>
      <c r="E35" s="37">
        <f>'Award Data'!AL223</f>
        <v>16.078207273766278</v>
      </c>
      <c r="F35" s="37">
        <f>'Award Data'!AX223</f>
        <v>18.502796032491123</v>
      </c>
      <c r="H35" s="194">
        <f t="shared" si="0"/>
        <v>16.837421935589209</v>
      </c>
      <c r="I35" s="290">
        <f t="shared" si="1"/>
        <v>6.4780207475486941E-3</v>
      </c>
    </row>
    <row r="36" spans="1:9" x14ac:dyDescent="0.25">
      <c r="A36" s="281" t="s">
        <v>196</v>
      </c>
      <c r="B36" s="281" t="s">
        <v>97</v>
      </c>
      <c r="C36" s="37">
        <f>'Award Data'!N233</f>
        <v>35.756561492305806</v>
      </c>
      <c r="D36" s="37">
        <f>'Award Data'!Z233</f>
        <v>48.161149434670804</v>
      </c>
      <c r="E36" s="37">
        <f>'Award Data'!AL233</f>
        <v>44.965100616351691</v>
      </c>
      <c r="F36" s="37">
        <f>'Award Data'!AX233</f>
        <v>43.373198906077803</v>
      </c>
      <c r="H36" s="194">
        <f t="shared" si="0"/>
        <v>45.499816319033435</v>
      </c>
      <c r="I36" s="290">
        <f t="shared" si="1"/>
        <v>1.7505575096466736E-2</v>
      </c>
    </row>
    <row r="37" spans="1:9" ht="15.75" thickBot="1" x14ac:dyDescent="0.3">
      <c r="A37" s="283" t="s">
        <v>196</v>
      </c>
      <c r="B37" s="283" t="s">
        <v>99</v>
      </c>
      <c r="C37" s="190">
        <f>'Award Data'!N243</f>
        <v>25.164292420098782</v>
      </c>
      <c r="D37" s="190">
        <f>'Award Data'!Z243</f>
        <v>25.874525490836362</v>
      </c>
      <c r="E37" s="190">
        <f>'Award Data'!AL243</f>
        <v>35.523898934650397</v>
      </c>
      <c r="F37" s="190">
        <f>'Award Data'!AX243</f>
        <v>36.846401893954855</v>
      </c>
      <c r="H37" s="195">
        <f t="shared" si="0"/>
        <v>32.748275439813874</v>
      </c>
      <c r="I37" s="289">
        <f t="shared" si="1"/>
        <v>1.2599554050323194E-2</v>
      </c>
    </row>
    <row r="38" spans="1:9" x14ac:dyDescent="0.25">
      <c r="C38" s="189">
        <f>SUM(C21:C37)</f>
        <v>452.30825747989718</v>
      </c>
      <c r="D38" s="189">
        <f>SUM(D21:D37)</f>
        <v>506.48189722029474</v>
      </c>
      <c r="E38" s="189">
        <f>SUM(E21:E37)</f>
        <v>599.0203681782931</v>
      </c>
      <c r="F38" s="189">
        <f>SUM(F21:F37)</f>
        <v>555.8675864320993</v>
      </c>
      <c r="H38" s="189">
        <f>SUM(H21:H37)</f>
        <v>553.78995061022897</v>
      </c>
      <c r="I38" s="288">
        <f>SUM(I21:I37)</f>
        <v>0.21306485063810277</v>
      </c>
    </row>
    <row r="40" spans="1:9" x14ac:dyDescent="0.25">
      <c r="A40" s="282"/>
    </row>
  </sheetData>
  <pageMargins left="0.7" right="0.7" top="0.75" bottom="0.75" header="0.3" footer="0.3"/>
  <pageSetup scale="86" orientation="landscape" r:id="rId1"/>
  <headerFooter>
    <oddFooter>&amp;LPage &amp;P of &amp;N&amp;R&amp;F:&amp;A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A2" sqref="A2"/>
    </sheetView>
  </sheetViews>
  <sheetFormatPr defaultRowHeight="15" x14ac:dyDescent="0.25"/>
  <cols>
    <col min="1" max="1" width="16.42578125" style="281" customWidth="1"/>
    <col min="2" max="6" width="11.7109375" style="281" customWidth="1"/>
    <col min="7" max="7" width="2.7109375" customWidth="1"/>
    <col min="8" max="9" width="11.7109375" customWidth="1"/>
  </cols>
  <sheetData>
    <row r="1" spans="1:9" ht="15.75" x14ac:dyDescent="0.25">
      <c r="A1" s="697" t="str">
        <f>'FY16 I&amp;G Distribution'!A1</f>
        <v>NM I&amp;G Funding Formula FY16 v9.6 Final 2014-11-03</v>
      </c>
    </row>
    <row r="2" spans="1:9" x14ac:dyDescent="0.25">
      <c r="A2" s="4">
        <f>'FY16 I&amp;G Distribution'!A2</f>
        <v>41946</v>
      </c>
    </row>
    <row r="4" spans="1:9" x14ac:dyDescent="0.25">
      <c r="A4" s="287" t="s">
        <v>497</v>
      </c>
    </row>
    <row r="5" spans="1:9" x14ac:dyDescent="0.25">
      <c r="A5" s="287"/>
      <c r="B5" s="286"/>
      <c r="C5" s="286"/>
      <c r="D5" s="286"/>
      <c r="E5" s="286"/>
      <c r="F5" s="286"/>
    </row>
    <row r="6" spans="1:9" x14ac:dyDescent="0.25">
      <c r="A6" s="297"/>
      <c r="B6" s="286"/>
      <c r="C6" s="286"/>
      <c r="D6" s="286"/>
      <c r="E6" s="286"/>
      <c r="F6" s="286"/>
    </row>
    <row r="7" spans="1:9" ht="45.75" thickBot="1" x14ac:dyDescent="0.3">
      <c r="A7" s="285" t="s">
        <v>199</v>
      </c>
      <c r="B7" s="285" t="s">
        <v>0</v>
      </c>
      <c r="C7" s="295" t="s">
        <v>204</v>
      </c>
      <c r="D7" s="295" t="s">
        <v>203</v>
      </c>
      <c r="E7" s="295" t="s">
        <v>202</v>
      </c>
      <c r="F7" s="295" t="s">
        <v>201</v>
      </c>
      <c r="H7" s="191" t="s">
        <v>146</v>
      </c>
      <c r="I7" s="294" t="s">
        <v>200</v>
      </c>
    </row>
    <row r="8" spans="1:9" x14ac:dyDescent="0.25">
      <c r="A8" s="284" t="s">
        <v>198</v>
      </c>
      <c r="B8" s="284" t="s">
        <v>198</v>
      </c>
      <c r="C8" s="189">
        <f>C13+C19+C38</f>
        <v>3184.0348219638099</v>
      </c>
      <c r="D8" s="189">
        <f>D13+D19+D38</f>
        <v>3359.93962433454</v>
      </c>
      <c r="E8" s="189">
        <f>E13+E19+E38</f>
        <v>3666.9954895973233</v>
      </c>
      <c r="F8" s="189">
        <f>F13+F19+F38</f>
        <v>3718.7813852782274</v>
      </c>
      <c r="H8" s="192">
        <f>H13+H19+H38</f>
        <v>3581.905499736697</v>
      </c>
      <c r="I8" s="293">
        <f>I13+I19+I38</f>
        <v>1</v>
      </c>
    </row>
    <row r="9" spans="1:9" x14ac:dyDescent="0.25">
      <c r="A9" s="284"/>
      <c r="B9" s="284"/>
      <c r="C9" s="284"/>
      <c r="D9" s="284"/>
      <c r="E9" s="284"/>
      <c r="F9" s="284"/>
      <c r="H9" s="193"/>
      <c r="I9" s="292"/>
    </row>
    <row r="10" spans="1:9" x14ac:dyDescent="0.25">
      <c r="A10" s="281" t="s">
        <v>142</v>
      </c>
      <c r="B10" s="281" t="s">
        <v>53</v>
      </c>
      <c r="C10" s="37">
        <f>'STEMH Data'!N13</f>
        <v>169.02029293658782</v>
      </c>
      <c r="D10" s="37">
        <f>'STEMH Data'!Z13</f>
        <v>182.59830041357972</v>
      </c>
      <c r="E10" s="37">
        <f>'STEMH Data'!AL13</f>
        <v>169.93647984629172</v>
      </c>
      <c r="F10" s="37">
        <f>'STEMH Data'!AX13</f>
        <v>190.64858589435431</v>
      </c>
      <c r="H10" s="194">
        <f>AVERAGE(D10:F10)</f>
        <v>181.06112205140857</v>
      </c>
      <c r="I10" s="290">
        <f>H10/H$8</f>
        <v>5.0548827171659955E-2</v>
      </c>
    </row>
    <row r="11" spans="1:9" x14ac:dyDescent="0.25">
      <c r="A11" s="281" t="s">
        <v>142</v>
      </c>
      <c r="B11" s="281" t="s">
        <v>55</v>
      </c>
      <c r="C11" s="37">
        <f>'STEMH Data'!N23</f>
        <v>635.70396868571288</v>
      </c>
      <c r="D11" s="37">
        <f>'STEMH Data'!Z23</f>
        <v>613.87958042093931</v>
      </c>
      <c r="E11" s="37">
        <f>'STEMH Data'!AL23</f>
        <v>659.5175665702111</v>
      </c>
      <c r="F11" s="37">
        <f>'STEMH Data'!AX23</f>
        <v>705.83501519092886</v>
      </c>
      <c r="H11" s="194">
        <f>AVERAGE(D11:F11)</f>
        <v>659.74405406069309</v>
      </c>
      <c r="I11" s="290">
        <f>H11/H$8</f>
        <v>0.18418801224912001</v>
      </c>
    </row>
    <row r="12" spans="1:9" ht="15.75" thickBot="1" x14ac:dyDescent="0.3">
      <c r="A12" s="283" t="s">
        <v>142</v>
      </c>
      <c r="B12" s="283" t="s">
        <v>57</v>
      </c>
      <c r="C12" s="190">
        <f>'STEMH Data'!N33</f>
        <v>956.00958946772312</v>
      </c>
      <c r="D12" s="190">
        <f>'STEMH Data'!Z33</f>
        <v>967.66886324112158</v>
      </c>
      <c r="E12" s="190">
        <f>'STEMH Data'!AL33</f>
        <v>972.16927489603097</v>
      </c>
      <c r="F12" s="190">
        <f>'STEMH Data'!AX33</f>
        <v>1060.1618618628472</v>
      </c>
      <c r="H12" s="195">
        <f>AVERAGE(D12:F12)</f>
        <v>1000</v>
      </c>
      <c r="I12" s="289">
        <f>H12/H$8</f>
        <v>0.27918101135652773</v>
      </c>
    </row>
    <row r="13" spans="1:9" x14ac:dyDescent="0.25">
      <c r="C13" s="189">
        <f>SUM(C10:C12)</f>
        <v>1760.7338510900238</v>
      </c>
      <c r="D13" s="189">
        <f>SUM(D10:D12)</f>
        <v>1764.1467440756405</v>
      </c>
      <c r="E13" s="189">
        <f>SUM(E10:E12)</f>
        <v>1801.6233213125338</v>
      </c>
      <c r="F13" s="189">
        <f>SUM(F10:F12)</f>
        <v>1956.6454629481304</v>
      </c>
      <c r="H13" s="192">
        <f>SUM(H10:H12)</f>
        <v>1840.8051761121017</v>
      </c>
      <c r="I13" s="288">
        <f>SUM(I10:I12)</f>
        <v>0.51391785077730767</v>
      </c>
    </row>
    <row r="14" spans="1:9" x14ac:dyDescent="0.25">
      <c r="H14" s="193"/>
      <c r="I14" s="291"/>
    </row>
    <row r="15" spans="1:9" x14ac:dyDescent="0.25">
      <c r="A15" s="281" t="s">
        <v>143</v>
      </c>
      <c r="B15" s="281" t="s">
        <v>59</v>
      </c>
      <c r="C15" s="37">
        <f>'STEMH Data'!N43</f>
        <v>73.139158576051784</v>
      </c>
      <c r="D15" s="37">
        <f>'STEMH Data'!Z43</f>
        <v>88.673139158576049</v>
      </c>
      <c r="E15" s="37">
        <f>'STEMH Data'!AL43</f>
        <v>105.50161812297735</v>
      </c>
      <c r="F15" s="37">
        <f>'STEMH Data'!AX43</f>
        <v>139.15857605177993</v>
      </c>
      <c r="H15" s="194">
        <f>AVERAGE(D15:F15)</f>
        <v>111.11111111111113</v>
      </c>
      <c r="I15" s="290">
        <f>H15/H$8</f>
        <v>3.1020112372947533E-2</v>
      </c>
    </row>
    <row r="16" spans="1:9" x14ac:dyDescent="0.25">
      <c r="A16" s="281" t="s">
        <v>143</v>
      </c>
      <c r="B16" s="281" t="s">
        <v>61</v>
      </c>
      <c r="C16" s="37">
        <f>'STEMH Data'!N53</f>
        <v>165.69579288025889</v>
      </c>
      <c r="D16" s="37">
        <f>'STEMH Data'!Z53</f>
        <v>193.52750809061487</v>
      </c>
      <c r="E16" s="37">
        <f>'STEMH Data'!AL53</f>
        <v>200</v>
      </c>
      <c r="F16" s="37">
        <f>'STEMH Data'!AX53</f>
        <v>197.41100323624596</v>
      </c>
      <c r="H16" s="194">
        <f>AVERAGE(D16:F16)</f>
        <v>196.97950377562029</v>
      </c>
      <c r="I16" s="290">
        <f>H16/H$8</f>
        <v>5.4992937080584649E-2</v>
      </c>
    </row>
    <row r="17" spans="1:9" x14ac:dyDescent="0.25">
      <c r="A17" s="281" t="s">
        <v>143</v>
      </c>
      <c r="B17" s="281" t="s">
        <v>63</v>
      </c>
      <c r="C17" s="37">
        <f>'STEMH Data'!N63</f>
        <v>56.957928802588995</v>
      </c>
      <c r="D17" s="37">
        <f>'STEMH Data'!Z63</f>
        <v>52.427184466019419</v>
      </c>
      <c r="E17" s="37">
        <f>'STEMH Data'!AL63</f>
        <v>42.071197411003233</v>
      </c>
      <c r="F17" s="37">
        <f>'STEMH Data'!AX63</f>
        <v>51.779935275080909</v>
      </c>
      <c r="H17" s="194">
        <f>AVERAGE(D17:F17)</f>
        <v>48.759439050701189</v>
      </c>
      <c r="I17" s="290">
        <f>H17/H$8</f>
        <v>1.3612709507351731E-2</v>
      </c>
    </row>
    <row r="18" spans="1:9" ht="15.75" thickBot="1" x14ac:dyDescent="0.3">
      <c r="A18" s="283" t="s">
        <v>143</v>
      </c>
      <c r="B18" s="283" t="s">
        <v>65</v>
      </c>
      <c r="C18" s="190">
        <f>'STEMH Data'!N73</f>
        <v>60.194174757281552</v>
      </c>
      <c r="D18" s="190">
        <f>'STEMH Data'!Z73</f>
        <v>77.669902912621353</v>
      </c>
      <c r="E18" s="190">
        <f>'STEMH Data'!AL73</f>
        <v>84.78964401294499</v>
      </c>
      <c r="F18" s="190">
        <f>'STEMH Data'!AX73</f>
        <v>88.025889967637539</v>
      </c>
      <c r="H18" s="195">
        <f>AVERAGE(D18:F18)</f>
        <v>83.495145631067956</v>
      </c>
      <c r="I18" s="289">
        <f>H18/H$8</f>
        <v>2.3310259200642121E-2</v>
      </c>
    </row>
    <row r="19" spans="1:9" x14ac:dyDescent="0.25">
      <c r="C19" s="189">
        <f>SUM(C15:C18)</f>
        <v>355.98705501618122</v>
      </c>
      <c r="D19" s="189">
        <f>SUM(D15:D18)</f>
        <v>412.29773462783169</v>
      </c>
      <c r="E19" s="189">
        <f>SUM(E15:E18)</f>
        <v>432.36245954692561</v>
      </c>
      <c r="F19" s="189">
        <f>SUM(F15:F18)</f>
        <v>476.37540453074439</v>
      </c>
      <c r="H19" s="192">
        <f>SUM(H15:H18)</f>
        <v>440.34519956850056</v>
      </c>
      <c r="I19" s="288">
        <f>SUM(I15:I18)</f>
        <v>0.12293601816152602</v>
      </c>
    </row>
    <row r="20" spans="1:9" x14ac:dyDescent="0.25">
      <c r="H20" s="193"/>
      <c r="I20" s="291"/>
    </row>
    <row r="21" spans="1:9" x14ac:dyDescent="0.25">
      <c r="A21" s="281" t="s">
        <v>197</v>
      </c>
      <c r="B21" s="281" t="s">
        <v>67</v>
      </c>
      <c r="C21" s="37">
        <f>'STEMH Data'!N83</f>
        <v>75.404530744336569</v>
      </c>
      <c r="D21" s="37">
        <f>'STEMH Data'!Z83</f>
        <v>84.78964401294499</v>
      </c>
      <c r="E21" s="37">
        <f>'STEMH Data'!AL83</f>
        <v>115.21035598705501</v>
      </c>
      <c r="F21" s="37">
        <f>'STEMH Data'!AX83</f>
        <v>145.95469255663431</v>
      </c>
      <c r="H21" s="194">
        <f t="shared" ref="H21:H37" si="0">AVERAGE(D21:F21)</f>
        <v>115.31823085221144</v>
      </c>
      <c r="I21" s="290">
        <f t="shared" ref="I21:I37" si="1">H21/H$8</f>
        <v>3.2194660317165932E-2</v>
      </c>
    </row>
    <row r="22" spans="1:9" x14ac:dyDescent="0.25">
      <c r="A22" s="281" t="s">
        <v>197</v>
      </c>
      <c r="B22" s="281" t="s">
        <v>69</v>
      </c>
      <c r="C22" s="37">
        <f>'STEMH Data'!N93</f>
        <v>24.271844660194176</v>
      </c>
      <c r="D22" s="37">
        <f>'STEMH Data'!Z93</f>
        <v>20.711974110032362</v>
      </c>
      <c r="E22" s="37">
        <f>'STEMH Data'!AL93</f>
        <v>10.032362459546926</v>
      </c>
      <c r="F22" s="37">
        <f>'STEMH Data'!AX93</f>
        <v>10.032362459546926</v>
      </c>
      <c r="H22" s="194">
        <f t="shared" si="0"/>
        <v>13.592233009708737</v>
      </c>
      <c r="I22" s="290">
        <f t="shared" si="1"/>
        <v>3.7946933582440664E-3</v>
      </c>
    </row>
    <row r="23" spans="1:9" x14ac:dyDescent="0.25">
      <c r="A23" s="281" t="s">
        <v>197</v>
      </c>
      <c r="B23" s="281" t="s">
        <v>71</v>
      </c>
      <c r="C23" s="37">
        <f>'STEMH Data'!N103</f>
        <v>17.15210355987055</v>
      </c>
      <c r="D23" s="37">
        <f>'STEMH Data'!Z103</f>
        <v>18.122977346278319</v>
      </c>
      <c r="E23" s="37">
        <f>'STEMH Data'!AL103</f>
        <v>16.50485436893204</v>
      </c>
      <c r="F23" s="37">
        <f>'STEMH Data'!AX103</f>
        <v>14.88673139158576</v>
      </c>
      <c r="H23" s="194">
        <f t="shared" si="0"/>
        <v>16.50485436893204</v>
      </c>
      <c r="I23" s="290">
        <f t="shared" si="1"/>
        <v>4.6078419350106528E-3</v>
      </c>
    </row>
    <row r="24" spans="1:9" x14ac:dyDescent="0.25">
      <c r="A24" s="281" t="s">
        <v>197</v>
      </c>
      <c r="B24" s="281" t="s">
        <v>73</v>
      </c>
      <c r="C24" s="37">
        <f>'STEMH Data'!N113</f>
        <v>8.4142394822006477</v>
      </c>
      <c r="D24" s="37">
        <f>'STEMH Data'!Z113</f>
        <v>9.0614886731391593</v>
      </c>
      <c r="E24" s="37">
        <f>'STEMH Data'!AL113</f>
        <v>11.974110032362459</v>
      </c>
      <c r="F24" s="37">
        <f>'STEMH Data'!AX113</f>
        <v>7.766990291262136</v>
      </c>
      <c r="H24" s="194">
        <f t="shared" si="0"/>
        <v>9.6008629989212526</v>
      </c>
      <c r="I24" s="290">
        <f t="shared" si="1"/>
        <v>2.680378641934301E-3</v>
      </c>
    </row>
    <row r="25" spans="1:9" x14ac:dyDescent="0.25">
      <c r="A25" s="281" t="s">
        <v>197</v>
      </c>
      <c r="B25" s="281" t="s">
        <v>75</v>
      </c>
      <c r="C25" s="37">
        <f>'STEMH Data'!N123</f>
        <v>190.93851132686083</v>
      </c>
      <c r="D25" s="37">
        <f>'STEMH Data'!Z123</f>
        <v>160.19417475728156</v>
      </c>
      <c r="E25" s="37">
        <f>'STEMH Data'!AL123</f>
        <v>125.5663430420712</v>
      </c>
      <c r="F25" s="37">
        <f>'STEMH Data'!AX123</f>
        <v>107.11974110032362</v>
      </c>
      <c r="H25" s="194">
        <f t="shared" si="0"/>
        <v>130.96008629989214</v>
      </c>
      <c r="I25" s="290">
        <f t="shared" si="1"/>
        <v>3.6561569340542041E-2</v>
      </c>
    </row>
    <row r="26" spans="1:9" x14ac:dyDescent="0.25">
      <c r="A26" s="281" t="s">
        <v>197</v>
      </c>
      <c r="B26" s="281" t="s">
        <v>77</v>
      </c>
      <c r="C26" s="37">
        <f>'STEMH Data'!N133</f>
        <v>13.915857605177994</v>
      </c>
      <c r="D26" s="37">
        <f>'STEMH Data'!Z133</f>
        <v>9.0614886731391593</v>
      </c>
      <c r="E26" s="37">
        <f>'STEMH Data'!AL133</f>
        <v>4.5307443365695796</v>
      </c>
      <c r="F26" s="37">
        <f>'STEMH Data'!AX133</f>
        <v>14.239482200647249</v>
      </c>
      <c r="H26" s="194">
        <f t="shared" si="0"/>
        <v>9.2772384034519959</v>
      </c>
      <c r="I26" s="290">
        <f t="shared" si="1"/>
        <v>2.5900288000713471E-3</v>
      </c>
    </row>
    <row r="27" spans="1:9" x14ac:dyDescent="0.25">
      <c r="A27" s="281" t="s">
        <v>197</v>
      </c>
      <c r="B27" s="281" t="s">
        <v>79</v>
      </c>
      <c r="C27" s="37">
        <f>'STEMH Data'!N143</f>
        <v>22.006472491909385</v>
      </c>
      <c r="D27" s="37">
        <f>'STEMH Data'!Z143</f>
        <v>22.006472491909385</v>
      </c>
      <c r="E27" s="37">
        <f>'STEMH Data'!AL143</f>
        <v>22.006472491909385</v>
      </c>
      <c r="F27" s="37">
        <f>'STEMH Data'!AX143</f>
        <v>20.064724919093852</v>
      </c>
      <c r="H27" s="194">
        <f t="shared" si="0"/>
        <v>21.359223300970871</v>
      </c>
      <c r="I27" s="290">
        <f t="shared" si="1"/>
        <v>5.9630895629549608E-3</v>
      </c>
    </row>
    <row r="28" spans="1:9" x14ac:dyDescent="0.25">
      <c r="A28" s="281" t="s">
        <v>197</v>
      </c>
      <c r="B28" s="281" t="s">
        <v>81</v>
      </c>
      <c r="C28" s="37">
        <f>'STEMH Data'!N153</f>
        <v>4.2071197411003238</v>
      </c>
      <c r="D28" s="37">
        <f>'STEMH Data'!Z153</f>
        <v>2.912621359223301</v>
      </c>
      <c r="E28" s="37">
        <f>'STEMH Data'!AL153</f>
        <v>2.2653721682847898</v>
      </c>
      <c r="F28" s="37">
        <f>'STEMH Data'!AX153</f>
        <v>2.2653721682847898</v>
      </c>
      <c r="H28" s="194">
        <f t="shared" si="0"/>
        <v>2.4811218985976269</v>
      </c>
      <c r="I28" s="290">
        <f t="shared" si="1"/>
        <v>6.9268212094931374E-4</v>
      </c>
    </row>
    <row r="29" spans="1:9" x14ac:dyDescent="0.25">
      <c r="A29" s="281" t="s">
        <v>197</v>
      </c>
      <c r="B29" s="281" t="s">
        <v>83</v>
      </c>
      <c r="C29" s="37">
        <f>'STEMH Data'!N163</f>
        <v>12.297734627831716</v>
      </c>
      <c r="D29" s="37">
        <f>'STEMH Data'!Z163</f>
        <v>9.7087378640776691</v>
      </c>
      <c r="E29" s="37">
        <f>'STEMH Data'!AL163</f>
        <v>10.679611650485437</v>
      </c>
      <c r="F29" s="37">
        <f>'STEMH Data'!AX163</f>
        <v>13.268608414239482</v>
      </c>
      <c r="H29" s="194">
        <f t="shared" si="0"/>
        <v>11.218985976267531</v>
      </c>
      <c r="I29" s="290">
        <f t="shared" si="1"/>
        <v>3.132127851249071E-3</v>
      </c>
    </row>
    <row r="30" spans="1:9" x14ac:dyDescent="0.25">
      <c r="A30" s="281" t="s">
        <v>197</v>
      </c>
      <c r="B30" s="281" t="s">
        <v>85</v>
      </c>
      <c r="C30" s="37">
        <f>'STEMH Data'!N173</f>
        <v>8.7378640776699026</v>
      </c>
      <c r="D30" s="37">
        <f>'STEMH Data'!Z173</f>
        <v>17.79935275080906</v>
      </c>
      <c r="E30" s="37">
        <f>'STEMH Data'!AL173</f>
        <v>16.50485436893204</v>
      </c>
      <c r="F30" s="37">
        <f>'STEMH Data'!AX173</f>
        <v>36.893203883495147</v>
      </c>
      <c r="H30" s="194">
        <f t="shared" si="0"/>
        <v>23.732470334412085</v>
      </c>
      <c r="I30" s="290">
        <f t="shared" si="1"/>
        <v>6.6256550699499584E-3</v>
      </c>
    </row>
    <row r="31" spans="1:9" x14ac:dyDescent="0.25">
      <c r="A31" s="281" t="s">
        <v>196</v>
      </c>
      <c r="B31" s="281" t="s">
        <v>87</v>
      </c>
      <c r="C31" s="37">
        <f>'STEMH Data'!N183</f>
        <v>469.90291262135923</v>
      </c>
      <c r="D31" s="37">
        <f>'STEMH Data'!Z183</f>
        <v>500.32362459546925</v>
      </c>
      <c r="E31" s="37">
        <f>'STEMH Data'!AL183</f>
        <v>712.29773462783169</v>
      </c>
      <c r="F31" s="37">
        <f>'STEMH Data'!AX183</f>
        <v>509.06148867313914</v>
      </c>
      <c r="H31" s="194">
        <f t="shared" si="0"/>
        <v>573.89428263214666</v>
      </c>
      <c r="I31" s="290">
        <f t="shared" si="1"/>
        <v>0.16022038623697168</v>
      </c>
    </row>
    <row r="32" spans="1:9" x14ac:dyDescent="0.25">
      <c r="A32" s="281" t="s">
        <v>196</v>
      </c>
      <c r="B32" s="281" t="s">
        <v>89</v>
      </c>
      <c r="C32" s="37">
        <f>'STEMH Data'!N193</f>
        <v>48.867313915857608</v>
      </c>
      <c r="D32" s="37">
        <f>'STEMH Data'!Z193</f>
        <v>61.812297734627833</v>
      </c>
      <c r="E32" s="37">
        <f>'STEMH Data'!AL193</f>
        <v>113.26860841423948</v>
      </c>
      <c r="F32" s="37">
        <f>'STEMH Data'!AX193</f>
        <v>136.56957928802589</v>
      </c>
      <c r="H32" s="194">
        <f t="shared" si="0"/>
        <v>103.88349514563106</v>
      </c>
      <c r="I32" s="290">
        <f t="shared" si="1"/>
        <v>2.900229923800822E-2</v>
      </c>
    </row>
    <row r="33" spans="1:9" x14ac:dyDescent="0.25">
      <c r="A33" s="281" t="s">
        <v>196</v>
      </c>
      <c r="B33" s="281" t="s">
        <v>91</v>
      </c>
      <c r="C33" s="37">
        <f>'STEMH Data'!N203</f>
        <v>17.79935275080906</v>
      </c>
      <c r="D33" s="37">
        <f>'STEMH Data'!Z203</f>
        <v>22.006472491909385</v>
      </c>
      <c r="E33" s="37">
        <f>'STEMH Data'!AL203</f>
        <v>30.097087378640776</v>
      </c>
      <c r="F33" s="37">
        <f>'STEMH Data'!AX203</f>
        <v>30.097087378640776</v>
      </c>
      <c r="H33" s="194">
        <f t="shared" si="0"/>
        <v>27.400215749730311</v>
      </c>
      <c r="I33" s="290">
        <f t="shared" si="1"/>
        <v>7.6496199443967681E-3</v>
      </c>
    </row>
    <row r="34" spans="1:9" x14ac:dyDescent="0.25">
      <c r="A34" s="281" t="s">
        <v>196</v>
      </c>
      <c r="B34" s="281" t="s">
        <v>93</v>
      </c>
      <c r="C34" s="37">
        <f>'STEMH Data'!N213</f>
        <v>21.035598705501616</v>
      </c>
      <c r="D34" s="37">
        <f>'STEMH Data'!Z213</f>
        <v>48.543689320388353</v>
      </c>
      <c r="E34" s="37">
        <f>'STEMH Data'!AL213</f>
        <v>43.042071197411005</v>
      </c>
      <c r="F34" s="37">
        <f>'STEMH Data'!AX213</f>
        <v>28.155339805825243</v>
      </c>
      <c r="H34" s="194">
        <f t="shared" si="0"/>
        <v>39.913700107874867</v>
      </c>
      <c r="I34" s="290">
        <f t="shared" si="1"/>
        <v>1.1143147163097656E-2</v>
      </c>
    </row>
    <row r="35" spans="1:9" x14ac:dyDescent="0.25">
      <c r="A35" s="281" t="s">
        <v>196</v>
      </c>
      <c r="B35" s="281" t="s">
        <v>95</v>
      </c>
      <c r="C35" s="37">
        <f>'STEMH Data'!N223</f>
        <v>9.0614886731391593</v>
      </c>
      <c r="D35" s="37">
        <f>'STEMH Data'!Z223</f>
        <v>21.68284789644013</v>
      </c>
      <c r="E35" s="37">
        <f>'STEMH Data'!AL223</f>
        <v>17.475728155339805</v>
      </c>
      <c r="F35" s="37">
        <f>'STEMH Data'!AX223</f>
        <v>14.239482200647249</v>
      </c>
      <c r="H35" s="194">
        <f t="shared" si="0"/>
        <v>17.79935275080906</v>
      </c>
      <c r="I35" s="290">
        <f t="shared" si="1"/>
        <v>4.9692413024624675E-3</v>
      </c>
    </row>
    <row r="36" spans="1:9" x14ac:dyDescent="0.25">
      <c r="A36" s="281" t="s">
        <v>196</v>
      </c>
      <c r="B36" s="281" t="s">
        <v>97</v>
      </c>
      <c r="C36" s="37">
        <f>'STEMH Data'!N233</f>
        <v>73.462783171521039</v>
      </c>
      <c r="D36" s="37">
        <f>'STEMH Data'!Z233</f>
        <v>124.27184466019418</v>
      </c>
      <c r="E36" s="37">
        <f>'STEMH Data'!AL233</f>
        <v>107.44336569579288</v>
      </c>
      <c r="F36" s="37">
        <f>'STEMH Data'!AX233</f>
        <v>113.91585760517799</v>
      </c>
      <c r="H36" s="194">
        <f t="shared" si="0"/>
        <v>115.21035598705502</v>
      </c>
      <c r="I36" s="290">
        <f t="shared" si="1"/>
        <v>3.2164543703211611E-2</v>
      </c>
    </row>
    <row r="37" spans="1:9" ht="15.75" thickBot="1" x14ac:dyDescent="0.3">
      <c r="A37" s="283" t="s">
        <v>196</v>
      </c>
      <c r="B37" s="283" t="s">
        <v>99</v>
      </c>
      <c r="C37" s="190">
        <f>'STEMH Data'!N243</f>
        <v>49.838187702265373</v>
      </c>
      <c r="D37" s="190">
        <f>'STEMH Data'!Z243</f>
        <v>50.485436893203882</v>
      </c>
      <c r="E37" s="190">
        <f>'STEMH Data'!AL243</f>
        <v>74.110032362459549</v>
      </c>
      <c r="F37" s="190">
        <f>'STEMH Data'!AX243</f>
        <v>81.229773462783172</v>
      </c>
      <c r="H37" s="195">
        <f t="shared" si="0"/>
        <v>68.608414239482201</v>
      </c>
      <c r="I37" s="289">
        <f t="shared" si="1"/>
        <v>1.9154166474946239E-2</v>
      </c>
    </row>
    <row r="38" spans="1:9" x14ac:dyDescent="0.25">
      <c r="C38" s="189">
        <f>SUM(C21:C37)</f>
        <v>1067.313915857605</v>
      </c>
      <c r="D38" s="189">
        <f>SUM(D21:D37)</f>
        <v>1183.4951456310678</v>
      </c>
      <c r="E38" s="189">
        <f>SUM(E21:E37)</f>
        <v>1433.0097087378638</v>
      </c>
      <c r="F38" s="189">
        <f>SUM(F21:F37)</f>
        <v>1285.7605177993528</v>
      </c>
      <c r="H38" s="189">
        <f>SUM(H21:H37)</f>
        <v>1300.7551240560947</v>
      </c>
      <c r="I38" s="288">
        <f>SUM(I21:I37)</f>
        <v>0.36314613106116628</v>
      </c>
    </row>
    <row r="40" spans="1:9" x14ac:dyDescent="0.25">
      <c r="A40" s="282"/>
    </row>
  </sheetData>
  <pageMargins left="0.7" right="0.7" top="0.75" bottom="0.75" header="0.3" footer="0.3"/>
  <pageSetup scale="86" orientation="landscape" r:id="rId1"/>
  <headerFooter>
    <oddFooter>&amp;LPage &amp;P of &amp;N&amp;R&amp;F:&amp;A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A2" sqref="A2"/>
    </sheetView>
  </sheetViews>
  <sheetFormatPr defaultRowHeight="15" x14ac:dyDescent="0.25"/>
  <cols>
    <col min="1" max="1" width="16.42578125" style="281" customWidth="1"/>
    <col min="2" max="6" width="11.7109375" style="281" customWidth="1"/>
    <col min="7" max="7" width="2.7109375" customWidth="1"/>
    <col min="8" max="9" width="11.7109375" customWidth="1"/>
  </cols>
  <sheetData>
    <row r="1" spans="1:9" ht="15.75" x14ac:dyDescent="0.25">
      <c r="A1" s="697" t="str">
        <f>'FY16 I&amp;G Distribution'!A1</f>
        <v>NM I&amp;G Funding Formula FY16 v9.6 Final 2014-11-03</v>
      </c>
    </row>
    <row r="2" spans="1:9" x14ac:dyDescent="0.25">
      <c r="A2" s="4">
        <f>'FY16 I&amp;G Distribution'!A2</f>
        <v>41946</v>
      </c>
    </row>
    <row r="4" spans="1:9" x14ac:dyDescent="0.25">
      <c r="A4" s="287" t="s">
        <v>499</v>
      </c>
    </row>
    <row r="5" spans="1:9" x14ac:dyDescent="0.25">
      <c r="A5" s="287" t="s">
        <v>206</v>
      </c>
      <c r="B5" s="286"/>
      <c r="C5" s="286"/>
      <c r="D5" s="286"/>
      <c r="E5" s="286"/>
      <c r="F5" s="286"/>
    </row>
    <row r="6" spans="1:9" x14ac:dyDescent="0.25">
      <c r="A6" s="297"/>
      <c r="B6" s="286"/>
      <c r="C6" s="286"/>
      <c r="D6" s="286"/>
      <c r="E6" s="286"/>
      <c r="F6" s="286"/>
    </row>
    <row r="7" spans="1:9" ht="45.75" thickBot="1" x14ac:dyDescent="0.3">
      <c r="A7" s="285" t="s">
        <v>199</v>
      </c>
      <c r="B7" s="285" t="s">
        <v>0</v>
      </c>
      <c r="C7" s="295" t="s">
        <v>204</v>
      </c>
      <c r="D7" s="295" t="s">
        <v>203</v>
      </c>
      <c r="E7" s="295" t="s">
        <v>202</v>
      </c>
      <c r="F7" s="295" t="s">
        <v>201</v>
      </c>
      <c r="H7" s="191" t="s">
        <v>146</v>
      </c>
      <c r="I7" s="294" t="s">
        <v>200</v>
      </c>
    </row>
    <row r="8" spans="1:9" x14ac:dyDescent="0.25">
      <c r="A8" s="284" t="s">
        <v>198</v>
      </c>
      <c r="B8" s="284" t="s">
        <v>198</v>
      </c>
      <c r="C8" s="189">
        <f>C13+C19+C38</f>
        <v>2660.4517411899419</v>
      </c>
      <c r="D8" s="189">
        <f>D13+D19+D38</f>
        <v>2899.9899082545198</v>
      </c>
      <c r="E8" s="189">
        <f>E13+E19+E38</f>
        <v>3157.6825201360834</v>
      </c>
      <c r="F8" s="189">
        <f>F13+F19+F38</f>
        <v>3259.1238722670701</v>
      </c>
      <c r="H8" s="192">
        <f>H13+H19+H38</f>
        <v>3105.5987668858916</v>
      </c>
      <c r="I8" s="293">
        <f>I13+I19+I38</f>
        <v>1</v>
      </c>
    </row>
    <row r="9" spans="1:9" x14ac:dyDescent="0.25">
      <c r="A9" s="284"/>
      <c r="B9" s="284"/>
      <c r="C9" s="284"/>
      <c r="D9" s="284"/>
      <c r="E9" s="284"/>
      <c r="F9" s="284"/>
      <c r="H9" s="193"/>
      <c r="I9" s="292"/>
    </row>
    <row r="10" spans="1:9" x14ac:dyDescent="0.25">
      <c r="A10" s="281" t="s">
        <v>142</v>
      </c>
      <c r="B10" s="281" t="s">
        <v>53</v>
      </c>
      <c r="C10" s="37">
        <f>'At-Risk Data'!N13</f>
        <v>48.973483565668673</v>
      </c>
      <c r="D10" s="37">
        <f>'At-Risk Data'!Z13</f>
        <v>49.905921106417722</v>
      </c>
      <c r="E10" s="37">
        <f>'At-Risk Data'!AL13</f>
        <v>45.395420577501227</v>
      </c>
      <c r="F10" s="37">
        <f>'At-Risk Data'!AX13</f>
        <v>55.491603431117348</v>
      </c>
      <c r="H10" s="194">
        <f>AVERAGE(D10:F10)</f>
        <v>50.264315038345437</v>
      </c>
      <c r="I10" s="290">
        <f>H10/H$8</f>
        <v>1.6185064076628123E-2</v>
      </c>
    </row>
    <row r="11" spans="1:9" x14ac:dyDescent="0.25">
      <c r="A11" s="281" t="s">
        <v>142</v>
      </c>
      <c r="B11" s="281" t="s">
        <v>55</v>
      </c>
      <c r="C11" s="37">
        <f>'At-Risk Data'!N23</f>
        <v>546.71009205307701</v>
      </c>
      <c r="D11" s="37">
        <f>'At-Risk Data'!Z23</f>
        <v>554.24146263266732</v>
      </c>
      <c r="E11" s="37">
        <f>'At-Risk Data'!AL23</f>
        <v>558.92634620596971</v>
      </c>
      <c r="F11" s="37">
        <f>'At-Risk Data'!AX23</f>
        <v>614.83832134997647</v>
      </c>
      <c r="H11" s="194">
        <f>AVERAGE(D11:F11)</f>
        <v>576.0020433962045</v>
      </c>
      <c r="I11" s="290">
        <f>H11/H$8</f>
        <v>0.18547213810681179</v>
      </c>
    </row>
    <row r="12" spans="1:9" ht="15.75" thickBot="1" x14ac:dyDescent="0.3">
      <c r="A12" s="283" t="s">
        <v>142</v>
      </c>
      <c r="B12" s="283" t="s">
        <v>57</v>
      </c>
      <c r="C12" s="190">
        <f>'At-Risk Data'!N33</f>
        <v>856.6697852472613</v>
      </c>
      <c r="D12" s="190">
        <f>'At-Risk Data'!Z33</f>
        <v>925.23664569120001</v>
      </c>
      <c r="E12" s="190">
        <f>'At-Risk Data'!AL33</f>
        <v>1017.3679519129006</v>
      </c>
      <c r="F12" s="190">
        <f>'At-Risk Data'!AX33</f>
        <v>1060.179670341405</v>
      </c>
      <c r="H12" s="195">
        <f>AVERAGE(D12:F12)</f>
        <v>1000.9280893151684</v>
      </c>
      <c r="I12" s="289">
        <f>H12/H$8</f>
        <v>0.32229794137857648</v>
      </c>
    </row>
    <row r="13" spans="1:9" x14ac:dyDescent="0.25">
      <c r="C13" s="189">
        <f>SUM(C10:C12)</f>
        <v>1452.3533608660068</v>
      </c>
      <c r="D13" s="189">
        <f>SUM(D10:D12)</f>
        <v>1529.384029430285</v>
      </c>
      <c r="E13" s="189">
        <f>SUM(E10:E12)</f>
        <v>1621.6897186963715</v>
      </c>
      <c r="F13" s="189">
        <f>SUM(F10:F12)</f>
        <v>1730.5095951224989</v>
      </c>
      <c r="H13" s="192">
        <f>SUM(H10:H12)</f>
        <v>1627.1944477497184</v>
      </c>
      <c r="I13" s="288">
        <f>SUM(I10:I12)</f>
        <v>0.52395514356201645</v>
      </c>
    </row>
    <row r="14" spans="1:9" x14ac:dyDescent="0.25">
      <c r="H14" s="193"/>
      <c r="I14" s="291"/>
    </row>
    <row r="15" spans="1:9" x14ac:dyDescent="0.25">
      <c r="A15" s="281" t="s">
        <v>143</v>
      </c>
      <c r="B15" s="281" t="s">
        <v>59</v>
      </c>
      <c r="C15" s="37">
        <f>'At-Risk Data'!N43</f>
        <v>145.41091781643669</v>
      </c>
      <c r="D15" s="37">
        <f>'At-Risk Data'!Z43</f>
        <v>146.49070185962807</v>
      </c>
      <c r="E15" s="37">
        <f>'At-Risk Data'!AL43</f>
        <v>164.84703059388121</v>
      </c>
      <c r="F15" s="37">
        <f>'At-Risk Data'!AX43</f>
        <v>190.04199160167965</v>
      </c>
      <c r="H15" s="194">
        <f>AVERAGE(D15:F15)</f>
        <v>167.12657468506299</v>
      </c>
      <c r="I15" s="290">
        <f>H15/H$8</f>
        <v>5.3814606209625561E-2</v>
      </c>
    </row>
    <row r="16" spans="1:9" x14ac:dyDescent="0.25">
      <c r="A16" s="281" t="s">
        <v>143</v>
      </c>
      <c r="B16" s="281" t="s">
        <v>61</v>
      </c>
      <c r="C16" s="37">
        <f>'At-Risk Data'!N53</f>
        <v>145.41091781643669</v>
      </c>
      <c r="D16" s="37">
        <f>'At-Risk Data'!Z53</f>
        <v>169.88602279544091</v>
      </c>
      <c r="E16" s="37">
        <f>'At-Risk Data'!AL53</f>
        <v>174.9250149970006</v>
      </c>
      <c r="F16" s="37">
        <f>'At-Risk Data'!AX53</f>
        <v>200.47990401919614</v>
      </c>
      <c r="H16" s="194">
        <f>AVERAGE(D16:F16)</f>
        <v>181.7636472705459</v>
      </c>
      <c r="I16" s="290">
        <f>H16/H$8</f>
        <v>5.8527730371559748E-2</v>
      </c>
    </row>
    <row r="17" spans="1:9" x14ac:dyDescent="0.25">
      <c r="A17" s="281" t="s">
        <v>143</v>
      </c>
      <c r="B17" s="281" t="s">
        <v>63</v>
      </c>
      <c r="C17" s="37">
        <f>'At-Risk Data'!N63</f>
        <v>41.391721655668867</v>
      </c>
      <c r="D17" s="37">
        <f>'At-Risk Data'!Z63</f>
        <v>42.831433713257347</v>
      </c>
      <c r="E17" s="37">
        <f>'At-Risk Data'!AL63</f>
        <v>40.3119376124775</v>
      </c>
      <c r="F17" s="37">
        <f>'At-Risk Data'!AX63</f>
        <v>47.150569886022794</v>
      </c>
      <c r="H17" s="194">
        <f>AVERAGE(D17:F17)</f>
        <v>43.431313737252545</v>
      </c>
      <c r="I17" s="290">
        <f>H17/H$8</f>
        <v>1.3984843824755528E-2</v>
      </c>
    </row>
    <row r="18" spans="1:9" ht="15.75" thickBot="1" x14ac:dyDescent="0.3">
      <c r="A18" s="283" t="s">
        <v>143</v>
      </c>
      <c r="B18" s="283" t="s">
        <v>65</v>
      </c>
      <c r="C18" s="190">
        <f>'At-Risk Data'!N73</f>
        <v>83.863227354529087</v>
      </c>
      <c r="D18" s="190">
        <f>'At-Risk Data'!Z73</f>
        <v>104.01919616076785</v>
      </c>
      <c r="E18" s="190">
        <f>'At-Risk Data'!AL73</f>
        <v>112.65746850629874</v>
      </c>
      <c r="F18" s="190">
        <f>'At-Risk Data'!AX73</f>
        <v>103.29934013197359</v>
      </c>
      <c r="H18" s="195">
        <f>AVERAGE(D18:F18)</f>
        <v>106.65866826634674</v>
      </c>
      <c r="I18" s="289">
        <f>H18/H$8</f>
        <v>3.4343994917700738E-2</v>
      </c>
    </row>
    <row r="19" spans="1:9" x14ac:dyDescent="0.25">
      <c r="C19" s="189">
        <f>SUM(C15:C18)</f>
        <v>416.07678464307133</v>
      </c>
      <c r="D19" s="189">
        <f>SUM(D15:D18)</f>
        <v>463.22735452909421</v>
      </c>
      <c r="E19" s="189">
        <f>SUM(E15:E18)</f>
        <v>492.74145170965807</v>
      </c>
      <c r="F19" s="189">
        <f>SUM(F15:F18)</f>
        <v>540.97180563887218</v>
      </c>
      <c r="H19" s="192">
        <f>SUM(H15:H18)</f>
        <v>498.98020395920821</v>
      </c>
      <c r="I19" s="288">
        <f>SUM(I15:I18)</f>
        <v>0.16067117532364159</v>
      </c>
    </row>
    <row r="20" spans="1:9" x14ac:dyDescent="0.25">
      <c r="H20" s="193"/>
      <c r="I20" s="291"/>
    </row>
    <row r="21" spans="1:9" x14ac:dyDescent="0.25">
      <c r="A21" s="281" t="s">
        <v>197</v>
      </c>
      <c r="B21" s="281" t="s">
        <v>67</v>
      </c>
      <c r="C21" s="37">
        <f>'At-Risk Data'!N83</f>
        <v>29.874025194961007</v>
      </c>
      <c r="D21" s="37">
        <f>'At-Risk Data'!Z83</f>
        <v>42.291541691661664</v>
      </c>
      <c r="E21" s="37">
        <f>'At-Risk Data'!AL83</f>
        <v>47.690461907618477</v>
      </c>
      <c r="F21" s="37">
        <f>'At-Risk Data'!AX83</f>
        <v>51.46970605878824</v>
      </c>
      <c r="H21" s="194">
        <f t="shared" ref="H21:H37" si="0">AVERAGE(D21:F21)</f>
        <v>47.150569886022794</v>
      </c>
      <c r="I21" s="290">
        <f t="shared" ref="I21:I37" si="1">H21/H$8</f>
        <v>1.5182440947869953E-2</v>
      </c>
    </row>
    <row r="22" spans="1:9" x14ac:dyDescent="0.25">
      <c r="A22" s="281" t="s">
        <v>197</v>
      </c>
      <c r="B22" s="281" t="s">
        <v>69</v>
      </c>
      <c r="C22" s="37">
        <f>'At-Risk Data'!N93</f>
        <v>10.257948410317937</v>
      </c>
      <c r="D22" s="37">
        <f>'At-Risk Data'!Z93</f>
        <v>7.9184163167366526</v>
      </c>
      <c r="E22" s="37">
        <f>'At-Risk Data'!AL93</f>
        <v>5.5788842231553684</v>
      </c>
      <c r="F22" s="37">
        <f>'At-Risk Data'!AX93</f>
        <v>6.65866826634673</v>
      </c>
      <c r="H22" s="194">
        <f t="shared" si="0"/>
        <v>6.7186562687462503</v>
      </c>
      <c r="I22" s="290">
        <f t="shared" si="1"/>
        <v>2.1634012546583141E-3</v>
      </c>
    </row>
    <row r="23" spans="1:9" x14ac:dyDescent="0.25">
      <c r="A23" s="281" t="s">
        <v>197</v>
      </c>
      <c r="B23" s="281" t="s">
        <v>71</v>
      </c>
      <c r="C23" s="37">
        <f>'At-Risk Data'!N103</f>
        <v>24.295140971805637</v>
      </c>
      <c r="D23" s="37">
        <f>'At-Risk Data'!Z103</f>
        <v>34.01319736052789</v>
      </c>
      <c r="E23" s="37">
        <f>'At-Risk Data'!AL103</f>
        <v>30.773845230953807</v>
      </c>
      <c r="F23" s="37">
        <f>'At-Risk Data'!AX103</f>
        <v>22.135572885422913</v>
      </c>
      <c r="H23" s="194">
        <f t="shared" si="0"/>
        <v>28.974205158968203</v>
      </c>
      <c r="I23" s="290">
        <f t="shared" si="1"/>
        <v>9.329667910713978E-3</v>
      </c>
    </row>
    <row r="24" spans="1:9" x14ac:dyDescent="0.25">
      <c r="A24" s="281" t="s">
        <v>197</v>
      </c>
      <c r="B24" s="281" t="s">
        <v>73</v>
      </c>
      <c r="C24" s="37">
        <f>'At-Risk Data'!N113</f>
        <v>13.857228554289142</v>
      </c>
      <c r="D24" s="37">
        <f>'At-Risk Data'!Z113</f>
        <v>15.476904619076183</v>
      </c>
      <c r="E24" s="37">
        <f>'At-Risk Data'!AL113</f>
        <v>12.057588482303538</v>
      </c>
      <c r="F24" s="37">
        <f>'At-Risk Data'!AX113</f>
        <v>9.1781643671265751</v>
      </c>
      <c r="H24" s="194">
        <f t="shared" si="0"/>
        <v>12.2375524895021</v>
      </c>
      <c r="I24" s="290">
        <f t="shared" si="1"/>
        <v>3.9404808566990725E-3</v>
      </c>
    </row>
    <row r="25" spans="1:9" x14ac:dyDescent="0.25">
      <c r="A25" s="281" t="s">
        <v>197</v>
      </c>
      <c r="B25" s="281" t="s">
        <v>75</v>
      </c>
      <c r="C25" s="37">
        <f>'At-Risk Data'!N123</f>
        <v>158.72825434913017</v>
      </c>
      <c r="D25" s="37">
        <f>'At-Risk Data'!Z123</f>
        <v>156.56868626274743</v>
      </c>
      <c r="E25" s="37">
        <f>'At-Risk Data'!AL123</f>
        <v>147.03059388122375</v>
      </c>
      <c r="F25" s="37">
        <f>'At-Risk Data'!AX123</f>
        <v>147.39052189562088</v>
      </c>
      <c r="H25" s="194">
        <f t="shared" si="0"/>
        <v>150.32993401319735</v>
      </c>
      <c r="I25" s="290">
        <f t="shared" si="1"/>
        <v>4.8406103072979774E-2</v>
      </c>
    </row>
    <row r="26" spans="1:9" x14ac:dyDescent="0.25">
      <c r="A26" s="281" t="s">
        <v>197</v>
      </c>
      <c r="B26" s="281" t="s">
        <v>77</v>
      </c>
      <c r="C26" s="37">
        <f>'At-Risk Data'!N133</f>
        <v>13.31733653269346</v>
      </c>
      <c r="D26" s="37">
        <f>'At-Risk Data'!Z133</f>
        <v>14.397120575884822</v>
      </c>
      <c r="E26" s="37">
        <f>'At-Risk Data'!AL133</f>
        <v>17.996400719856027</v>
      </c>
      <c r="F26" s="37">
        <f>'At-Risk Data'!AX133</f>
        <v>15.116976604679063</v>
      </c>
      <c r="H26" s="194">
        <f t="shared" si="0"/>
        <v>15.836832633473302</v>
      </c>
      <c r="I26" s="290">
        <f t="shared" si="1"/>
        <v>5.0994458145517388E-3</v>
      </c>
    </row>
    <row r="27" spans="1:9" x14ac:dyDescent="0.25">
      <c r="A27" s="281" t="s">
        <v>197</v>
      </c>
      <c r="B27" s="281" t="s">
        <v>79</v>
      </c>
      <c r="C27" s="37">
        <f>'At-Risk Data'!N143</f>
        <v>24.83503299340132</v>
      </c>
      <c r="D27" s="37">
        <f>'At-Risk Data'!Z143</f>
        <v>28.074385122975404</v>
      </c>
      <c r="E27" s="37">
        <f>'At-Risk Data'!AL143</f>
        <v>34.733053389322137</v>
      </c>
      <c r="F27" s="37">
        <f>'At-Risk Data'!AX143</f>
        <v>33.65326934613077</v>
      </c>
      <c r="H27" s="194">
        <f t="shared" si="0"/>
        <v>32.153569286142769</v>
      </c>
      <c r="I27" s="290">
        <f t="shared" si="1"/>
        <v>1.0353420290150503E-2</v>
      </c>
    </row>
    <row r="28" spans="1:9" x14ac:dyDescent="0.25">
      <c r="A28" s="281" t="s">
        <v>197</v>
      </c>
      <c r="B28" s="281" t="s">
        <v>81</v>
      </c>
      <c r="C28" s="37">
        <f>'At-Risk Data'!N153</f>
        <v>2.6994601079784042</v>
      </c>
      <c r="D28" s="37">
        <f>'At-Risk Data'!Z153</f>
        <v>3.4193161367726455</v>
      </c>
      <c r="E28" s="37">
        <f>'At-Risk Data'!AL153</f>
        <v>4.8590281943611275</v>
      </c>
      <c r="F28" s="37">
        <f>'At-Risk Data'!AX153</f>
        <v>2.1595680863827234</v>
      </c>
      <c r="H28" s="194">
        <f t="shared" si="0"/>
        <v>3.4793041391721657</v>
      </c>
      <c r="I28" s="290">
        <f t="shared" si="1"/>
        <v>1.1203327925909127E-3</v>
      </c>
    </row>
    <row r="29" spans="1:9" x14ac:dyDescent="0.25">
      <c r="A29" s="281" t="s">
        <v>197</v>
      </c>
      <c r="B29" s="281" t="s">
        <v>83</v>
      </c>
      <c r="C29" s="37">
        <f>'At-Risk Data'!N163</f>
        <v>9.7180563887222551</v>
      </c>
      <c r="D29" s="37">
        <f>'At-Risk Data'!Z163</f>
        <v>10.797840431913617</v>
      </c>
      <c r="E29" s="37">
        <f>'At-Risk Data'!AL163</f>
        <v>11.697660467906418</v>
      </c>
      <c r="F29" s="37">
        <f>'At-Risk Data'!AX163</f>
        <v>14.577084583083384</v>
      </c>
      <c r="H29" s="194">
        <f t="shared" si="0"/>
        <v>12.357528494301141</v>
      </c>
      <c r="I29" s="290">
        <f t="shared" si="1"/>
        <v>3.9791130219608275E-3</v>
      </c>
    </row>
    <row r="30" spans="1:9" x14ac:dyDescent="0.25">
      <c r="A30" s="281" t="s">
        <v>197</v>
      </c>
      <c r="B30" s="281" t="s">
        <v>85</v>
      </c>
      <c r="C30" s="37">
        <f>'At-Risk Data'!N173</f>
        <v>14.757048590281943</v>
      </c>
      <c r="D30" s="37">
        <f>'At-Risk Data'!Z173</f>
        <v>20.515896820635874</v>
      </c>
      <c r="E30" s="37">
        <f>'At-Risk Data'!AL173</f>
        <v>27.354529094181164</v>
      </c>
      <c r="F30" s="37">
        <f>'At-Risk Data'!AX173</f>
        <v>34.37312537492501</v>
      </c>
      <c r="H30" s="194">
        <f t="shared" si="0"/>
        <v>27.414517096580681</v>
      </c>
      <c r="I30" s="290">
        <f t="shared" si="1"/>
        <v>8.8274497623111563E-3</v>
      </c>
    </row>
    <row r="31" spans="1:9" x14ac:dyDescent="0.25">
      <c r="A31" s="281" t="s">
        <v>196</v>
      </c>
      <c r="B31" s="281" t="s">
        <v>87</v>
      </c>
      <c r="C31" s="37">
        <f>'At-Risk Data'!N183</f>
        <v>327.89442111577682</v>
      </c>
      <c r="D31" s="37">
        <f>'At-Risk Data'!Z183</f>
        <v>366.76664667066586</v>
      </c>
      <c r="E31" s="37">
        <f>'At-Risk Data'!AL183</f>
        <v>463.04739052189558</v>
      </c>
      <c r="F31" s="37">
        <f>'At-Risk Data'!AX183</f>
        <v>403.83923215356924</v>
      </c>
      <c r="H31" s="194">
        <f t="shared" si="0"/>
        <v>411.2177564487103</v>
      </c>
      <c r="I31" s="290">
        <f t="shared" si="1"/>
        <v>0.13241174643466735</v>
      </c>
    </row>
    <row r="32" spans="1:9" x14ac:dyDescent="0.25">
      <c r="A32" s="281" t="s">
        <v>196</v>
      </c>
      <c r="B32" s="281" t="s">
        <v>89</v>
      </c>
      <c r="C32" s="37">
        <f>'At-Risk Data'!N193</f>
        <v>35.092981403719257</v>
      </c>
      <c r="D32" s="37">
        <f>'At-Risk Data'!Z193</f>
        <v>45.17096580683863</v>
      </c>
      <c r="E32" s="37">
        <f>'At-Risk Data'!AL193</f>
        <v>59.748050389922014</v>
      </c>
      <c r="F32" s="37">
        <f>'At-Risk Data'!AX193</f>
        <v>66.5866826634673</v>
      </c>
      <c r="H32" s="194">
        <f t="shared" si="0"/>
        <v>57.168566286742646</v>
      </c>
      <c r="I32" s="290">
        <f t="shared" si="1"/>
        <v>1.8408226747226544E-2</v>
      </c>
    </row>
    <row r="33" spans="1:9" x14ac:dyDescent="0.25">
      <c r="A33" s="281" t="s">
        <v>196</v>
      </c>
      <c r="B33" s="281" t="s">
        <v>91</v>
      </c>
      <c r="C33" s="37">
        <f>'At-Risk Data'!N203</f>
        <v>19.79604079184163</v>
      </c>
      <c r="D33" s="37">
        <f>'At-Risk Data'!Z203</f>
        <v>21.235752849430114</v>
      </c>
      <c r="E33" s="37">
        <f>'At-Risk Data'!AL203</f>
        <v>24.115176964607077</v>
      </c>
      <c r="F33" s="37">
        <f>'At-Risk Data'!AX203</f>
        <v>23.755248950209957</v>
      </c>
      <c r="H33" s="194">
        <f t="shared" si="0"/>
        <v>23.035392921415717</v>
      </c>
      <c r="I33" s="290">
        <f t="shared" si="1"/>
        <v>7.4173757302570765E-3</v>
      </c>
    </row>
    <row r="34" spans="1:9" x14ac:dyDescent="0.25">
      <c r="A34" s="281" t="s">
        <v>196</v>
      </c>
      <c r="B34" s="281" t="s">
        <v>93</v>
      </c>
      <c r="C34" s="37">
        <f>'At-Risk Data'!N213</f>
        <v>8.4583083383323334</v>
      </c>
      <c r="D34" s="37">
        <f>'At-Risk Data'!Z213</f>
        <v>9.8980203959208151</v>
      </c>
      <c r="E34" s="37">
        <f>'At-Risk Data'!AL213</f>
        <v>9.7180563887222551</v>
      </c>
      <c r="F34" s="37">
        <f>'At-Risk Data'!AX213</f>
        <v>5.7588482303539292</v>
      </c>
      <c r="H34" s="194">
        <f t="shared" si="0"/>
        <v>8.4583083383323334</v>
      </c>
      <c r="I34" s="290">
        <f t="shared" si="1"/>
        <v>2.7235676509537701E-3</v>
      </c>
    </row>
    <row r="35" spans="1:9" x14ac:dyDescent="0.25">
      <c r="A35" s="281" t="s">
        <v>196</v>
      </c>
      <c r="B35" s="281" t="s">
        <v>95</v>
      </c>
      <c r="C35" s="37">
        <f>'At-Risk Data'!N223</f>
        <v>16.196760647870427</v>
      </c>
      <c r="D35" s="37">
        <f>'At-Risk Data'!Z223</f>
        <v>21.415716856628674</v>
      </c>
      <c r="E35" s="37">
        <f>'At-Risk Data'!AL223</f>
        <v>21.235752849430114</v>
      </c>
      <c r="F35" s="37">
        <f>'At-Risk Data'!AX223</f>
        <v>20.15596880623875</v>
      </c>
      <c r="H35" s="194">
        <f t="shared" si="0"/>
        <v>20.935812837432511</v>
      </c>
      <c r="I35" s="290">
        <f t="shared" si="1"/>
        <v>6.7413128381763531E-3</v>
      </c>
    </row>
    <row r="36" spans="1:9" x14ac:dyDescent="0.25">
      <c r="A36" s="281" t="s">
        <v>196</v>
      </c>
      <c r="B36" s="281" t="s">
        <v>97</v>
      </c>
      <c r="C36" s="37">
        <f>'At-Risk Data'!N233</f>
        <v>48.230353929214154</v>
      </c>
      <c r="D36" s="37">
        <f>'At-Risk Data'!Z233</f>
        <v>71.805638872225558</v>
      </c>
      <c r="E36" s="37">
        <f>'At-Risk Data'!AL233</f>
        <v>70.365926814637064</v>
      </c>
      <c r="F36" s="37">
        <f>'At-Risk Data'!AX233</f>
        <v>71.445710857828431</v>
      </c>
      <c r="H36" s="194">
        <f t="shared" si="0"/>
        <v>71.205758848230346</v>
      </c>
      <c r="I36" s="290">
        <f t="shared" si="1"/>
        <v>2.2928190082851952E-2</v>
      </c>
    </row>
    <row r="37" spans="1:9" ht="15.75" thickBot="1" x14ac:dyDescent="0.3">
      <c r="A37" s="283" t="s">
        <v>196</v>
      </c>
      <c r="B37" s="283" t="s">
        <v>99</v>
      </c>
      <c r="C37" s="190">
        <f>'At-Risk Data'!N243</f>
        <v>34.01319736052789</v>
      </c>
      <c r="D37" s="190">
        <f>'At-Risk Data'!Z243</f>
        <v>37.612477504499097</v>
      </c>
      <c r="E37" s="190">
        <f>'At-Risk Data'!AL243</f>
        <v>55.248950209958004</v>
      </c>
      <c r="F37" s="190">
        <f>'At-Risk Data'!AX243</f>
        <v>59.388122375524894</v>
      </c>
      <c r="H37" s="195">
        <f t="shared" si="0"/>
        <v>50.749850029994001</v>
      </c>
      <c r="I37" s="289">
        <f t="shared" si="1"/>
        <v>1.6341405905722622E-2</v>
      </c>
    </row>
    <row r="38" spans="1:9" x14ac:dyDescent="0.25">
      <c r="C38" s="189">
        <f>SUM(C21:C37)</f>
        <v>792.02159568086381</v>
      </c>
      <c r="D38" s="189">
        <f>SUM(D21:D37)</f>
        <v>907.37852429514101</v>
      </c>
      <c r="E38" s="189">
        <f>SUM(E21:E37)</f>
        <v>1043.2513497300538</v>
      </c>
      <c r="F38" s="189">
        <f>SUM(F21:F37)</f>
        <v>987.64247150569872</v>
      </c>
      <c r="H38" s="189">
        <f>SUM(H21:H37)</f>
        <v>979.42411517696462</v>
      </c>
      <c r="I38" s="288">
        <f>SUM(I21:I37)</f>
        <v>0.31537368111434194</v>
      </c>
    </row>
    <row r="40" spans="1:9" x14ac:dyDescent="0.25">
      <c r="A40" s="282"/>
    </row>
  </sheetData>
  <pageMargins left="0.7" right="0.7" top="0.75" bottom="0.75" header="0.3" footer="0.3"/>
  <pageSetup scale="86" orientation="landscape" r:id="rId1"/>
  <headerFooter>
    <oddFooter>&amp;LPage &amp;P of &amp;N&amp;R&amp;F:&amp;A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x14ac:dyDescent="0.25"/>
  <cols>
    <col min="1" max="1" width="22.7109375" customWidth="1"/>
    <col min="2" max="6" width="14.5703125" style="16" bestFit="1" customWidth="1"/>
    <col min="7" max="7" width="2.7109375" customWidth="1"/>
    <col min="8" max="8" width="14.5703125" style="16" bestFit="1" customWidth="1"/>
    <col min="9" max="9" width="10" bestFit="1" customWidth="1"/>
    <col min="10" max="10" width="2.7109375" style="17" customWidth="1"/>
    <col min="11" max="11" width="13.42578125" style="17" bestFit="1" customWidth="1"/>
    <col min="12" max="15" width="11.5703125" style="17" bestFit="1" customWidth="1"/>
  </cols>
  <sheetData>
    <row r="1" spans="1:15" ht="15.75" x14ac:dyDescent="0.25">
      <c r="A1" s="697" t="str">
        <f>'FY16 I&amp;G Distribution'!A1</f>
        <v>NM I&amp;G Funding Formula FY16 v9.6 Final 2014-11-03</v>
      </c>
      <c r="B1" s="281"/>
      <c r="C1" s="281"/>
      <c r="D1" s="281"/>
      <c r="E1" s="281"/>
      <c r="F1"/>
      <c r="H1"/>
      <c r="J1"/>
      <c r="K1"/>
      <c r="L1"/>
      <c r="M1"/>
      <c r="N1"/>
      <c r="O1"/>
    </row>
    <row r="2" spans="1:15" x14ac:dyDescent="0.25">
      <c r="A2" s="4">
        <f>'FY16 I&amp;G Distribution'!A2</f>
        <v>41946</v>
      </c>
      <c r="B2" s="281"/>
      <c r="C2" s="281"/>
      <c r="D2" s="281"/>
      <c r="E2" s="281"/>
      <c r="F2"/>
      <c r="H2"/>
      <c r="J2"/>
      <c r="K2"/>
      <c r="L2"/>
      <c r="M2"/>
      <c r="N2"/>
      <c r="O2"/>
    </row>
    <row r="3" spans="1:15" x14ac:dyDescent="0.25">
      <c r="A3" s="281"/>
      <c r="B3" s="281"/>
      <c r="C3" s="281"/>
      <c r="D3" s="281"/>
      <c r="E3" s="281"/>
      <c r="F3"/>
      <c r="H3"/>
      <c r="J3"/>
      <c r="K3"/>
      <c r="L3"/>
      <c r="M3"/>
      <c r="N3"/>
      <c r="O3"/>
    </row>
    <row r="4" spans="1:15" x14ac:dyDescent="0.25">
      <c r="A4" s="280" t="s">
        <v>221</v>
      </c>
      <c r="K4" s="44" t="s">
        <v>220</v>
      </c>
    </row>
    <row r="6" spans="1:15" ht="45.75" thickBot="1" x14ac:dyDescent="0.3">
      <c r="A6" s="38"/>
      <c r="B6" s="201" t="s">
        <v>219</v>
      </c>
      <c r="C6" s="201" t="s">
        <v>218</v>
      </c>
      <c r="D6" s="201" t="s">
        <v>217</v>
      </c>
      <c r="E6" s="201" t="s">
        <v>216</v>
      </c>
      <c r="F6" s="201" t="s">
        <v>215</v>
      </c>
      <c r="H6" s="201" t="s">
        <v>208</v>
      </c>
      <c r="I6" s="294" t="s">
        <v>200</v>
      </c>
      <c r="J6" s="201"/>
      <c r="K6" s="201" t="s">
        <v>214</v>
      </c>
      <c r="L6" s="201" t="s">
        <v>213</v>
      </c>
      <c r="M6" s="201" t="s">
        <v>212</v>
      </c>
      <c r="N6" s="201" t="s">
        <v>211</v>
      </c>
      <c r="O6" s="201" t="s">
        <v>210</v>
      </c>
    </row>
    <row r="7" spans="1:15" x14ac:dyDescent="0.25">
      <c r="A7" s="307" t="s">
        <v>198</v>
      </c>
      <c r="B7" s="306">
        <f>B12+B18+B37</f>
        <v>691524423</v>
      </c>
      <c r="C7" s="306">
        <f>C12+C18+C37</f>
        <v>716058775</v>
      </c>
      <c r="D7" s="306">
        <f>D12+D18+D37</f>
        <v>722348643</v>
      </c>
      <c r="E7" s="306">
        <f>E12+E18+E37</f>
        <v>715030346</v>
      </c>
      <c r="F7" s="306">
        <f>F12+F18+F37</f>
        <v>703951164</v>
      </c>
      <c r="H7" s="306">
        <f>H12+H18+H37</f>
        <v>713776717.66666675</v>
      </c>
      <c r="I7" s="305">
        <f>I12+I18+I37</f>
        <v>0.99999999999999989</v>
      </c>
      <c r="J7" s="304"/>
      <c r="K7" s="304">
        <f>K12+K18+K37</f>
        <v>2612868.9981032689</v>
      </c>
      <c r="L7" s="304">
        <f>L12+L18+L37</f>
        <v>2717932.6211895803</v>
      </c>
      <c r="M7" s="304">
        <f>M12+M18+M37</f>
        <v>2737080.4773690002</v>
      </c>
      <c r="N7" s="304">
        <f>N12+N18+N37</f>
        <v>2706787.6632119995</v>
      </c>
      <c r="O7" s="304">
        <f>O12+O18+O37</f>
        <v>2641514.2985800002</v>
      </c>
    </row>
    <row r="8" spans="1:15" x14ac:dyDescent="0.25">
      <c r="B8" s="61"/>
      <c r="C8" s="61"/>
      <c r="D8" s="61"/>
      <c r="E8" s="61"/>
      <c r="F8" s="61"/>
      <c r="H8" s="61"/>
      <c r="I8" s="303"/>
      <c r="J8" s="302"/>
      <c r="K8" s="302"/>
      <c r="L8" s="302"/>
      <c r="M8" s="302"/>
      <c r="N8" s="302"/>
      <c r="O8" s="302"/>
    </row>
    <row r="9" spans="1:15" x14ac:dyDescent="0.25">
      <c r="A9" t="str">
        <f>'FY16 EOC SCH Calc Sheet'!A6</f>
        <v>NMT</v>
      </c>
      <c r="B9" s="16">
        <f>'FY16 EOC SCH Calc Sheet'!AZ18</f>
        <v>21964519</v>
      </c>
      <c r="C9" s="16">
        <f>'FY16 EOC SCH Calc Sheet'!BK18</f>
        <v>19367079</v>
      </c>
      <c r="D9" s="16">
        <f>'FY16 EOC SCH Calc Sheet'!BV18</f>
        <v>21879988</v>
      </c>
      <c r="E9" s="16">
        <f>'FY16 EOC SCH Calc Sheet'!CG18</f>
        <v>22942072</v>
      </c>
      <c r="F9" s="16">
        <f>'FY16 EOC SCH Calc Sheet'!CR18</f>
        <v>23699596</v>
      </c>
      <c r="H9" s="16">
        <f>AVERAGE(D9:F9)</f>
        <v>22840552</v>
      </c>
      <c r="I9" s="300">
        <f>H9/H$7</f>
        <v>3.199957554606947E-2</v>
      </c>
      <c r="K9" s="17">
        <f>'FY16 EOC SCH Calc Sheet'!AU18</f>
        <v>43216.916803936074</v>
      </c>
      <c r="L9" s="17">
        <f>'FY16 EOC SCH Calc Sheet'!BF18</f>
        <v>41596.936121536535</v>
      </c>
      <c r="M9" s="17">
        <f>'FY16 EOC SCH Calc Sheet'!BQ18</f>
        <v>46002.82</v>
      </c>
      <c r="N9" s="17">
        <f>'FY16 EOC SCH Calc Sheet'!CB18</f>
        <v>49425</v>
      </c>
      <c r="O9" s="17">
        <f>'FY16 EOC SCH Calc Sheet'!CM18</f>
        <v>50616.09</v>
      </c>
    </row>
    <row r="10" spans="1:15" x14ac:dyDescent="0.25">
      <c r="A10" t="str">
        <f>'FY16 EOC SCH Calc Sheet'!A20</f>
        <v>NMSU</v>
      </c>
      <c r="B10" s="16">
        <f>'FY16 EOC SCH Calc Sheet'!AZ32</f>
        <v>141807536</v>
      </c>
      <c r="C10" s="16">
        <f>'FY16 EOC SCH Calc Sheet'!BK32</f>
        <v>143002646</v>
      </c>
      <c r="D10" s="16">
        <f>'FY16 EOC SCH Calc Sheet'!BV32</f>
        <v>139855867</v>
      </c>
      <c r="E10" s="16">
        <f>'FY16 EOC SCH Calc Sheet'!CG32</f>
        <v>139711429</v>
      </c>
      <c r="F10" s="16">
        <f>'FY16 EOC SCH Calc Sheet'!CR32</f>
        <v>135097490</v>
      </c>
      <c r="H10" s="16">
        <f>AVERAGE(D10:F10)</f>
        <v>138221595.33333334</v>
      </c>
      <c r="I10" s="300">
        <f>H10/H$7</f>
        <v>0.19364822627610942</v>
      </c>
      <c r="K10" s="17">
        <f>'FY16 EOC SCH Calc Sheet'!AU32</f>
        <v>406080.35998907243</v>
      </c>
      <c r="L10" s="17">
        <f>'FY16 EOC SCH Calc Sheet'!BF32</f>
        <v>411807.45896229043</v>
      </c>
      <c r="M10" s="17">
        <f>'FY16 EOC SCH Calc Sheet'!BQ32</f>
        <v>402413.58749999997</v>
      </c>
      <c r="N10" s="17">
        <f>'FY16 EOC SCH Calc Sheet'!CB32</f>
        <v>401578.69219999993</v>
      </c>
      <c r="O10" s="17">
        <f>'FY16 EOC SCH Calc Sheet'!CM32</f>
        <v>386456.21499999997</v>
      </c>
    </row>
    <row r="11" spans="1:15" ht="15.75" thickBot="1" x14ac:dyDescent="0.3">
      <c r="A11" s="40" t="str">
        <f>'FY16 EOC SCH Calc Sheet'!A34</f>
        <v>UNM</v>
      </c>
      <c r="B11" s="185">
        <f>'FY16 EOC SCH Calc Sheet'!AZ46</f>
        <v>206692631</v>
      </c>
      <c r="C11" s="185">
        <f>'FY16 EOC SCH Calc Sheet'!BK46</f>
        <v>218550468</v>
      </c>
      <c r="D11" s="185">
        <f>'FY16 EOC SCH Calc Sheet'!BV46</f>
        <v>220525669</v>
      </c>
      <c r="E11" s="185">
        <f>'FY16 EOC SCH Calc Sheet'!CG46</f>
        <v>219640254</v>
      </c>
      <c r="F11" s="185">
        <f>'FY16 EOC SCH Calc Sheet'!CR46</f>
        <v>218995007</v>
      </c>
      <c r="H11" s="185">
        <f>AVERAGE(D11:F11)</f>
        <v>219720310</v>
      </c>
      <c r="I11" s="299">
        <f>H11/H$7</f>
        <v>0.30782779062654891</v>
      </c>
      <c r="J11" s="41"/>
      <c r="K11" s="41">
        <f>'FY16 EOC SCH Calc Sheet'!AU46</f>
        <v>596295.36290933064</v>
      </c>
      <c r="L11" s="41">
        <f>'FY16 EOC SCH Calc Sheet'!BF46</f>
        <v>630170.4572504207</v>
      </c>
      <c r="M11" s="41">
        <f>'FY16 EOC SCH Calc Sheet'!BQ46</f>
        <v>634904.418832</v>
      </c>
      <c r="N11" s="41">
        <f>'FY16 EOC SCH Calc Sheet'!CB46</f>
        <v>635029.16828100011</v>
      </c>
      <c r="O11" s="41">
        <f>'FY16 EOC SCH Calc Sheet'!CM46</f>
        <v>635233.19039999996</v>
      </c>
    </row>
    <row r="12" spans="1:15" x14ac:dyDescent="0.25">
      <c r="A12" t="s">
        <v>142</v>
      </c>
      <c r="B12" s="16">
        <f>SUM(B9:B11)</f>
        <v>370464686</v>
      </c>
      <c r="C12" s="16">
        <f>SUM(C9:C11)</f>
        <v>380920193</v>
      </c>
      <c r="D12" s="16">
        <f>SUM(D9:D11)</f>
        <v>382261524</v>
      </c>
      <c r="E12" s="16">
        <f>SUM(E9:E11)</f>
        <v>382293755</v>
      </c>
      <c r="F12" s="16">
        <f>SUM(F9:F11)</f>
        <v>377792093</v>
      </c>
      <c r="H12" s="16">
        <f>SUM(H9:H11)</f>
        <v>380782457.33333337</v>
      </c>
      <c r="I12" s="298">
        <f>SUM(I9:I11)</f>
        <v>0.53347559244872778</v>
      </c>
      <c r="K12" s="17">
        <f>SUM(K9:K11)</f>
        <v>1045592.6397023392</v>
      </c>
      <c r="L12" s="17">
        <f>SUM(L9:L11)</f>
        <v>1083574.8523342477</v>
      </c>
      <c r="M12" s="17">
        <f>SUM(M9:M11)</f>
        <v>1083320.8263320001</v>
      </c>
      <c r="N12" s="17">
        <f>SUM(N9:N11)</f>
        <v>1086032.860481</v>
      </c>
      <c r="O12" s="17">
        <f>SUM(O9:O11)</f>
        <v>1072305.4953999999</v>
      </c>
    </row>
    <row r="13" spans="1:15" x14ac:dyDescent="0.25">
      <c r="I13" s="301"/>
    </row>
    <row r="14" spans="1:15" x14ac:dyDescent="0.25">
      <c r="A14" t="str">
        <f>'FY16 EOC SCH Calc Sheet'!A48</f>
        <v>ENMU</v>
      </c>
      <c r="B14" s="16">
        <f>'FY16 EOC SCH Calc Sheet'!AZ60</f>
        <v>28275765</v>
      </c>
      <c r="C14" s="16">
        <f>'FY16 EOC SCH Calc Sheet'!BK60</f>
        <v>31236094</v>
      </c>
      <c r="D14" s="16">
        <f>'FY16 EOC SCH Calc Sheet'!BV60</f>
        <v>33544983</v>
      </c>
      <c r="E14" s="16">
        <f>'FY16 EOC SCH Calc Sheet'!CG60</f>
        <v>34804194</v>
      </c>
      <c r="F14" s="16">
        <f>'FY16 EOC SCH Calc Sheet'!CR60</f>
        <v>34858482</v>
      </c>
      <c r="H14" s="16">
        <f>AVERAGE(D14:F14)</f>
        <v>34402553</v>
      </c>
      <c r="I14" s="300">
        <f>H14/H$7</f>
        <v>4.8197919809519436E-2</v>
      </c>
      <c r="K14" s="17">
        <f>'FY16 EOC SCH Calc Sheet'!AU60</f>
        <v>98638.158730899129</v>
      </c>
      <c r="L14" s="17">
        <f>'FY16 EOC SCH Calc Sheet'!BF60</f>
        <v>108469.64885143269</v>
      </c>
      <c r="M14" s="17">
        <f>'FY16 EOC SCH Calc Sheet'!BQ60</f>
        <v>114568.00869999999</v>
      </c>
      <c r="N14" s="17">
        <f>'FY16 EOC SCH Calc Sheet'!CB60</f>
        <v>117196.02929999999</v>
      </c>
      <c r="O14" s="17">
        <f>'FY16 EOC SCH Calc Sheet'!CM60</f>
        <v>114351.10040000001</v>
      </c>
    </row>
    <row r="15" spans="1:15" x14ac:dyDescent="0.25">
      <c r="A15" t="str">
        <f>'FY16 EOC SCH Calc Sheet'!A62</f>
        <v>NMHU</v>
      </c>
      <c r="B15" s="16">
        <f>'FY16 EOC SCH Calc Sheet'!AZ74</f>
        <v>30730374</v>
      </c>
      <c r="C15" s="16">
        <f>'FY16 EOC SCH Calc Sheet'!BK74</f>
        <v>32191953</v>
      </c>
      <c r="D15" s="16">
        <f>'FY16 EOC SCH Calc Sheet'!BV74</f>
        <v>32265247</v>
      </c>
      <c r="E15" s="16">
        <f>'FY16 EOC SCH Calc Sheet'!CG74</f>
        <v>31111048</v>
      </c>
      <c r="F15" s="16">
        <f>'FY16 EOC SCH Calc Sheet'!CR74</f>
        <v>31435486</v>
      </c>
      <c r="H15" s="16">
        <f>AVERAGE(D15:F15)</f>
        <v>31603927</v>
      </c>
      <c r="I15" s="300">
        <f>H15/H$7</f>
        <v>4.4277049415835684E-2</v>
      </c>
      <c r="K15" s="17">
        <f>'FY16 EOC SCH Calc Sheet'!AU74</f>
        <v>74431.325414828258</v>
      </c>
      <c r="L15" s="17">
        <f>'FY16 EOC SCH Calc Sheet'!BF74</f>
        <v>77388.061027840493</v>
      </c>
      <c r="M15" s="17">
        <f>'FY16 EOC SCH Calc Sheet'!BQ74</f>
        <v>77528.98629999999</v>
      </c>
      <c r="N15" s="17">
        <f>'FY16 EOC SCH Calc Sheet'!CB74</f>
        <v>76978.160300000003</v>
      </c>
      <c r="O15" s="17">
        <f>'FY16 EOC SCH Calc Sheet'!CM74</f>
        <v>75881.199099999998</v>
      </c>
    </row>
    <row r="16" spans="1:15" x14ac:dyDescent="0.25">
      <c r="A16" t="str">
        <f>'FY16 EOC SCH Calc Sheet'!A76</f>
        <v>NNMC</v>
      </c>
      <c r="B16" s="16">
        <f>'FY16 EOC SCH Calc Sheet'!AZ88</f>
        <v>8608887</v>
      </c>
      <c r="C16" s="16">
        <f>'FY16 EOC SCH Calc Sheet'!BK88</f>
        <v>8790665</v>
      </c>
      <c r="D16" s="16">
        <f>'FY16 EOC SCH Calc Sheet'!BV88</f>
        <v>8073212</v>
      </c>
      <c r="E16" s="16">
        <f>'FY16 EOC SCH Calc Sheet'!CG88</f>
        <v>7670164</v>
      </c>
      <c r="F16" s="16">
        <f>'FY16 EOC SCH Calc Sheet'!CR88</f>
        <v>6613065</v>
      </c>
      <c r="H16" s="16">
        <f>AVERAGE(D16:F16)</f>
        <v>7452147</v>
      </c>
      <c r="I16" s="300">
        <f>H16/H$7</f>
        <v>1.044044561212509E-2</v>
      </c>
      <c r="K16" s="17">
        <f>'FY16 EOC SCH Calc Sheet'!AU88</f>
        <v>39245.520559681776</v>
      </c>
      <c r="L16" s="17">
        <f>'FY16 EOC SCH Calc Sheet'!BF88</f>
        <v>40460.362227899648</v>
      </c>
      <c r="M16" s="17">
        <f>'FY16 EOC SCH Calc Sheet'!BQ88</f>
        <v>37285.599699999999</v>
      </c>
      <c r="N16" s="17">
        <f>'FY16 EOC SCH Calc Sheet'!CB88</f>
        <v>35271.740900000004</v>
      </c>
      <c r="O16" s="17">
        <f>'FY16 EOC SCH Calc Sheet'!CM88</f>
        <v>30884.739600000001</v>
      </c>
    </row>
    <row r="17" spans="1:15" ht="15.75" thickBot="1" x14ac:dyDescent="0.3">
      <c r="A17" s="40" t="str">
        <f>'FY16 EOC SCH Calc Sheet'!A90</f>
        <v>WNMU</v>
      </c>
      <c r="B17" s="185">
        <f>'FY16 EOC SCH Calc Sheet'!AZ102</f>
        <v>18071533</v>
      </c>
      <c r="C17" s="185">
        <f>'FY16 EOC SCH Calc Sheet'!BK102</f>
        <v>17781665</v>
      </c>
      <c r="D17" s="185">
        <f>'FY16 EOC SCH Calc Sheet'!BV102</f>
        <v>18498952</v>
      </c>
      <c r="E17" s="185">
        <f>'FY16 EOC SCH Calc Sheet'!CG102</f>
        <v>19646907</v>
      </c>
      <c r="F17" s="185">
        <f>'FY16 EOC SCH Calc Sheet'!CR102</f>
        <v>21073568</v>
      </c>
      <c r="H17" s="185">
        <f>AVERAGE(D17:F17)</f>
        <v>19739809</v>
      </c>
      <c r="I17" s="299">
        <f>H17/H$7</f>
        <v>2.7655439735453067E-2</v>
      </c>
      <c r="J17" s="41"/>
      <c r="K17" s="41">
        <f>'FY16 EOC SCH Calc Sheet'!AU102</f>
        <v>64944.547635056566</v>
      </c>
      <c r="L17" s="41">
        <f>'FY16 EOC SCH Calc Sheet'!BF102</f>
        <v>63550.411822636495</v>
      </c>
      <c r="M17" s="41">
        <f>'FY16 EOC SCH Calc Sheet'!BQ102</f>
        <v>62808.099600000001</v>
      </c>
      <c r="N17" s="41">
        <f>'FY16 EOC SCH Calc Sheet'!CB102</f>
        <v>65654.159500000009</v>
      </c>
      <c r="O17" s="41">
        <f>'FY16 EOC SCH Calc Sheet'!CM102</f>
        <v>68841.048699999999</v>
      </c>
    </row>
    <row r="18" spans="1:15" x14ac:dyDescent="0.25">
      <c r="A18" t="s">
        <v>143</v>
      </c>
      <c r="B18" s="16">
        <f>SUM(B14:B17)</f>
        <v>85686559</v>
      </c>
      <c r="C18" s="16">
        <f>SUM(C14:C17)</f>
        <v>90000377</v>
      </c>
      <c r="D18" s="16">
        <f>SUM(D14:D17)</f>
        <v>92382394</v>
      </c>
      <c r="E18" s="16">
        <f>SUM(E14:E17)</f>
        <v>93232313</v>
      </c>
      <c r="F18" s="16">
        <f>SUM(F14:F17)</f>
        <v>93980601</v>
      </c>
      <c r="H18" s="16">
        <f>SUM(H14:H17)</f>
        <v>93198436</v>
      </c>
      <c r="I18" s="298">
        <f>SUM(I14:I17)</f>
        <v>0.13057085457293327</v>
      </c>
      <c r="K18" s="17">
        <f>SUM(K14:K17)</f>
        <v>277259.55234046571</v>
      </c>
      <c r="L18" s="17">
        <f>SUM(L14:L17)</f>
        <v>289868.48392980936</v>
      </c>
      <c r="M18" s="17">
        <f>SUM(M14:M17)</f>
        <v>292190.69429999997</v>
      </c>
      <c r="N18" s="17">
        <f>SUM(N14:N17)</f>
        <v>295100.08999999997</v>
      </c>
      <c r="O18" s="17">
        <f>SUM(O14:O17)</f>
        <v>289958.08780000004</v>
      </c>
    </row>
    <row r="19" spans="1:15" x14ac:dyDescent="0.25">
      <c r="I19" s="301"/>
    </row>
    <row r="20" spans="1:15" x14ac:dyDescent="0.25">
      <c r="A20" t="str">
        <f>'FY16 EOC SCH Calc Sheet'!A104</f>
        <v>ENMU-RO</v>
      </c>
      <c r="B20" s="16">
        <f>'FY16 EOC SCH Calc Sheet'!AZ116</f>
        <v>12792409</v>
      </c>
      <c r="C20" s="16">
        <f>'FY16 EOC SCH Calc Sheet'!BK116</f>
        <v>13995384</v>
      </c>
      <c r="D20" s="16">
        <f>'FY16 EOC SCH Calc Sheet'!BV116</f>
        <v>13848669</v>
      </c>
      <c r="E20" s="16">
        <f>'FY16 EOC SCH Calc Sheet'!CG116</f>
        <v>13091876</v>
      </c>
      <c r="F20" s="16">
        <f>'FY16 EOC SCH Calc Sheet'!CR116</f>
        <v>12530719</v>
      </c>
      <c r="H20" s="16">
        <f t="shared" ref="H20:H36" si="0">AVERAGE(D20:F20)</f>
        <v>13157088</v>
      </c>
      <c r="I20" s="300">
        <f t="shared" ref="I20:I36" si="1">H20/H$7</f>
        <v>1.8433058510244588E-2</v>
      </c>
      <c r="K20" s="17">
        <f>'FY16 EOC SCH Calc Sheet'!AU116</f>
        <v>63337.124733730729</v>
      </c>
      <c r="L20" s="17">
        <f>'FY16 EOC SCH Calc Sheet'!BF116</f>
        <v>68638.746444806369</v>
      </c>
      <c r="M20" s="17">
        <f>'FY16 EOC SCH Calc Sheet'!BQ116</f>
        <v>66803.501799999998</v>
      </c>
      <c r="N20" s="17">
        <f>'FY16 EOC SCH Calc Sheet'!CB116</f>
        <v>62505.589000000007</v>
      </c>
      <c r="O20" s="17">
        <f>'FY16 EOC SCH Calc Sheet'!CM116</f>
        <v>58347.464200000002</v>
      </c>
    </row>
    <row r="21" spans="1:15" x14ac:dyDescent="0.25">
      <c r="A21" t="str">
        <f>'FY16 EOC SCH Calc Sheet'!A118</f>
        <v>ENMU-RU</v>
      </c>
      <c r="B21" s="16">
        <f>'FY16 EOC SCH Calc Sheet'!AZ130</f>
        <v>2535709</v>
      </c>
      <c r="C21" s="16">
        <f>'FY16 EOC SCH Calc Sheet'!BK130</f>
        <v>2554619</v>
      </c>
      <c r="D21" s="16">
        <f>'FY16 EOC SCH Calc Sheet'!BV130</f>
        <v>2651852</v>
      </c>
      <c r="E21" s="16">
        <f>'FY16 EOC SCH Calc Sheet'!CG130</f>
        <v>2473046</v>
      </c>
      <c r="F21" s="16">
        <f>'FY16 EOC SCH Calc Sheet'!CR130</f>
        <v>2215840</v>
      </c>
      <c r="H21" s="16">
        <f t="shared" si="0"/>
        <v>2446912.6666666665</v>
      </c>
      <c r="I21" s="300">
        <f t="shared" si="1"/>
        <v>3.4281205958434932E-3</v>
      </c>
      <c r="K21" s="17">
        <f>'FY16 EOC SCH Calc Sheet'!AU130</f>
        <v>14594.875128736503</v>
      </c>
      <c r="L21" s="17">
        <f>'FY16 EOC SCH Calc Sheet'!BF130</f>
        <v>15017.489908854071</v>
      </c>
      <c r="M21" s="17">
        <f>'FY16 EOC SCH Calc Sheet'!BQ130</f>
        <v>15238.790776000002</v>
      </c>
      <c r="N21" s="17">
        <f>'FY16 EOC SCH Calc Sheet'!CB130</f>
        <v>14630.220576</v>
      </c>
      <c r="O21" s="17">
        <f>'FY16 EOC SCH Calc Sheet'!CM130</f>
        <v>12324.39018</v>
      </c>
    </row>
    <row r="22" spans="1:15" x14ac:dyDescent="0.25">
      <c r="A22" t="str">
        <f>'FY16 EOC SCH Calc Sheet'!A132</f>
        <v>NMSU-AL</v>
      </c>
      <c r="B22" s="16">
        <f>'FY16 EOC SCH Calc Sheet'!AZ144</f>
        <v>8541002</v>
      </c>
      <c r="C22" s="16">
        <f>'FY16 EOC SCH Calc Sheet'!BK144</f>
        <v>9153033</v>
      </c>
      <c r="D22" s="16">
        <f>'FY16 EOC SCH Calc Sheet'!BV144</f>
        <v>9281097</v>
      </c>
      <c r="E22" s="16">
        <f>'FY16 EOC SCH Calc Sheet'!CG144</f>
        <v>8480497</v>
      </c>
      <c r="F22" s="16">
        <f>'FY16 EOC SCH Calc Sheet'!CR144</f>
        <v>6686488</v>
      </c>
      <c r="H22" s="16">
        <f t="shared" si="0"/>
        <v>8149360.666666667</v>
      </c>
      <c r="I22" s="300">
        <f t="shared" si="1"/>
        <v>1.1417240805089433E-2</v>
      </c>
      <c r="K22" s="17">
        <f>'FY16 EOC SCH Calc Sheet'!AU144</f>
        <v>49491.260345563511</v>
      </c>
      <c r="L22" s="17">
        <f>'FY16 EOC SCH Calc Sheet'!BF144</f>
        <v>52228.057924497974</v>
      </c>
      <c r="M22" s="17">
        <f>'FY16 EOC SCH Calc Sheet'!BQ144</f>
        <v>52832.131200000003</v>
      </c>
      <c r="N22" s="17">
        <f>'FY16 EOC SCH Calc Sheet'!CB144</f>
        <v>48978.079299999998</v>
      </c>
      <c r="O22" s="17">
        <f>'FY16 EOC SCH Calc Sheet'!CM144</f>
        <v>38929.100399999996</v>
      </c>
    </row>
    <row r="23" spans="1:15" x14ac:dyDescent="0.25">
      <c r="A23" t="str">
        <f>'FY16 EOC SCH Calc Sheet'!A146</f>
        <v>NMSU-CA</v>
      </c>
      <c r="B23" s="16">
        <f>'FY16 EOC SCH Calc Sheet'!AZ158</f>
        <v>5458209</v>
      </c>
      <c r="C23" s="16">
        <f>'FY16 EOC SCH Calc Sheet'!BK158</f>
        <v>5221831</v>
      </c>
      <c r="D23" s="16">
        <f>'FY16 EOC SCH Calc Sheet'!BV158</f>
        <v>4858548</v>
      </c>
      <c r="E23" s="16">
        <f>'FY16 EOC SCH Calc Sheet'!CG158</f>
        <v>5252654</v>
      </c>
      <c r="F23" s="16">
        <f>'FY16 EOC SCH Calc Sheet'!CR158</f>
        <v>5058189</v>
      </c>
      <c r="H23" s="16">
        <f t="shared" si="0"/>
        <v>5056463.666666667</v>
      </c>
      <c r="I23" s="300">
        <f t="shared" si="1"/>
        <v>7.0840972274862461E-3</v>
      </c>
      <c r="K23" s="17">
        <f>'FY16 EOC SCH Calc Sheet'!AU158</f>
        <v>28735.295678785929</v>
      </c>
      <c r="L23" s="17">
        <f>'FY16 EOC SCH Calc Sheet'!BF158</f>
        <v>27321.684063875957</v>
      </c>
      <c r="M23" s="17">
        <f>'FY16 EOC SCH Calc Sheet'!BQ158</f>
        <v>25643.759600000001</v>
      </c>
      <c r="N23" s="17">
        <f>'FY16 EOC SCH Calc Sheet'!CB158</f>
        <v>28178.13</v>
      </c>
      <c r="O23" s="17">
        <f>'FY16 EOC SCH Calc Sheet'!CM158</f>
        <v>26783.1</v>
      </c>
    </row>
    <row r="24" spans="1:15" x14ac:dyDescent="0.25">
      <c r="A24" t="str">
        <f>'FY16 EOC SCH Calc Sheet'!A160</f>
        <v>NMSU-DA</v>
      </c>
      <c r="B24" s="16">
        <f>'FY16 EOC SCH Calc Sheet'!AZ172</f>
        <v>27509330</v>
      </c>
      <c r="C24" s="16">
        <f>'FY16 EOC SCH Calc Sheet'!BK172</f>
        <v>29448784</v>
      </c>
      <c r="D24" s="16">
        <f>'FY16 EOC SCH Calc Sheet'!BV172</f>
        <v>30666060</v>
      </c>
      <c r="E24" s="16">
        <f>'FY16 EOC SCH Calc Sheet'!CG172</f>
        <v>28284802</v>
      </c>
      <c r="F24" s="16">
        <f>'FY16 EOC SCH Calc Sheet'!CR172</f>
        <v>27418292</v>
      </c>
      <c r="H24" s="16">
        <f t="shared" si="0"/>
        <v>28789718</v>
      </c>
      <c r="I24" s="300">
        <f t="shared" si="1"/>
        <v>4.0334347264945086E-2</v>
      </c>
      <c r="K24" s="17">
        <f>'FY16 EOC SCH Calc Sheet'!AU172</f>
        <v>145194.89644292832</v>
      </c>
      <c r="L24" s="17">
        <f>'FY16 EOC SCH Calc Sheet'!BF172</f>
        <v>157099.58349951694</v>
      </c>
      <c r="M24" s="17">
        <f>'FY16 EOC SCH Calc Sheet'!BQ172</f>
        <v>165303.28999999998</v>
      </c>
      <c r="N24" s="17">
        <f>'FY16 EOC SCH Calc Sheet'!CB172</f>
        <v>155562.14000000001</v>
      </c>
      <c r="O24" s="17">
        <f>'FY16 EOC SCH Calc Sheet'!CM172</f>
        <v>151340.96000000002</v>
      </c>
    </row>
    <row r="25" spans="1:15" x14ac:dyDescent="0.25">
      <c r="A25" t="str">
        <f>'FY16 EOC SCH Calc Sheet'!A174</f>
        <v>NMSU-GR</v>
      </c>
      <c r="B25" s="16">
        <f>'FY16 EOC SCH Calc Sheet'!AZ186</f>
        <v>3665115</v>
      </c>
      <c r="C25" s="16">
        <f>'FY16 EOC SCH Calc Sheet'!BK186</f>
        <v>3575216</v>
      </c>
      <c r="D25" s="16">
        <f>'FY16 EOC SCH Calc Sheet'!BV186</f>
        <v>3318807</v>
      </c>
      <c r="E25" s="16">
        <f>'FY16 EOC SCH Calc Sheet'!CG186</f>
        <v>2969910</v>
      </c>
      <c r="F25" s="16">
        <f>'FY16 EOC SCH Calc Sheet'!CR186</f>
        <v>2651905</v>
      </c>
      <c r="H25" s="16">
        <f t="shared" si="0"/>
        <v>2980207.3333333335</v>
      </c>
      <c r="I25" s="300">
        <f t="shared" si="1"/>
        <v>4.1752655411283505E-3</v>
      </c>
      <c r="K25" s="17">
        <f>'FY16 EOC SCH Calc Sheet'!AU186</f>
        <v>20727.657626297929</v>
      </c>
      <c r="L25" s="17">
        <f>'FY16 EOC SCH Calc Sheet'!BF186</f>
        <v>20746.049241640976</v>
      </c>
      <c r="M25" s="17">
        <f>'FY16 EOC SCH Calc Sheet'!BQ186</f>
        <v>18813.000400000001</v>
      </c>
      <c r="N25" s="17">
        <f>'FY16 EOC SCH Calc Sheet'!CB186</f>
        <v>17040.999599999999</v>
      </c>
      <c r="O25" s="17">
        <f>'FY16 EOC SCH Calc Sheet'!CM186</f>
        <v>14491.0002</v>
      </c>
    </row>
    <row r="26" spans="1:15" x14ac:dyDescent="0.25">
      <c r="A26" t="str">
        <f>'FY16 EOC SCH Calc Sheet'!A188</f>
        <v>UNM-GA</v>
      </c>
      <c r="B26" s="16">
        <f>'FY16 EOC SCH Calc Sheet'!AZ200</f>
        <v>9836045</v>
      </c>
      <c r="C26" s="16">
        <f>'FY16 EOC SCH Calc Sheet'!BK200</f>
        <v>10019842</v>
      </c>
      <c r="D26" s="16">
        <f>'FY16 EOC SCH Calc Sheet'!BV200</f>
        <v>9842183</v>
      </c>
      <c r="E26" s="16">
        <f>'FY16 EOC SCH Calc Sheet'!CG200</f>
        <v>9522794</v>
      </c>
      <c r="F26" s="16">
        <f>'FY16 EOC SCH Calc Sheet'!CR200</f>
        <v>9148920</v>
      </c>
      <c r="H26" s="16">
        <f t="shared" si="0"/>
        <v>9504632.333333334</v>
      </c>
      <c r="I26" s="300">
        <f t="shared" si="1"/>
        <v>1.3315974166829003E-2</v>
      </c>
      <c r="K26" s="17">
        <f>'FY16 EOC SCH Calc Sheet'!AU200</f>
        <v>52545.21932641029</v>
      </c>
      <c r="L26" s="17">
        <f>'FY16 EOC SCH Calc Sheet'!BF200</f>
        <v>53266.742249304778</v>
      </c>
      <c r="M26" s="17">
        <f>'FY16 EOC SCH Calc Sheet'!BQ200</f>
        <v>52951.045199999993</v>
      </c>
      <c r="N26" s="17">
        <f>'FY16 EOC SCH Calc Sheet'!CB200</f>
        <v>51524.981299999999</v>
      </c>
      <c r="O26" s="17">
        <f>'FY16 EOC SCH Calc Sheet'!CM200</f>
        <v>48315.239499999996</v>
      </c>
    </row>
    <row r="27" spans="1:15" x14ac:dyDescent="0.25">
      <c r="A27" t="str">
        <f>'FY16 EOC SCH Calc Sheet'!A202</f>
        <v>UNM-LA</v>
      </c>
      <c r="B27" s="16">
        <f>'FY16 EOC SCH Calc Sheet'!AZ214</f>
        <v>1620253</v>
      </c>
      <c r="C27" s="16">
        <f>'FY16 EOC SCH Calc Sheet'!BK214</f>
        <v>1859414</v>
      </c>
      <c r="D27" s="16">
        <f>'FY16 EOC SCH Calc Sheet'!BV214</f>
        <v>1672512</v>
      </c>
      <c r="E27" s="16">
        <f>'FY16 EOC SCH Calc Sheet'!CG214</f>
        <v>1671169</v>
      </c>
      <c r="F27" s="16">
        <f>'FY16 EOC SCH Calc Sheet'!CR214</f>
        <v>1899485</v>
      </c>
      <c r="H27" s="16">
        <f t="shared" si="0"/>
        <v>1747722</v>
      </c>
      <c r="I27" s="300">
        <f t="shared" si="1"/>
        <v>2.4485556291515033E-3</v>
      </c>
      <c r="K27" s="17">
        <f>'FY16 EOC SCH Calc Sheet'!AU214</f>
        <v>10028.951246285153</v>
      </c>
      <c r="L27" s="17">
        <f>'FY16 EOC SCH Calc Sheet'!BF214</f>
        <v>11255.650428910494</v>
      </c>
      <c r="M27" s="17">
        <f>'FY16 EOC SCH Calc Sheet'!BQ214</f>
        <v>10128.979665000001</v>
      </c>
      <c r="N27" s="17">
        <f>'FY16 EOC SCH Calc Sheet'!CB214</f>
        <v>9948.5001549999997</v>
      </c>
      <c r="O27" s="17">
        <f>'FY16 EOC SCH Calc Sheet'!CM214</f>
        <v>11117.01</v>
      </c>
    </row>
    <row r="28" spans="1:15" x14ac:dyDescent="0.25">
      <c r="A28" t="str">
        <f>'FY16 EOC SCH Calc Sheet'!A216</f>
        <v>UNM-TA</v>
      </c>
      <c r="B28" s="16">
        <f>'FY16 EOC SCH Calc Sheet'!AZ228</f>
        <v>4185149</v>
      </c>
      <c r="C28" s="16">
        <f>'FY16 EOC SCH Calc Sheet'!BK228</f>
        <v>4699394</v>
      </c>
      <c r="D28" s="16">
        <f>'FY16 EOC SCH Calc Sheet'!BV228</f>
        <v>4895502</v>
      </c>
      <c r="E28" s="16">
        <f>'FY16 EOC SCH Calc Sheet'!CG228</f>
        <v>4703455</v>
      </c>
      <c r="F28" s="16">
        <f>'FY16 EOC SCH Calc Sheet'!CR228</f>
        <v>4628284</v>
      </c>
      <c r="H28" s="16">
        <f t="shared" si="0"/>
        <v>4742413.666666667</v>
      </c>
      <c r="I28" s="300">
        <f t="shared" si="1"/>
        <v>6.6441136973052276E-3</v>
      </c>
      <c r="K28" s="17">
        <f>'FY16 EOC SCH Calc Sheet'!AU228</f>
        <v>21906.390749214082</v>
      </c>
      <c r="L28" s="17">
        <f>'FY16 EOC SCH Calc Sheet'!BF228</f>
        <v>24766.441900448339</v>
      </c>
      <c r="M28" s="17">
        <f>'FY16 EOC SCH Calc Sheet'!BQ228</f>
        <v>25883</v>
      </c>
      <c r="N28" s="17">
        <f>'FY16 EOC SCH Calc Sheet'!CB228</f>
        <v>25487.98</v>
      </c>
      <c r="O28" s="17">
        <f>'FY16 EOC SCH Calc Sheet'!CM228</f>
        <v>25102</v>
      </c>
    </row>
    <row r="29" spans="1:15" x14ac:dyDescent="0.25">
      <c r="A29" t="str">
        <f>'FY16 EOC SCH Calc Sheet'!A230</f>
        <v>UNM-VA</v>
      </c>
      <c r="B29" s="16">
        <f>'FY16 EOC SCH Calc Sheet'!AZ242</f>
        <v>6114160</v>
      </c>
      <c r="C29" s="16">
        <f>'FY16 EOC SCH Calc Sheet'!BK242</f>
        <v>6335714</v>
      </c>
      <c r="D29" s="16">
        <f>'FY16 EOC SCH Calc Sheet'!BV242</f>
        <v>6946472</v>
      </c>
      <c r="E29" s="16">
        <f>'FY16 EOC SCH Calc Sheet'!CG242</f>
        <v>6469009</v>
      </c>
      <c r="F29" s="16">
        <f>'FY16 EOC SCH Calc Sheet'!CR242</f>
        <v>6250040</v>
      </c>
      <c r="H29" s="16">
        <f t="shared" si="0"/>
        <v>6555173.666666667</v>
      </c>
      <c r="I29" s="300">
        <f t="shared" si="1"/>
        <v>9.1837874568051255E-3</v>
      </c>
      <c r="K29" s="17">
        <f>'FY16 EOC SCH Calc Sheet'!AU242</f>
        <v>36218.028889949055</v>
      </c>
      <c r="L29" s="17">
        <f>'FY16 EOC SCH Calc Sheet'!BF242</f>
        <v>37137.548579621012</v>
      </c>
      <c r="M29" s="17">
        <f>'FY16 EOC SCH Calc Sheet'!BQ242</f>
        <v>40644.0026</v>
      </c>
      <c r="N29" s="17">
        <f>'FY16 EOC SCH Calc Sheet'!CB242</f>
        <v>37807</v>
      </c>
      <c r="O29" s="17">
        <f>'FY16 EOC SCH Calc Sheet'!CM242</f>
        <v>35905.000599999999</v>
      </c>
    </row>
    <row r="30" spans="1:15" x14ac:dyDescent="0.25">
      <c r="A30" t="str">
        <f>'FY16 EOC SCH Calc Sheet'!A244</f>
        <v>CNM</v>
      </c>
      <c r="B30" s="16">
        <f>'FY16 EOC SCH Calc Sheet'!AZ256</f>
        <v>84357240</v>
      </c>
      <c r="C30" s="16">
        <f>'FY16 EOC SCH Calc Sheet'!BK256</f>
        <v>88770818</v>
      </c>
      <c r="D30" s="16">
        <f>'FY16 EOC SCH Calc Sheet'!BV256</f>
        <v>89993807</v>
      </c>
      <c r="E30" s="16">
        <f>'FY16 EOC SCH Calc Sheet'!CG256</f>
        <v>87291857</v>
      </c>
      <c r="F30" s="16">
        <f>'FY16 EOC SCH Calc Sheet'!CR256</f>
        <v>85101587</v>
      </c>
      <c r="H30" s="16">
        <f t="shared" si="0"/>
        <v>87462417</v>
      </c>
      <c r="I30" s="300">
        <f t="shared" si="1"/>
        <v>0.12253470144825443</v>
      </c>
      <c r="K30" s="17">
        <f>'FY16 EOC SCH Calc Sheet'!AU256</f>
        <v>478218.2178373604</v>
      </c>
      <c r="L30" s="17">
        <f>'FY16 EOC SCH Calc Sheet'!BF256</f>
        <v>505699.14772984589</v>
      </c>
      <c r="M30" s="17">
        <f>'FY16 EOC SCH Calc Sheet'!BQ256</f>
        <v>514811.0086</v>
      </c>
      <c r="N30" s="17">
        <f>'FY16 EOC SCH Calc Sheet'!CB256</f>
        <v>505336</v>
      </c>
      <c r="O30" s="17">
        <f>'FY16 EOC SCH Calc Sheet'!CM256</f>
        <v>492252.00030000001</v>
      </c>
    </row>
    <row r="31" spans="1:15" x14ac:dyDescent="0.25">
      <c r="A31" t="str">
        <f>'FY16 EOC SCH Calc Sheet'!A258</f>
        <v>CCC</v>
      </c>
      <c r="B31" s="16">
        <f>'FY16 EOC SCH Calc Sheet'!AZ270</f>
        <v>9923015</v>
      </c>
      <c r="C31" s="16">
        <f>'FY16 EOC SCH Calc Sheet'!BK270</f>
        <v>9571411</v>
      </c>
      <c r="D31" s="16">
        <f>'FY16 EOC SCH Calc Sheet'!BV270</f>
        <v>9245636</v>
      </c>
      <c r="E31" s="16">
        <f>'FY16 EOC SCH Calc Sheet'!CG270</f>
        <v>9092374</v>
      </c>
      <c r="F31" s="16">
        <f>'FY16 EOC SCH Calc Sheet'!CR270</f>
        <v>8612650</v>
      </c>
      <c r="H31" s="16">
        <f t="shared" si="0"/>
        <v>8983553.333333334</v>
      </c>
      <c r="I31" s="300">
        <f t="shared" si="1"/>
        <v>1.2585943350324643E-2</v>
      </c>
      <c r="K31" s="17">
        <f>'FY16 EOC SCH Calc Sheet'!AU270</f>
        <v>54891.309742502111</v>
      </c>
      <c r="L31" s="17">
        <f>'FY16 EOC SCH Calc Sheet'!BF270</f>
        <v>52982.113801337691</v>
      </c>
      <c r="M31" s="17">
        <f>'FY16 EOC SCH Calc Sheet'!BQ270</f>
        <v>51693.006600000001</v>
      </c>
      <c r="N31" s="17">
        <f>'FY16 EOC SCH Calc Sheet'!CB270</f>
        <v>50577.998800000001</v>
      </c>
      <c r="O31" s="17">
        <f>'FY16 EOC SCH Calc Sheet'!CM270</f>
        <v>47443.006399999998</v>
      </c>
    </row>
    <row r="32" spans="1:15" x14ac:dyDescent="0.25">
      <c r="A32" t="str">
        <f>'FY16 EOC SCH Calc Sheet'!A272</f>
        <v>LCC</v>
      </c>
      <c r="B32" s="16">
        <f>'FY16 EOC SCH Calc Sheet'!AZ284</f>
        <v>5256875</v>
      </c>
      <c r="C32" s="16">
        <f>'FY16 EOC SCH Calc Sheet'!BK284</f>
        <v>5637086</v>
      </c>
      <c r="D32" s="16">
        <f>'FY16 EOC SCH Calc Sheet'!BV284</f>
        <v>5499674</v>
      </c>
      <c r="E32" s="16">
        <f>'FY16 EOC SCH Calc Sheet'!CG284</f>
        <v>4932747</v>
      </c>
      <c r="F32" s="16">
        <f>'FY16 EOC SCH Calc Sheet'!CR284</f>
        <v>4525983</v>
      </c>
      <c r="H32" s="16">
        <f t="shared" si="0"/>
        <v>4986134.666666667</v>
      </c>
      <c r="I32" s="300">
        <f t="shared" si="1"/>
        <v>6.9855664148955731E-3</v>
      </c>
      <c r="K32" s="17">
        <f>'FY16 EOC SCH Calc Sheet'!AU284</f>
        <v>27877.691780126603</v>
      </c>
      <c r="L32" s="17">
        <f>'FY16 EOC SCH Calc Sheet'!BF284</f>
        <v>30377.497866572699</v>
      </c>
      <c r="M32" s="17">
        <f>'FY16 EOC SCH Calc Sheet'!BQ284</f>
        <v>30092.9941</v>
      </c>
      <c r="N32" s="17">
        <f>'FY16 EOC SCH Calc Sheet'!CB284</f>
        <v>26679.996200000001</v>
      </c>
      <c r="O32" s="17">
        <f>'FY16 EOC SCH Calc Sheet'!CM284</f>
        <v>24673.995800000001</v>
      </c>
    </row>
    <row r="33" spans="1:15" x14ac:dyDescent="0.25">
      <c r="A33" t="str">
        <f>'FY16 EOC SCH Calc Sheet'!A286</f>
        <v>MCC</v>
      </c>
      <c r="B33" s="16">
        <f>'FY16 EOC SCH Calc Sheet'!AZ298</f>
        <v>3590302</v>
      </c>
      <c r="C33" s="16">
        <f>'FY16 EOC SCH Calc Sheet'!BK298</f>
        <v>3586448</v>
      </c>
      <c r="D33" s="16">
        <f>'FY16 EOC SCH Calc Sheet'!BV298</f>
        <v>2992571</v>
      </c>
      <c r="E33" s="16">
        <f>'FY16 EOC SCH Calc Sheet'!CG298</f>
        <v>2873950</v>
      </c>
      <c r="F33" s="16">
        <f>'FY16 EOC SCH Calc Sheet'!CR298</f>
        <v>2019581</v>
      </c>
      <c r="H33" s="16">
        <f t="shared" si="0"/>
        <v>2628700.6666666665</v>
      </c>
      <c r="I33" s="300">
        <f t="shared" si="1"/>
        <v>3.6828052829460151E-3</v>
      </c>
      <c r="K33" s="17">
        <f>'FY16 EOC SCH Calc Sheet'!AU298</f>
        <v>20067.177099368793</v>
      </c>
      <c r="L33" s="17">
        <f>'FY16 EOC SCH Calc Sheet'!BF298</f>
        <v>19559.638358364515</v>
      </c>
      <c r="M33" s="17">
        <f>'FY16 EOC SCH Calc Sheet'!BQ298</f>
        <v>17008.330895999999</v>
      </c>
      <c r="N33" s="17">
        <f>'FY16 EOC SCH Calc Sheet'!CB298</f>
        <v>16061.11</v>
      </c>
      <c r="O33" s="17">
        <f>'FY16 EOC SCH Calc Sheet'!CM298</f>
        <v>11481</v>
      </c>
    </row>
    <row r="34" spans="1:15" x14ac:dyDescent="0.25">
      <c r="A34" t="str">
        <f>'FY16 EOC SCH Calc Sheet'!A300</f>
        <v>NMJC</v>
      </c>
      <c r="B34" s="16">
        <f>'FY16 EOC SCH Calc Sheet'!AZ312</f>
        <v>9155056</v>
      </c>
      <c r="C34" s="16">
        <f>'FY16 EOC SCH Calc Sheet'!BK312</f>
        <v>9408859</v>
      </c>
      <c r="D34" s="16">
        <f>'FY16 EOC SCH Calc Sheet'!BV312</f>
        <v>9254037</v>
      </c>
      <c r="E34" s="16">
        <f>'FY16 EOC SCH Calc Sheet'!CG312</f>
        <v>8328102</v>
      </c>
      <c r="F34" s="16">
        <f>'FY16 EOC SCH Calc Sheet'!CR312</f>
        <v>8729473</v>
      </c>
      <c r="H34" s="16">
        <f t="shared" si="0"/>
        <v>8770537.333333334</v>
      </c>
      <c r="I34" s="300">
        <f t="shared" si="1"/>
        <v>1.2287508286911046E-2</v>
      </c>
      <c r="K34" s="17">
        <f>'FY16 EOC SCH Calc Sheet'!AU312</f>
        <v>52205.615335525843</v>
      </c>
      <c r="L34" s="17">
        <f>'FY16 EOC SCH Calc Sheet'!BF312</f>
        <v>53462.532786674034</v>
      </c>
      <c r="M34" s="17">
        <f>'FY16 EOC SCH Calc Sheet'!BQ312</f>
        <v>51277.024700000002</v>
      </c>
      <c r="N34" s="17">
        <f>'FY16 EOC SCH Calc Sheet'!CB312</f>
        <v>45968.003899999996</v>
      </c>
      <c r="O34" s="17">
        <f>'FY16 EOC SCH Calc Sheet'!CM312</f>
        <v>48558.993799999997</v>
      </c>
    </row>
    <row r="35" spans="1:15" x14ac:dyDescent="0.25">
      <c r="A35" t="str">
        <f>'FY16 EOC SCH Calc Sheet'!A314</f>
        <v>SJC</v>
      </c>
      <c r="B35" s="16">
        <f>'FY16 EOC SCH Calc Sheet'!AZ326</f>
        <v>27107116</v>
      </c>
      <c r="C35" s="16">
        <f>'FY16 EOC SCH Calc Sheet'!BK326</f>
        <v>27585118</v>
      </c>
      <c r="D35" s="16">
        <f>'FY16 EOC SCH Calc Sheet'!BV326</f>
        <v>28065398</v>
      </c>
      <c r="E35" s="16">
        <f>'FY16 EOC SCH Calc Sheet'!CG326</f>
        <v>28522346</v>
      </c>
      <c r="F35" s="16">
        <f>'FY16 EOC SCH Calc Sheet'!CR326</f>
        <v>28285695</v>
      </c>
      <c r="H35" s="16">
        <f t="shared" si="0"/>
        <v>28291146.333333332</v>
      </c>
      <c r="I35" s="300">
        <f t="shared" si="1"/>
        <v>3.9635849185186339E-2</v>
      </c>
      <c r="K35" s="17">
        <f>'FY16 EOC SCH Calc Sheet'!AU326</f>
        <v>136954.60711079225</v>
      </c>
      <c r="L35" s="17">
        <f>'FY16 EOC SCH Calc Sheet'!BF326</f>
        <v>137693.6220330213</v>
      </c>
      <c r="M35" s="17">
        <f>'FY16 EOC SCH Calc Sheet'!BQ326</f>
        <v>139866.59289999999</v>
      </c>
      <c r="N35" s="17">
        <f>'FY16 EOC SCH Calc Sheet'!CB326</f>
        <v>142182.89970000001</v>
      </c>
      <c r="O35" s="17">
        <f>'FY16 EOC SCH Calc Sheet'!CM326</f>
        <v>139779.49920000002</v>
      </c>
    </row>
    <row r="36" spans="1:15" ht="15.75" thickBot="1" x14ac:dyDescent="0.3">
      <c r="A36" s="40" t="str">
        <f>'FY16 EOC SCH Calc Sheet'!A328</f>
        <v>SFCC</v>
      </c>
      <c r="B36" s="185">
        <f>'FY16 EOC SCH Calc Sheet'!AZ340</f>
        <v>13726193</v>
      </c>
      <c r="C36" s="185">
        <f>'FY16 EOC SCH Calc Sheet'!BK340</f>
        <v>13715234</v>
      </c>
      <c r="D36" s="185">
        <f>'FY16 EOC SCH Calc Sheet'!BV340</f>
        <v>14671900</v>
      </c>
      <c r="E36" s="185">
        <f>'FY16 EOC SCH Calc Sheet'!CG340</f>
        <v>15543690</v>
      </c>
      <c r="F36" s="185">
        <f>'FY16 EOC SCH Calc Sheet'!CR340</f>
        <v>16415339</v>
      </c>
      <c r="H36" s="185">
        <f t="shared" si="0"/>
        <v>15543643</v>
      </c>
      <c r="I36" s="299">
        <f t="shared" si="1"/>
        <v>2.1776618114992749E-2</v>
      </c>
      <c r="J36" s="41"/>
      <c r="K36" s="41">
        <f>'FY16 EOC SCH Calc Sheet'!AU340</f>
        <v>77022.486986886463</v>
      </c>
      <c r="L36" s="41">
        <f>'FY16 EOC SCH Calc Sheet'!BF340</f>
        <v>77236.738108229983</v>
      </c>
      <c r="M36" s="41">
        <f>'FY16 EOC SCH Calc Sheet'!BQ340</f>
        <v>82578.497700000007</v>
      </c>
      <c r="N36" s="41">
        <f>'FY16 EOC SCH Calc Sheet'!CB340</f>
        <v>87185.084200000012</v>
      </c>
      <c r="O36" s="41">
        <f>'FY16 EOC SCH Calc Sheet'!CM340</f>
        <v>92406.954800000007</v>
      </c>
    </row>
    <row r="37" spans="1:15" x14ac:dyDescent="0.25">
      <c r="A37" t="s">
        <v>207</v>
      </c>
      <c r="B37" s="16">
        <f>SUM(B20:B36)</f>
        <v>235373178</v>
      </c>
      <c r="C37" s="16">
        <f>SUM(C20:C36)</f>
        <v>245138205</v>
      </c>
      <c r="D37" s="16">
        <f>SUM(D20:D36)</f>
        <v>247704725</v>
      </c>
      <c r="E37" s="16">
        <f>SUM(E20:E36)</f>
        <v>239504278</v>
      </c>
      <c r="F37" s="16">
        <f>SUM(F20:F36)</f>
        <v>232178470</v>
      </c>
      <c r="H37" s="16">
        <f>SUM(H20:H36)</f>
        <v>239795824.33333334</v>
      </c>
      <c r="I37" s="298">
        <f>SUM(I20:I36)</f>
        <v>0.33595355297833884</v>
      </c>
      <c r="K37" s="17">
        <f>SUM(K20:K36)</f>
        <v>1290016.8060604641</v>
      </c>
      <c r="L37" s="17">
        <f>SUM(L20:L36)</f>
        <v>1344489.2849255234</v>
      </c>
      <c r="M37" s="17">
        <f>SUM(M20:M36)</f>
        <v>1361568.9567369998</v>
      </c>
      <c r="N37" s="17">
        <f>SUM(N20:N36)</f>
        <v>1325654.7127309998</v>
      </c>
      <c r="O37" s="17">
        <f>SUM(O20:O36)</f>
        <v>1279250.71538</v>
      </c>
    </row>
  </sheetData>
  <pageMargins left="0.7" right="0.7" top="0.75" bottom="0.75" header="0.3" footer="0.3"/>
  <pageSetup scale="58" orientation="landscape" r:id="rId1"/>
  <headerFooter>
    <oddFooter>&amp;LPage &amp;P of &amp;N&amp;R&amp;F:&amp;A</oddFooter>
  </headerFooter>
  <colBreaks count="1" manualBreakCount="1">
    <brk id="1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37"/>
  <sheetViews>
    <sheetView zoomScaleNormal="100" workbookViewId="0">
      <selection activeCell="A2" sqref="A2"/>
    </sheetView>
  </sheetViews>
  <sheetFormatPr defaultRowHeight="15" x14ac:dyDescent="0.25"/>
  <cols>
    <col min="1" max="1" width="13.42578125" style="549" customWidth="1"/>
    <col min="2" max="2" width="32.7109375" style="549" customWidth="1"/>
    <col min="3" max="3" width="12.7109375" style="550" customWidth="1"/>
    <col min="4" max="10" width="12.7109375" style="549" customWidth="1"/>
    <col min="11" max="11" width="2.7109375" style="549" customWidth="1"/>
    <col min="12" max="12" width="12.7109375" style="549" customWidth="1"/>
    <col min="13" max="16384" width="9.140625" style="549"/>
  </cols>
  <sheetData>
    <row r="1" spans="1:10" customFormat="1" ht="15.75" x14ac:dyDescent="0.25">
      <c r="A1" s="697" t="str">
        <f>'FY16 I&amp;G Distribution'!A1</f>
        <v>NM I&amp;G Funding Formula FY16 v9.6 Final 2014-11-03</v>
      </c>
      <c r="B1" s="281"/>
      <c r="C1" s="281"/>
      <c r="D1" s="281"/>
      <c r="E1" s="281"/>
    </row>
    <row r="2" spans="1:10" customFormat="1" x14ac:dyDescent="0.25">
      <c r="A2" s="4">
        <f>'FY16 I&amp;G Distribution'!A2</f>
        <v>41946</v>
      </c>
      <c r="B2" s="281"/>
      <c r="C2" s="281"/>
      <c r="D2" s="281"/>
      <c r="E2" s="281"/>
    </row>
    <row r="3" spans="1:10" customFormat="1" x14ac:dyDescent="0.25">
      <c r="A3" s="281"/>
      <c r="B3" s="281"/>
      <c r="C3" s="281"/>
      <c r="D3" s="281"/>
      <c r="E3" s="281"/>
    </row>
    <row r="4" spans="1:10" s="583" customFormat="1" x14ac:dyDescent="0.25">
      <c r="A4" s="583" t="s">
        <v>392</v>
      </c>
      <c r="C4" s="552"/>
    </row>
    <row r="5" spans="1:10" s="583" customFormat="1" x14ac:dyDescent="0.25">
      <c r="C5" s="552"/>
    </row>
    <row r="6" spans="1:10" s="583" customFormat="1" ht="15.75" thickBot="1" x14ac:dyDescent="0.3">
      <c r="B6" s="728" t="s">
        <v>391</v>
      </c>
      <c r="C6" s="728"/>
      <c r="D6" s="728"/>
      <c r="E6" s="728"/>
      <c r="F6" s="728"/>
      <c r="G6" s="728"/>
      <c r="H6" s="728"/>
      <c r="I6" s="728"/>
      <c r="J6" s="728"/>
    </row>
    <row r="7" spans="1:10" s="562" customFormat="1" ht="19.5" customHeight="1" thickBot="1" x14ac:dyDescent="0.3">
      <c r="A7" s="559" t="s">
        <v>0</v>
      </c>
      <c r="B7" s="576" t="s">
        <v>386</v>
      </c>
      <c r="C7" s="561">
        <v>2006</v>
      </c>
      <c r="D7" s="557">
        <v>2007</v>
      </c>
      <c r="E7" s="557">
        <v>2008</v>
      </c>
      <c r="F7" s="557">
        <v>2009</v>
      </c>
      <c r="G7" s="557">
        <v>2010</v>
      </c>
      <c r="H7" s="557">
        <v>2011</v>
      </c>
      <c r="I7" s="557">
        <v>2012</v>
      </c>
      <c r="J7" s="557">
        <v>2013</v>
      </c>
    </row>
    <row r="8" spans="1:10" s="562" customFormat="1" ht="16.149999999999999" customHeight="1" thickTop="1" x14ac:dyDescent="0.25">
      <c r="A8" s="573" t="s">
        <v>385</v>
      </c>
      <c r="B8" s="572" t="s">
        <v>390</v>
      </c>
      <c r="C8" s="581">
        <v>59440554</v>
      </c>
      <c r="D8" s="570">
        <v>66335425</v>
      </c>
      <c r="E8" s="570">
        <v>63834946</v>
      </c>
      <c r="F8" s="570">
        <v>73452997</v>
      </c>
      <c r="G8" s="570">
        <v>83415392</v>
      </c>
      <c r="H8" s="570">
        <v>82925997</v>
      </c>
      <c r="I8" s="570">
        <v>66811800</v>
      </c>
      <c r="J8" s="570">
        <v>62065486</v>
      </c>
    </row>
    <row r="9" spans="1:10" s="562" customFormat="1" ht="15.2" customHeight="1" x14ac:dyDescent="0.25">
      <c r="A9" s="569"/>
      <c r="B9" s="568" t="s">
        <v>389</v>
      </c>
      <c r="C9" s="567">
        <v>1974233</v>
      </c>
      <c r="D9" s="566">
        <v>2519009</v>
      </c>
      <c r="E9" s="566">
        <v>3362570</v>
      </c>
      <c r="F9" s="566">
        <v>3758464</v>
      </c>
      <c r="G9" s="566">
        <v>4638097</v>
      </c>
      <c r="H9" s="566">
        <v>5741161</v>
      </c>
      <c r="I9" s="566">
        <v>5913548</v>
      </c>
      <c r="J9" s="566">
        <v>6450179</v>
      </c>
    </row>
    <row r="10" spans="1:10" s="562" customFormat="1" ht="15.75" customHeight="1" thickBot="1" x14ac:dyDescent="0.3">
      <c r="A10" s="565"/>
      <c r="B10" s="564" t="s">
        <v>388</v>
      </c>
      <c r="C10" s="563">
        <f t="shared" ref="C10:J10" si="0">C8-C9</f>
        <v>57466321</v>
      </c>
      <c r="D10" s="563">
        <f t="shared" si="0"/>
        <v>63816416</v>
      </c>
      <c r="E10" s="563">
        <f t="shared" si="0"/>
        <v>60472376</v>
      </c>
      <c r="F10" s="563">
        <f t="shared" si="0"/>
        <v>69694533</v>
      </c>
      <c r="G10" s="563">
        <f t="shared" si="0"/>
        <v>78777295</v>
      </c>
      <c r="H10" s="563">
        <f t="shared" si="0"/>
        <v>77184836</v>
      </c>
      <c r="I10" s="563">
        <f t="shared" si="0"/>
        <v>60898252</v>
      </c>
      <c r="J10" s="563">
        <f t="shared" si="0"/>
        <v>55615307</v>
      </c>
    </row>
    <row r="11" spans="1:10" s="562" customFormat="1" ht="16.7" customHeight="1" thickTop="1" x14ac:dyDescent="0.25">
      <c r="A11" s="575" t="s">
        <v>55</v>
      </c>
      <c r="B11" s="574" t="s">
        <v>390</v>
      </c>
      <c r="C11" s="571">
        <v>163170646</v>
      </c>
      <c r="D11" s="582">
        <v>166121681</v>
      </c>
      <c r="E11" s="582">
        <v>155958746</v>
      </c>
      <c r="F11" s="582">
        <v>173029818</v>
      </c>
      <c r="G11" s="582">
        <v>198494554</v>
      </c>
      <c r="H11" s="582">
        <v>205712093</v>
      </c>
      <c r="I11" s="582">
        <v>180460921</v>
      </c>
      <c r="J11" s="582">
        <v>169656430</v>
      </c>
    </row>
    <row r="12" spans="1:10" s="562" customFormat="1" ht="15.6" customHeight="1" x14ac:dyDescent="0.25">
      <c r="A12" s="569"/>
      <c r="B12" s="568" t="s">
        <v>389</v>
      </c>
      <c r="C12" s="567">
        <v>26786333</v>
      </c>
      <c r="D12" s="566">
        <v>28831927</v>
      </c>
      <c r="E12" s="566">
        <v>32455029</v>
      </c>
      <c r="F12" s="566">
        <v>37362069</v>
      </c>
      <c r="G12" s="566">
        <v>54589165</v>
      </c>
      <c r="H12" s="566">
        <v>62859415</v>
      </c>
      <c r="I12" s="566">
        <v>57594172</v>
      </c>
      <c r="J12" s="566">
        <v>54469620</v>
      </c>
    </row>
    <row r="13" spans="1:10" s="562" customFormat="1" ht="15.75" customHeight="1" x14ac:dyDescent="0.25">
      <c r="A13" s="565"/>
      <c r="B13" s="564" t="s">
        <v>388</v>
      </c>
      <c r="C13" s="563">
        <f t="shared" ref="C13:J13" si="1">C11-C12</f>
        <v>136384313</v>
      </c>
      <c r="D13" s="563">
        <f t="shared" si="1"/>
        <v>137289754</v>
      </c>
      <c r="E13" s="563">
        <f t="shared" si="1"/>
        <v>123503717</v>
      </c>
      <c r="F13" s="563">
        <f t="shared" si="1"/>
        <v>135667749</v>
      </c>
      <c r="G13" s="563">
        <f t="shared" si="1"/>
        <v>143905389</v>
      </c>
      <c r="H13" s="563">
        <f t="shared" si="1"/>
        <v>142852678</v>
      </c>
      <c r="I13" s="563">
        <f t="shared" si="1"/>
        <v>122866749</v>
      </c>
      <c r="J13" s="563">
        <f t="shared" si="1"/>
        <v>115186810</v>
      </c>
    </row>
    <row r="14" spans="1:10" s="562" customFormat="1" ht="15.75" customHeight="1" x14ac:dyDescent="0.25">
      <c r="A14" s="573" t="s">
        <v>57</v>
      </c>
      <c r="B14" s="572" t="s">
        <v>390</v>
      </c>
      <c r="C14" s="581">
        <v>204509574</v>
      </c>
      <c r="D14" s="570">
        <v>190487087</v>
      </c>
      <c r="E14" s="570">
        <v>201127614</v>
      </c>
      <c r="F14" s="570">
        <v>210969318</v>
      </c>
      <c r="G14" s="570">
        <v>242591183</v>
      </c>
      <c r="H14" s="570">
        <v>274576751</v>
      </c>
      <c r="I14" s="570">
        <v>257549107</v>
      </c>
      <c r="J14" s="570">
        <v>253828950</v>
      </c>
    </row>
    <row r="15" spans="1:10" s="562" customFormat="1" ht="15.6" customHeight="1" x14ac:dyDescent="0.25">
      <c r="A15" s="569"/>
      <c r="B15" s="568" t="s">
        <v>389</v>
      </c>
      <c r="C15" s="567">
        <v>26218699</v>
      </c>
      <c r="D15" s="566">
        <v>26950469</v>
      </c>
      <c r="E15" s="566">
        <v>29758441</v>
      </c>
      <c r="F15" s="566">
        <v>34487146</v>
      </c>
      <c r="G15" s="566">
        <v>52873723</v>
      </c>
      <c r="H15" s="566">
        <v>62868533</v>
      </c>
      <c r="I15" s="566">
        <v>61340958</v>
      </c>
      <c r="J15" s="566">
        <v>59581443</v>
      </c>
    </row>
    <row r="16" spans="1:10" s="562" customFormat="1" ht="15.6" customHeight="1" x14ac:dyDescent="0.25">
      <c r="A16" s="565"/>
      <c r="B16" s="564" t="s">
        <v>388</v>
      </c>
      <c r="C16" s="563">
        <f t="shared" ref="C16:J16" si="2">C14-C15</f>
        <v>178290875</v>
      </c>
      <c r="D16" s="563">
        <f t="shared" si="2"/>
        <v>163536618</v>
      </c>
      <c r="E16" s="563">
        <f t="shared" si="2"/>
        <v>171369173</v>
      </c>
      <c r="F16" s="563">
        <f t="shared" si="2"/>
        <v>176482172</v>
      </c>
      <c r="G16" s="563">
        <f t="shared" si="2"/>
        <v>189717460</v>
      </c>
      <c r="H16" s="563">
        <f t="shared" si="2"/>
        <v>211708218</v>
      </c>
      <c r="I16" s="563">
        <f t="shared" si="2"/>
        <v>196208149</v>
      </c>
      <c r="J16" s="563">
        <f t="shared" si="2"/>
        <v>194247507</v>
      </c>
    </row>
    <row r="17" spans="1:12" s="562" customFormat="1" ht="15.75" customHeight="1" x14ac:dyDescent="0.25">
      <c r="A17" s="580"/>
      <c r="B17" s="579"/>
      <c r="C17" s="578"/>
      <c r="D17" s="578"/>
      <c r="E17" s="578"/>
      <c r="F17" s="578"/>
      <c r="G17" s="578"/>
      <c r="H17" s="578"/>
      <c r="I17" s="578"/>
      <c r="J17" s="578"/>
    </row>
    <row r="18" spans="1:12" s="562" customFormat="1" ht="15.75" customHeight="1" x14ac:dyDescent="0.25">
      <c r="A18" s="580"/>
      <c r="B18" s="579"/>
      <c r="C18" s="578"/>
      <c r="D18" s="578"/>
      <c r="E18" s="578"/>
      <c r="F18" s="578"/>
      <c r="G18" s="578"/>
      <c r="H18" s="578"/>
      <c r="I18" s="578"/>
      <c r="J18" s="578"/>
    </row>
    <row r="19" spans="1:12" s="562" customFormat="1" ht="15" customHeight="1" thickBot="1" x14ac:dyDescent="0.3">
      <c r="A19" s="577"/>
      <c r="B19" s="728" t="s">
        <v>387</v>
      </c>
      <c r="C19" s="728"/>
      <c r="D19" s="728"/>
      <c r="E19" s="728"/>
      <c r="F19" s="728"/>
      <c r="G19" s="728"/>
      <c r="H19" s="728"/>
      <c r="I19" s="728"/>
      <c r="J19" s="728"/>
    </row>
    <row r="20" spans="1:12" s="562" customFormat="1" ht="16.350000000000001" customHeight="1" thickBot="1" x14ac:dyDescent="0.3">
      <c r="A20" s="559" t="s">
        <v>0</v>
      </c>
      <c r="B20" s="576" t="s">
        <v>386</v>
      </c>
      <c r="C20" s="561">
        <v>2006</v>
      </c>
      <c r="D20" s="557">
        <v>2007</v>
      </c>
      <c r="E20" s="557">
        <v>2008</v>
      </c>
      <c r="F20" s="557">
        <v>2009</v>
      </c>
      <c r="G20" s="557">
        <v>2010</v>
      </c>
      <c r="H20" s="557">
        <v>2011</v>
      </c>
      <c r="I20" s="557">
        <v>2012</v>
      </c>
      <c r="J20" s="557">
        <v>2013</v>
      </c>
    </row>
    <row r="21" spans="1:12" s="562" customFormat="1" ht="15.75" customHeight="1" thickTop="1" x14ac:dyDescent="0.25">
      <c r="A21" s="573" t="s">
        <v>385</v>
      </c>
      <c r="B21" s="572" t="s">
        <v>383</v>
      </c>
      <c r="C21" s="571">
        <f>C10</f>
        <v>57466321</v>
      </c>
      <c r="D21" s="570">
        <v>63816416</v>
      </c>
      <c r="E21" s="570">
        <v>60472376</v>
      </c>
      <c r="F21" s="570">
        <v>69694533</v>
      </c>
      <c r="G21" s="570">
        <v>78777295</v>
      </c>
      <c r="H21" s="570">
        <v>77184836</v>
      </c>
      <c r="I21" s="570">
        <v>60898252</v>
      </c>
      <c r="J21" s="570">
        <v>55615307</v>
      </c>
    </row>
    <row r="22" spans="1:12" s="562" customFormat="1" ht="15.6" customHeight="1" x14ac:dyDescent="0.25">
      <c r="A22" s="569"/>
      <c r="B22" s="568" t="s">
        <v>384</v>
      </c>
      <c r="C22" s="567">
        <v>10595735</v>
      </c>
      <c r="D22" s="566">
        <v>12465819</v>
      </c>
      <c r="E22" s="566">
        <v>16270206</v>
      </c>
      <c r="F22" s="566">
        <v>18873490</v>
      </c>
      <c r="G22" s="566">
        <v>14240689</v>
      </c>
      <c r="H22" s="566">
        <v>19102253</v>
      </c>
      <c r="I22" s="566">
        <v>14837221</v>
      </c>
      <c r="J22" s="566">
        <v>13219823</v>
      </c>
    </row>
    <row r="23" spans="1:12" s="562" customFormat="1" ht="15.75" customHeight="1" thickBot="1" x14ac:dyDescent="0.3">
      <c r="A23" s="565"/>
      <c r="B23" s="564" t="s">
        <v>381</v>
      </c>
      <c r="C23" s="563">
        <f t="shared" ref="C23:J23" si="3">C21+C22</f>
        <v>68062056</v>
      </c>
      <c r="D23" s="563">
        <f t="shared" si="3"/>
        <v>76282235</v>
      </c>
      <c r="E23" s="563">
        <f t="shared" si="3"/>
        <v>76742582</v>
      </c>
      <c r="F23" s="563">
        <f t="shared" si="3"/>
        <v>88568023</v>
      </c>
      <c r="G23" s="563">
        <f t="shared" si="3"/>
        <v>93017984</v>
      </c>
      <c r="H23" s="563">
        <f t="shared" si="3"/>
        <v>96287089</v>
      </c>
      <c r="I23" s="563">
        <f t="shared" si="3"/>
        <v>75735473</v>
      </c>
      <c r="J23" s="563">
        <f t="shared" si="3"/>
        <v>68835130</v>
      </c>
    </row>
    <row r="24" spans="1:12" s="562" customFormat="1" ht="16.7" customHeight="1" thickTop="1" x14ac:dyDescent="0.25">
      <c r="A24" s="575" t="s">
        <v>55</v>
      </c>
      <c r="B24" s="574" t="s">
        <v>383</v>
      </c>
      <c r="C24" s="571">
        <f t="shared" ref="C24:J24" si="4">C13</f>
        <v>136384313</v>
      </c>
      <c r="D24" s="571">
        <f t="shared" si="4"/>
        <v>137289754</v>
      </c>
      <c r="E24" s="571">
        <f t="shared" si="4"/>
        <v>123503717</v>
      </c>
      <c r="F24" s="571">
        <f t="shared" si="4"/>
        <v>135667749</v>
      </c>
      <c r="G24" s="571">
        <f t="shared" si="4"/>
        <v>143905389</v>
      </c>
      <c r="H24" s="571">
        <f t="shared" si="4"/>
        <v>142852678</v>
      </c>
      <c r="I24" s="571">
        <f t="shared" si="4"/>
        <v>122866749</v>
      </c>
      <c r="J24" s="571">
        <f t="shared" si="4"/>
        <v>115186810</v>
      </c>
    </row>
    <row r="25" spans="1:12" s="562" customFormat="1" ht="15.6" customHeight="1" x14ac:dyDescent="0.25">
      <c r="A25" s="569"/>
      <c r="B25" s="568" t="s">
        <v>382</v>
      </c>
      <c r="C25" s="567">
        <v>7111669</v>
      </c>
      <c r="D25" s="566">
        <v>7744927</v>
      </c>
      <c r="E25" s="566">
        <v>9258299</v>
      </c>
      <c r="F25" s="566">
        <v>9780429</v>
      </c>
      <c r="G25" s="566">
        <v>6865192</v>
      </c>
      <c r="H25" s="566">
        <v>6657568</v>
      </c>
      <c r="I25" s="566">
        <v>5391344</v>
      </c>
      <c r="J25" s="566">
        <v>9115900</v>
      </c>
    </row>
    <row r="26" spans="1:12" s="562" customFormat="1" ht="15.75" customHeight="1" thickBot="1" x14ac:dyDescent="0.3">
      <c r="A26" s="565"/>
      <c r="B26" s="564" t="s">
        <v>381</v>
      </c>
      <c r="C26" s="563">
        <f t="shared" ref="C26:J26" si="5">C24+C25</f>
        <v>143495982</v>
      </c>
      <c r="D26" s="563">
        <f t="shared" si="5"/>
        <v>145034681</v>
      </c>
      <c r="E26" s="563">
        <f t="shared" si="5"/>
        <v>132762016</v>
      </c>
      <c r="F26" s="563">
        <f t="shared" si="5"/>
        <v>145448178</v>
      </c>
      <c r="G26" s="563">
        <f t="shared" si="5"/>
        <v>150770581</v>
      </c>
      <c r="H26" s="563">
        <f t="shared" si="5"/>
        <v>149510246</v>
      </c>
      <c r="I26" s="563">
        <f t="shared" si="5"/>
        <v>128258093</v>
      </c>
      <c r="J26" s="563">
        <f t="shared" si="5"/>
        <v>124302710</v>
      </c>
    </row>
    <row r="27" spans="1:12" s="562" customFormat="1" ht="15.75" customHeight="1" thickTop="1" x14ac:dyDescent="0.25">
      <c r="A27" s="573" t="s">
        <v>57</v>
      </c>
      <c r="B27" s="572" t="s">
        <v>383</v>
      </c>
      <c r="C27" s="571">
        <f>C16</f>
        <v>178290875</v>
      </c>
      <c r="D27" s="570">
        <v>163536618</v>
      </c>
      <c r="E27" s="570">
        <v>171369173</v>
      </c>
      <c r="F27" s="570">
        <v>176482172</v>
      </c>
      <c r="G27" s="570">
        <v>189717460</v>
      </c>
      <c r="H27" s="570">
        <v>211708218</v>
      </c>
      <c r="I27" s="570">
        <v>196208149</v>
      </c>
      <c r="J27" s="570">
        <v>194247507</v>
      </c>
    </row>
    <row r="28" spans="1:12" s="562" customFormat="1" ht="15.6" customHeight="1" x14ac:dyDescent="0.25">
      <c r="A28" s="569"/>
      <c r="B28" s="568" t="s">
        <v>382</v>
      </c>
      <c r="C28" s="567">
        <v>19916983</v>
      </c>
      <c r="D28" s="566">
        <v>23962495</v>
      </c>
      <c r="E28" s="566">
        <v>28549340</v>
      </c>
      <c r="F28" s="566">
        <v>32873390</v>
      </c>
      <c r="G28" s="566">
        <v>27095202</v>
      </c>
      <c r="H28" s="566">
        <v>28536831</v>
      </c>
      <c r="I28" s="566">
        <v>31752585</v>
      </c>
      <c r="J28" s="566">
        <v>34823181</v>
      </c>
    </row>
    <row r="29" spans="1:12" s="562" customFormat="1" ht="15.6" customHeight="1" x14ac:dyDescent="0.25">
      <c r="A29" s="565"/>
      <c r="B29" s="564" t="s">
        <v>381</v>
      </c>
      <c r="C29" s="563">
        <f t="shared" ref="C29:J29" si="6">C27+C28</f>
        <v>198207858</v>
      </c>
      <c r="D29" s="563">
        <f t="shared" si="6"/>
        <v>187499113</v>
      </c>
      <c r="E29" s="563">
        <f t="shared" si="6"/>
        <v>199918513</v>
      </c>
      <c r="F29" s="563">
        <f t="shared" si="6"/>
        <v>209355562</v>
      </c>
      <c r="G29" s="563">
        <f t="shared" si="6"/>
        <v>216812662</v>
      </c>
      <c r="H29" s="563">
        <f t="shared" si="6"/>
        <v>240245049</v>
      </c>
      <c r="I29" s="563">
        <f t="shared" si="6"/>
        <v>227960734</v>
      </c>
      <c r="J29" s="563">
        <f t="shared" si="6"/>
        <v>229070688</v>
      </c>
    </row>
    <row r="32" spans="1:12" ht="15.75" thickBot="1" x14ac:dyDescent="0.3">
      <c r="B32" s="729" t="s">
        <v>381</v>
      </c>
      <c r="C32" s="729"/>
      <c r="D32" s="729"/>
      <c r="E32" s="729"/>
      <c r="F32" s="729"/>
      <c r="G32" s="729"/>
      <c r="H32" s="729"/>
      <c r="I32" s="729"/>
      <c r="J32" s="729"/>
      <c r="L32" s="698" t="s">
        <v>500</v>
      </c>
    </row>
    <row r="33" spans="1:12" ht="15.75" thickBot="1" x14ac:dyDescent="0.3">
      <c r="A33" s="559" t="s">
        <v>0</v>
      </c>
      <c r="B33" s="558"/>
      <c r="C33" s="561">
        <v>2006</v>
      </c>
      <c r="D33" s="557">
        <v>2007</v>
      </c>
      <c r="E33" s="557">
        <v>2008</v>
      </c>
      <c r="F33" s="557">
        <v>2009</v>
      </c>
      <c r="G33" s="557">
        <v>2010</v>
      </c>
      <c r="H33" s="557">
        <v>2011</v>
      </c>
      <c r="I33" s="557">
        <v>2012</v>
      </c>
      <c r="J33" s="557">
        <v>2013</v>
      </c>
      <c r="L33" s="557" t="s">
        <v>380</v>
      </c>
    </row>
    <row r="34" spans="1:12" ht="15.75" thickTop="1" x14ac:dyDescent="0.25">
      <c r="A34" s="552" t="s">
        <v>53</v>
      </c>
      <c r="C34" s="551">
        <f t="shared" ref="C34:J34" si="7">C23</f>
        <v>68062056</v>
      </c>
      <c r="D34" s="551">
        <f t="shared" si="7"/>
        <v>76282235</v>
      </c>
      <c r="E34" s="551">
        <f t="shared" si="7"/>
        <v>76742582</v>
      </c>
      <c r="F34" s="551">
        <f t="shared" si="7"/>
        <v>88568023</v>
      </c>
      <c r="G34" s="551">
        <f t="shared" si="7"/>
        <v>93017984</v>
      </c>
      <c r="H34" s="551">
        <f t="shared" si="7"/>
        <v>96287089</v>
      </c>
      <c r="I34" s="551">
        <f t="shared" si="7"/>
        <v>75735473</v>
      </c>
      <c r="J34" s="551">
        <f t="shared" si="7"/>
        <v>68835130</v>
      </c>
      <c r="L34" s="560">
        <f>ROUND(AVERAGE(H34:J34),0)</f>
        <v>80285897</v>
      </c>
    </row>
    <row r="35" spans="1:12" x14ac:dyDescent="0.25">
      <c r="A35" s="552" t="s">
        <v>55</v>
      </c>
      <c r="C35" s="551">
        <f t="shared" ref="C35:J35" si="8">C26</f>
        <v>143495982</v>
      </c>
      <c r="D35" s="551">
        <f t="shared" si="8"/>
        <v>145034681</v>
      </c>
      <c r="E35" s="551">
        <f t="shared" si="8"/>
        <v>132762016</v>
      </c>
      <c r="F35" s="551">
        <f t="shared" si="8"/>
        <v>145448178</v>
      </c>
      <c r="G35" s="551">
        <f t="shared" si="8"/>
        <v>150770581</v>
      </c>
      <c r="H35" s="551">
        <f t="shared" si="8"/>
        <v>149510246</v>
      </c>
      <c r="I35" s="551">
        <f t="shared" si="8"/>
        <v>128258093</v>
      </c>
      <c r="J35" s="551">
        <f t="shared" si="8"/>
        <v>124302710</v>
      </c>
      <c r="L35" s="556">
        <f>ROUND(AVERAGE(H35:J35),0)</f>
        <v>134023683</v>
      </c>
    </row>
    <row r="36" spans="1:12" ht="15.75" thickBot="1" x14ac:dyDescent="0.3">
      <c r="A36" s="555" t="s">
        <v>57</v>
      </c>
      <c r="B36" s="554"/>
      <c r="C36" s="553">
        <f t="shared" ref="C36:J36" si="9">C29</f>
        <v>198207858</v>
      </c>
      <c r="D36" s="553">
        <f t="shared" si="9"/>
        <v>187499113</v>
      </c>
      <c r="E36" s="553">
        <f t="shared" si="9"/>
        <v>199918513</v>
      </c>
      <c r="F36" s="553">
        <f t="shared" si="9"/>
        <v>209355562</v>
      </c>
      <c r="G36" s="553">
        <f t="shared" si="9"/>
        <v>216812662</v>
      </c>
      <c r="H36" s="553">
        <f t="shared" si="9"/>
        <v>240245049</v>
      </c>
      <c r="I36" s="553">
        <f t="shared" si="9"/>
        <v>227960734</v>
      </c>
      <c r="J36" s="553">
        <f t="shared" si="9"/>
        <v>229070688</v>
      </c>
      <c r="L36" s="553">
        <f>ROUND(AVERAGE(H36:J36),0)</f>
        <v>232425490</v>
      </c>
    </row>
    <row r="37" spans="1:12" x14ac:dyDescent="0.25">
      <c r="A37" s="552" t="s">
        <v>141</v>
      </c>
      <c r="C37" s="551">
        <f t="shared" ref="C37:J37" si="10">SUM(C34:C36)</f>
        <v>409765896</v>
      </c>
      <c r="D37" s="551">
        <f t="shared" si="10"/>
        <v>408816029</v>
      </c>
      <c r="E37" s="551">
        <f t="shared" si="10"/>
        <v>409423111</v>
      </c>
      <c r="F37" s="551">
        <f t="shared" si="10"/>
        <v>443371763</v>
      </c>
      <c r="G37" s="551">
        <f t="shared" si="10"/>
        <v>460601227</v>
      </c>
      <c r="H37" s="551">
        <f t="shared" si="10"/>
        <v>486042384</v>
      </c>
      <c r="I37" s="551">
        <f t="shared" si="10"/>
        <v>431954300</v>
      </c>
      <c r="J37" s="551">
        <f t="shared" si="10"/>
        <v>422208528</v>
      </c>
      <c r="L37" s="551">
        <f>SUM(L34:L36)</f>
        <v>446735070</v>
      </c>
    </row>
  </sheetData>
  <mergeCells count="3">
    <mergeCell ref="B19:J19"/>
    <mergeCell ref="B6:J6"/>
    <mergeCell ref="B32:J32"/>
  </mergeCells>
  <pageMargins left="1.25" right="1.25" top="1" bottom="0.79166666666666696" header="0" footer="0.37361111111111101"/>
  <pageSetup scale="66" fitToHeight="0" orientation="landscape" r:id="rId1"/>
  <headerFooter alignWithMargins="0">
    <oddFooter xml:space="preserve">&amp;L&amp;"Calibri,Regular"Page &amp;P of &amp;N&amp;R&amp;"Calibri,Regular" &amp;F:&amp;A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zoomScaleNormal="100" workbookViewId="0">
      <pane xSplit="3" ySplit="6" topLeftCell="D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x14ac:dyDescent="0.25"/>
  <cols>
    <col min="1" max="2" width="9.140625" style="35"/>
    <col min="4" max="16" width="9.140625" style="591"/>
    <col min="17" max="17" width="2.7109375" style="591" customWidth="1"/>
    <col min="18" max="20" width="9.140625" style="591"/>
  </cols>
  <sheetData>
    <row r="1" spans="1:20" ht="15.75" x14ac:dyDescent="0.25">
      <c r="A1" s="697" t="str">
        <f>'FY16 I&amp;G Distribution'!A1</f>
        <v>NM I&amp;G Funding Formula FY16 v9.6 Final 2014-11-03</v>
      </c>
      <c r="B1" s="281"/>
      <c r="C1" s="281"/>
      <c r="D1" s="281"/>
      <c r="E1" s="281"/>
      <c r="F1" s="29" t="s">
        <v>501</v>
      </c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x14ac:dyDescent="0.25">
      <c r="A2" s="4">
        <f>'FY16 I&amp;G Distribution'!A2</f>
        <v>41946</v>
      </c>
      <c r="B2" s="281"/>
      <c r="C2" s="281"/>
      <c r="D2" s="281"/>
      <c r="E2" s="281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x14ac:dyDescent="0.25">
      <c r="A3" s="281"/>
      <c r="B3" s="281"/>
      <c r="C3" s="281"/>
      <c r="D3" s="281"/>
      <c r="E3" s="281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613"/>
      <c r="B4" s="613"/>
      <c r="C4" s="79"/>
      <c r="D4" s="614" t="s">
        <v>417</v>
      </c>
      <c r="E4" s="615" t="s">
        <v>416</v>
      </c>
      <c r="F4" s="615" t="s">
        <v>418</v>
      </c>
      <c r="G4" s="615" t="s">
        <v>417</v>
      </c>
      <c r="H4" s="615" t="s">
        <v>416</v>
      </c>
      <c r="I4" s="615" t="s">
        <v>418</v>
      </c>
      <c r="J4" s="615" t="s">
        <v>417</v>
      </c>
      <c r="K4" s="615" t="s">
        <v>416</v>
      </c>
      <c r="L4" s="615" t="s">
        <v>418</v>
      </c>
      <c r="M4" s="615" t="s">
        <v>417</v>
      </c>
      <c r="N4" s="615" t="s">
        <v>416</v>
      </c>
      <c r="O4" s="614"/>
      <c r="P4" s="730" t="s">
        <v>415</v>
      </c>
      <c r="Q4" s="612"/>
      <c r="R4" s="614" t="s">
        <v>414</v>
      </c>
      <c r="S4" s="730" t="s">
        <v>413</v>
      </c>
      <c r="T4" s="614" t="s">
        <v>412</v>
      </c>
    </row>
    <row r="5" spans="1:20" x14ac:dyDescent="0.25">
      <c r="A5" s="613"/>
      <c r="B5" s="613"/>
      <c r="C5" s="79"/>
      <c r="D5" s="611">
        <v>2010</v>
      </c>
      <c r="E5" s="47">
        <v>2011</v>
      </c>
      <c r="F5" s="47">
        <v>2011</v>
      </c>
      <c r="G5" s="47">
        <v>2011</v>
      </c>
      <c r="H5" s="47">
        <v>2012</v>
      </c>
      <c r="I5" s="47">
        <v>2012</v>
      </c>
      <c r="J5" s="47">
        <v>2012</v>
      </c>
      <c r="K5" s="47">
        <v>2013</v>
      </c>
      <c r="L5" s="47">
        <v>2013</v>
      </c>
      <c r="M5" s="47">
        <v>2013</v>
      </c>
      <c r="N5" s="47">
        <v>2014</v>
      </c>
      <c r="O5" s="611"/>
      <c r="P5" s="730"/>
      <c r="Q5" s="612"/>
      <c r="R5" s="611" t="s">
        <v>411</v>
      </c>
      <c r="S5" s="730"/>
      <c r="T5" s="611" t="s">
        <v>410</v>
      </c>
    </row>
    <row r="6" spans="1:20" ht="15.75" thickBot="1" x14ac:dyDescent="0.3">
      <c r="A6" s="48" t="s">
        <v>409</v>
      </c>
      <c r="B6" s="48" t="s">
        <v>40</v>
      </c>
      <c r="C6" s="49" t="s">
        <v>408</v>
      </c>
      <c r="D6" s="609" t="s">
        <v>407</v>
      </c>
      <c r="E6" s="295" t="s">
        <v>406</v>
      </c>
      <c r="F6" s="295" t="s">
        <v>405</v>
      </c>
      <c r="G6" s="295" t="s">
        <v>404</v>
      </c>
      <c r="H6" s="295" t="s">
        <v>403</v>
      </c>
      <c r="I6" s="295" t="s">
        <v>402</v>
      </c>
      <c r="J6" s="295" t="s">
        <v>401</v>
      </c>
      <c r="K6" s="295" t="s">
        <v>400</v>
      </c>
      <c r="L6" s="295" t="s">
        <v>399</v>
      </c>
      <c r="M6" s="295" t="s">
        <v>398</v>
      </c>
      <c r="N6" s="295" t="s">
        <v>397</v>
      </c>
      <c r="O6" s="609" t="s">
        <v>141</v>
      </c>
      <c r="P6" s="731"/>
      <c r="Q6" s="610"/>
      <c r="R6" s="609" t="s">
        <v>49</v>
      </c>
      <c r="S6" s="731"/>
      <c r="T6" s="609" t="s">
        <v>396</v>
      </c>
    </row>
    <row r="7" spans="1:20" x14ac:dyDescent="0.25">
      <c r="A7" s="35" t="s">
        <v>395</v>
      </c>
      <c r="B7" s="35" t="s">
        <v>52</v>
      </c>
      <c r="C7" t="s">
        <v>53</v>
      </c>
      <c r="D7" s="599"/>
      <c r="E7" s="591">
        <v>102</v>
      </c>
      <c r="F7" s="591">
        <v>13.6</v>
      </c>
      <c r="G7" s="591">
        <v>83.5</v>
      </c>
      <c r="H7" s="591">
        <v>129.9</v>
      </c>
      <c r="I7" s="591">
        <v>24.5</v>
      </c>
      <c r="J7" s="591">
        <v>78.400000000000006</v>
      </c>
      <c r="O7" s="604">
        <f t="shared" ref="O7:O30" si="0">SUM(D7:N7)</f>
        <v>431.9</v>
      </c>
      <c r="P7" s="608">
        <f t="shared" ref="P7:P30" si="1">O7/$O$31</f>
        <v>2.1617698583512687E-2</v>
      </c>
      <c r="Q7" s="36"/>
      <c r="R7" s="599">
        <v>495.63</v>
      </c>
      <c r="S7" s="36">
        <f t="shared" ref="S7:S30" si="2">R7/$R$31</f>
        <v>2.1896523540872362E-2</v>
      </c>
      <c r="T7" s="602">
        <f t="shared" ref="T7:T30" si="3">R7-O7</f>
        <v>63.730000000000018</v>
      </c>
    </row>
    <row r="8" spans="1:20" x14ac:dyDescent="0.25">
      <c r="A8" s="35" t="s">
        <v>395</v>
      </c>
      <c r="B8" s="35" t="s">
        <v>54</v>
      </c>
      <c r="C8" t="s">
        <v>55</v>
      </c>
      <c r="D8" s="599"/>
      <c r="E8" s="591">
        <v>714.3</v>
      </c>
      <c r="F8" s="591">
        <v>87.3</v>
      </c>
      <c r="G8" s="591">
        <v>635.1</v>
      </c>
      <c r="H8" s="591">
        <v>855.3</v>
      </c>
      <c r="I8" s="591">
        <v>90.1</v>
      </c>
      <c r="J8" s="591">
        <v>586.1</v>
      </c>
      <c r="O8" s="604">
        <f t="shared" si="0"/>
        <v>2968.2</v>
      </c>
      <c r="P8" s="608">
        <f t="shared" si="1"/>
        <v>0.14856599429400871</v>
      </c>
      <c r="Q8" s="36"/>
      <c r="R8" s="599">
        <v>3238.9300000000003</v>
      </c>
      <c r="S8" s="36">
        <f t="shared" si="2"/>
        <v>0.14309324898056561</v>
      </c>
      <c r="T8" s="602">
        <f t="shared" si="3"/>
        <v>270.73000000000047</v>
      </c>
    </row>
    <row r="9" spans="1:20" x14ac:dyDescent="0.25">
      <c r="A9" s="35" t="s">
        <v>395</v>
      </c>
      <c r="B9" s="35" t="s">
        <v>56</v>
      </c>
      <c r="C9" t="s">
        <v>57</v>
      </c>
      <c r="D9" s="599"/>
      <c r="E9" s="591">
        <v>1084.2</v>
      </c>
      <c r="F9" s="591">
        <v>191.4</v>
      </c>
      <c r="G9" s="591">
        <v>1008.7</v>
      </c>
      <c r="H9" s="591">
        <v>1399</v>
      </c>
      <c r="I9" s="591">
        <v>151.69999999999999</v>
      </c>
      <c r="J9" s="591">
        <v>885.3</v>
      </c>
      <c r="O9" s="604">
        <f t="shared" si="0"/>
        <v>4720.3</v>
      </c>
      <c r="P9" s="608">
        <f t="shared" si="1"/>
        <v>0.23626307623004156</v>
      </c>
      <c r="Q9" s="36"/>
      <c r="R9" s="599">
        <v>5276.87</v>
      </c>
      <c r="S9" s="36">
        <f t="shared" si="2"/>
        <v>0.23312775291472096</v>
      </c>
      <c r="T9" s="602">
        <f t="shared" si="3"/>
        <v>556.56999999999971</v>
      </c>
    </row>
    <row r="10" spans="1:20" x14ac:dyDescent="0.25">
      <c r="A10" s="35" t="s">
        <v>395</v>
      </c>
      <c r="B10" s="35" t="s">
        <v>58</v>
      </c>
      <c r="C10" t="s">
        <v>59</v>
      </c>
      <c r="D10" s="599"/>
      <c r="E10" s="591">
        <v>199.5</v>
      </c>
      <c r="F10" s="591">
        <v>22.1</v>
      </c>
      <c r="G10" s="591">
        <v>174.9</v>
      </c>
      <c r="H10" s="591">
        <v>286.3</v>
      </c>
      <c r="I10" s="591">
        <v>26.7</v>
      </c>
      <c r="J10" s="591">
        <v>135.6</v>
      </c>
      <c r="O10" s="604">
        <f t="shared" si="0"/>
        <v>845.1</v>
      </c>
      <c r="P10" s="608">
        <f t="shared" si="1"/>
        <v>4.2299414385104359E-2</v>
      </c>
      <c r="Q10" s="36"/>
      <c r="R10" s="599">
        <v>991.51</v>
      </c>
      <c r="S10" s="36">
        <f t="shared" si="2"/>
        <v>4.3804091875008284E-2</v>
      </c>
      <c r="T10" s="602">
        <f t="shared" si="3"/>
        <v>146.40999999999997</v>
      </c>
    </row>
    <row r="11" spans="1:20" x14ac:dyDescent="0.25">
      <c r="A11" s="35" t="s">
        <v>395</v>
      </c>
      <c r="B11" s="35" t="s">
        <v>60</v>
      </c>
      <c r="C11" t="s">
        <v>61</v>
      </c>
      <c r="D11" s="599"/>
      <c r="E11" s="591">
        <v>75.5</v>
      </c>
      <c r="F11" s="591">
        <v>7.4</v>
      </c>
      <c r="G11" s="591">
        <v>78.5</v>
      </c>
      <c r="H11" s="591">
        <v>127.3</v>
      </c>
      <c r="I11" s="591">
        <v>13.3</v>
      </c>
      <c r="J11" s="591">
        <v>91.7</v>
      </c>
      <c r="O11" s="604">
        <f t="shared" si="0"/>
        <v>393.7</v>
      </c>
      <c r="P11" s="608">
        <f t="shared" si="1"/>
        <v>1.9705690975524302E-2</v>
      </c>
      <c r="Q11" s="36"/>
      <c r="R11" s="599">
        <v>489.77</v>
      </c>
      <c r="S11" s="36">
        <f t="shared" si="2"/>
        <v>2.1637633586774525E-2</v>
      </c>
      <c r="T11" s="602">
        <f t="shared" si="3"/>
        <v>96.07</v>
      </c>
    </row>
    <row r="12" spans="1:20" x14ac:dyDescent="0.25">
      <c r="A12" s="35" t="s">
        <v>395</v>
      </c>
      <c r="B12" s="35" t="s">
        <v>62</v>
      </c>
      <c r="C12" t="s">
        <v>63</v>
      </c>
      <c r="D12" s="599"/>
      <c r="E12" s="591">
        <v>12.9</v>
      </c>
      <c r="F12" s="591">
        <v>10.5</v>
      </c>
      <c r="G12" s="591">
        <v>81.7</v>
      </c>
      <c r="H12" s="591">
        <v>52.9</v>
      </c>
      <c r="I12" s="591">
        <v>9.1</v>
      </c>
      <c r="J12" s="591">
        <v>79</v>
      </c>
      <c r="O12" s="604">
        <f t="shared" si="0"/>
        <v>246.1</v>
      </c>
      <c r="P12" s="608">
        <f t="shared" si="1"/>
        <v>1.2317933830522048E-2</v>
      </c>
      <c r="Q12" s="36"/>
      <c r="R12" s="599">
        <v>263.99</v>
      </c>
      <c r="S12" s="36">
        <f t="shared" si="2"/>
        <v>1.1662859894588495E-2</v>
      </c>
      <c r="T12" s="602">
        <f t="shared" si="3"/>
        <v>17.890000000000015</v>
      </c>
    </row>
    <row r="13" spans="1:20" x14ac:dyDescent="0.25">
      <c r="A13" s="35" t="s">
        <v>395</v>
      </c>
      <c r="B13" s="35" t="s">
        <v>64</v>
      </c>
      <c r="C13" t="s">
        <v>65</v>
      </c>
      <c r="D13" s="599"/>
      <c r="E13" s="591">
        <v>48.6</v>
      </c>
      <c r="F13" s="591">
        <v>11.5</v>
      </c>
      <c r="G13" s="591">
        <v>112.3</v>
      </c>
      <c r="H13" s="591">
        <v>112.9</v>
      </c>
      <c r="I13" s="591">
        <v>15</v>
      </c>
      <c r="J13" s="591">
        <v>109.3</v>
      </c>
      <c r="O13" s="604">
        <f t="shared" si="0"/>
        <v>409.6</v>
      </c>
      <c r="P13" s="608">
        <f t="shared" si="1"/>
        <v>2.0501526602933081E-2</v>
      </c>
      <c r="Q13" s="36"/>
      <c r="R13" s="599">
        <v>440.41999999999996</v>
      </c>
      <c r="S13" s="36">
        <f t="shared" si="2"/>
        <v>1.9457391396547837E-2</v>
      </c>
      <c r="T13" s="602">
        <f t="shared" si="3"/>
        <v>30.819999999999936</v>
      </c>
    </row>
    <row r="14" spans="1:20" x14ac:dyDescent="0.25">
      <c r="A14" s="35" t="s">
        <v>395</v>
      </c>
      <c r="B14" s="35" t="s">
        <v>66</v>
      </c>
      <c r="C14" t="s">
        <v>67</v>
      </c>
      <c r="D14" s="599">
        <v>4</v>
      </c>
      <c r="E14" s="591">
        <v>87.4</v>
      </c>
      <c r="F14" s="591">
        <v>31.2</v>
      </c>
      <c r="G14" s="591">
        <v>109.8</v>
      </c>
      <c r="H14" s="591">
        <v>168.4</v>
      </c>
      <c r="I14" s="591">
        <v>34.4</v>
      </c>
      <c r="J14" s="591">
        <v>115.2</v>
      </c>
      <c r="O14" s="604">
        <f t="shared" si="0"/>
        <v>550.4</v>
      </c>
      <c r="P14" s="608">
        <f t="shared" si="1"/>
        <v>2.7548926372691324E-2</v>
      </c>
      <c r="Q14" s="36"/>
      <c r="R14" s="599">
        <v>665.66000000000008</v>
      </c>
      <c r="S14" s="36">
        <f t="shared" si="2"/>
        <v>2.9408308335284586E-2</v>
      </c>
      <c r="T14" s="602">
        <f t="shared" si="3"/>
        <v>115.2600000000001</v>
      </c>
    </row>
    <row r="15" spans="1:20" x14ac:dyDescent="0.25">
      <c r="A15" s="35" t="s">
        <v>395</v>
      </c>
      <c r="B15" s="35" t="s">
        <v>68</v>
      </c>
      <c r="C15" t="s">
        <v>69</v>
      </c>
      <c r="D15" s="599"/>
      <c r="E15" s="591">
        <v>3.4</v>
      </c>
      <c r="F15" s="591">
        <v>5.2</v>
      </c>
      <c r="G15" s="591">
        <v>24.3</v>
      </c>
      <c r="H15" s="591">
        <v>15.1</v>
      </c>
      <c r="I15" s="591">
        <v>3.2</v>
      </c>
      <c r="J15" s="591">
        <v>19.2</v>
      </c>
      <c r="O15" s="604">
        <f t="shared" si="0"/>
        <v>70.400000000000006</v>
      </c>
      <c r="P15" s="608">
        <f t="shared" si="1"/>
        <v>3.5236998848791235E-3</v>
      </c>
      <c r="Q15" s="36"/>
      <c r="R15" s="599">
        <v>103.7</v>
      </c>
      <c r="S15" s="36">
        <f t="shared" si="2"/>
        <v>4.5813802457245608E-3</v>
      </c>
      <c r="T15" s="602">
        <f t="shared" si="3"/>
        <v>33.299999999999997</v>
      </c>
    </row>
    <row r="16" spans="1:20" x14ac:dyDescent="0.25">
      <c r="A16" s="35" t="s">
        <v>395</v>
      </c>
      <c r="B16" s="35" t="s">
        <v>70</v>
      </c>
      <c r="C16" t="s">
        <v>71</v>
      </c>
      <c r="D16" s="599"/>
      <c r="E16" s="591">
        <v>4.9000000000000004</v>
      </c>
      <c r="F16" s="591">
        <v>23.6</v>
      </c>
      <c r="G16" s="591">
        <v>91.3</v>
      </c>
      <c r="H16" s="591">
        <v>98</v>
      </c>
      <c r="I16" s="591">
        <v>24.6</v>
      </c>
      <c r="J16" s="591">
        <v>112.5</v>
      </c>
      <c r="O16" s="604">
        <f t="shared" si="0"/>
        <v>354.9</v>
      </c>
      <c r="P16" s="608">
        <f t="shared" si="1"/>
        <v>1.7763651834426145E-2</v>
      </c>
      <c r="Q16" s="36"/>
      <c r="R16" s="599">
        <v>400.8</v>
      </c>
      <c r="S16" s="36">
        <f t="shared" si="2"/>
        <v>1.7707012560138902E-2</v>
      </c>
      <c r="T16" s="602">
        <f t="shared" si="3"/>
        <v>45.900000000000034</v>
      </c>
    </row>
    <row r="17" spans="1:20" x14ac:dyDescent="0.25">
      <c r="A17" s="35" t="s">
        <v>395</v>
      </c>
      <c r="B17" s="35" t="s">
        <v>72</v>
      </c>
      <c r="C17" t="s">
        <v>73</v>
      </c>
      <c r="D17" s="599"/>
      <c r="E17" s="591">
        <v>2.5</v>
      </c>
      <c r="F17" s="591">
        <v>18.399999999999999</v>
      </c>
      <c r="G17" s="591">
        <v>53</v>
      </c>
      <c r="H17" s="591">
        <v>49.9</v>
      </c>
      <c r="I17" s="591">
        <v>10.9</v>
      </c>
      <c r="J17" s="591">
        <v>72.8</v>
      </c>
      <c r="O17" s="604">
        <f t="shared" si="0"/>
        <v>207.5</v>
      </c>
      <c r="P17" s="608">
        <f t="shared" si="1"/>
        <v>1.0385905200460484E-2</v>
      </c>
      <c r="Q17" s="36"/>
      <c r="R17" s="599">
        <v>242.47000000000003</v>
      </c>
      <c r="S17" s="36">
        <f t="shared" si="2"/>
        <v>1.0712124090461277E-2</v>
      </c>
      <c r="T17" s="602">
        <f t="shared" si="3"/>
        <v>34.970000000000027</v>
      </c>
    </row>
    <row r="18" spans="1:20" x14ac:dyDescent="0.25">
      <c r="A18" s="35" t="s">
        <v>395</v>
      </c>
      <c r="B18" s="35" t="s">
        <v>74</v>
      </c>
      <c r="C18" t="s">
        <v>75</v>
      </c>
      <c r="D18" s="599"/>
      <c r="E18" s="591">
        <v>36.4</v>
      </c>
      <c r="F18" s="591">
        <v>91</v>
      </c>
      <c r="G18" s="591">
        <v>500.7</v>
      </c>
      <c r="H18" s="591">
        <v>348.5</v>
      </c>
      <c r="I18" s="591">
        <v>79.099999999999994</v>
      </c>
      <c r="J18" s="591">
        <v>540.70000000000005</v>
      </c>
      <c r="O18" s="604">
        <f t="shared" si="0"/>
        <v>1596.4</v>
      </c>
      <c r="P18" s="608">
        <f t="shared" si="1"/>
        <v>7.9903899094048755E-2</v>
      </c>
      <c r="Q18" s="36"/>
      <c r="R18" s="599">
        <v>1700.3600000000001</v>
      </c>
      <c r="S18" s="36">
        <f t="shared" si="2"/>
        <v>7.5120498694505447E-2</v>
      </c>
      <c r="T18" s="602">
        <f t="shared" si="3"/>
        <v>103.96000000000004</v>
      </c>
    </row>
    <row r="19" spans="1:20" x14ac:dyDescent="0.25">
      <c r="A19" s="35" t="s">
        <v>395</v>
      </c>
      <c r="B19" s="35" t="s">
        <v>76</v>
      </c>
      <c r="C19" t="s">
        <v>77</v>
      </c>
      <c r="D19" s="599"/>
      <c r="E19" s="591">
        <v>9.6</v>
      </c>
      <c r="F19" s="591">
        <v>7.1</v>
      </c>
      <c r="G19" s="591">
        <v>30</v>
      </c>
      <c r="H19" s="591">
        <v>28.7</v>
      </c>
      <c r="I19" s="591">
        <v>9</v>
      </c>
      <c r="J19" s="591">
        <v>47.8</v>
      </c>
      <c r="O19" s="604">
        <f t="shared" si="0"/>
        <v>132.19999999999999</v>
      </c>
      <c r="P19" s="608">
        <f t="shared" si="1"/>
        <v>6.6169477951849437E-3</v>
      </c>
      <c r="Q19" s="36"/>
      <c r="R19" s="599">
        <v>154.34</v>
      </c>
      <c r="S19" s="36">
        <f t="shared" si="2"/>
        <v>6.8186135691912127E-3</v>
      </c>
      <c r="T19" s="602">
        <f t="shared" si="3"/>
        <v>22.140000000000015</v>
      </c>
    </row>
    <row r="20" spans="1:20" x14ac:dyDescent="0.25">
      <c r="A20" s="35" t="s">
        <v>395</v>
      </c>
      <c r="B20" s="35" t="s">
        <v>78</v>
      </c>
      <c r="C20" t="s">
        <v>79</v>
      </c>
      <c r="D20" s="599"/>
      <c r="E20" s="591">
        <v>14</v>
      </c>
      <c r="F20" s="591">
        <v>33.5</v>
      </c>
      <c r="G20" s="591">
        <v>139.69999999999999</v>
      </c>
      <c r="H20" s="591">
        <v>116.3</v>
      </c>
      <c r="I20" s="591">
        <v>13.8</v>
      </c>
      <c r="J20" s="591">
        <v>153.5</v>
      </c>
      <c r="O20" s="604">
        <f t="shared" si="0"/>
        <v>470.8</v>
      </c>
      <c r="P20" s="608">
        <f t="shared" si="1"/>
        <v>2.3564742980129137E-2</v>
      </c>
      <c r="Q20" s="36"/>
      <c r="R20" s="599">
        <v>496.26</v>
      </c>
      <c r="S20" s="36">
        <f t="shared" si="2"/>
        <v>2.1924356419896533E-2</v>
      </c>
      <c r="T20" s="602">
        <f t="shared" si="3"/>
        <v>25.45999999999998</v>
      </c>
    </row>
    <row r="21" spans="1:20" x14ac:dyDescent="0.25">
      <c r="A21" s="35" t="s">
        <v>395</v>
      </c>
      <c r="B21" s="35" t="s">
        <v>80</v>
      </c>
      <c r="C21" t="s">
        <v>81</v>
      </c>
      <c r="D21" s="599"/>
      <c r="E21" s="591">
        <v>5.5</v>
      </c>
      <c r="F21" s="591">
        <v>6.9</v>
      </c>
      <c r="G21" s="591">
        <v>18</v>
      </c>
      <c r="H21" s="591">
        <v>15.8</v>
      </c>
      <c r="I21" s="591">
        <v>3.6</v>
      </c>
      <c r="J21" s="591">
        <v>30.7</v>
      </c>
      <c r="O21" s="604">
        <f t="shared" si="0"/>
        <v>80.5</v>
      </c>
      <c r="P21" s="608">
        <f t="shared" si="1"/>
        <v>4.0292306922268383E-3</v>
      </c>
      <c r="Q21" s="36"/>
      <c r="R21" s="599">
        <v>102.88</v>
      </c>
      <c r="S21" s="36">
        <f t="shared" si="2"/>
        <v>4.545153323820085E-3</v>
      </c>
      <c r="T21" s="602">
        <f t="shared" si="3"/>
        <v>22.379999999999995</v>
      </c>
    </row>
    <row r="22" spans="1:20" x14ac:dyDescent="0.25">
      <c r="A22" s="35" t="s">
        <v>395</v>
      </c>
      <c r="B22" s="35" t="s">
        <v>82</v>
      </c>
      <c r="C22" t="s">
        <v>83</v>
      </c>
      <c r="D22" s="599"/>
      <c r="E22" s="591">
        <v>2.2999999999999998</v>
      </c>
      <c r="F22" s="591">
        <v>5.2</v>
      </c>
      <c r="G22" s="591">
        <v>69.2</v>
      </c>
      <c r="H22" s="591">
        <v>69.599999999999994</v>
      </c>
      <c r="I22" s="591">
        <v>3.9</v>
      </c>
      <c r="J22" s="591">
        <v>70</v>
      </c>
      <c r="O22" s="604">
        <f t="shared" si="0"/>
        <v>220.20000000000002</v>
      </c>
      <c r="P22" s="608">
        <f t="shared" si="1"/>
        <v>1.1021572651283848E-2</v>
      </c>
      <c r="Q22" s="36"/>
      <c r="R22" s="599">
        <v>230.71999999999997</v>
      </c>
      <c r="S22" s="36">
        <f t="shared" si="2"/>
        <v>1.0193018807073968E-2</v>
      </c>
      <c r="T22" s="602">
        <f t="shared" si="3"/>
        <v>10.519999999999953</v>
      </c>
    </row>
    <row r="23" spans="1:20" x14ac:dyDescent="0.25">
      <c r="A23" s="35" t="s">
        <v>395</v>
      </c>
      <c r="B23" s="35" t="s">
        <v>84</v>
      </c>
      <c r="C23" t="s">
        <v>85</v>
      </c>
      <c r="D23" s="599"/>
      <c r="E23" s="591">
        <v>17.8</v>
      </c>
      <c r="F23" s="591">
        <v>30.3</v>
      </c>
      <c r="G23" s="591">
        <v>117.2</v>
      </c>
      <c r="H23" s="591">
        <v>91.2</v>
      </c>
      <c r="I23" s="591">
        <v>27.4</v>
      </c>
      <c r="J23" s="591">
        <v>128.30000000000001</v>
      </c>
      <c r="O23" s="604">
        <f t="shared" si="0"/>
        <v>412.2</v>
      </c>
      <c r="P23" s="608">
        <f t="shared" si="1"/>
        <v>2.0631663246408728E-2</v>
      </c>
      <c r="Q23" s="36"/>
      <c r="R23" s="599">
        <v>448.44</v>
      </c>
      <c r="S23" s="36">
        <f t="shared" si="2"/>
        <v>1.9811708364442834E-2</v>
      </c>
      <c r="T23" s="602">
        <f t="shared" si="3"/>
        <v>36.240000000000009</v>
      </c>
    </row>
    <row r="24" spans="1:20" x14ac:dyDescent="0.25">
      <c r="A24" s="35" t="s">
        <v>395</v>
      </c>
      <c r="B24" s="35" t="s">
        <v>86</v>
      </c>
      <c r="C24" t="s">
        <v>87</v>
      </c>
      <c r="D24" s="599"/>
      <c r="E24" s="591">
        <v>64.7</v>
      </c>
      <c r="F24" s="591">
        <v>384.5</v>
      </c>
      <c r="G24" s="591">
        <v>819</v>
      </c>
      <c r="H24" s="591">
        <v>638.4</v>
      </c>
      <c r="I24" s="591">
        <v>525.6</v>
      </c>
      <c r="J24" s="591">
        <v>1031.2</v>
      </c>
      <c r="O24" s="604">
        <f t="shared" si="0"/>
        <v>3463.3999999999996</v>
      </c>
      <c r="P24" s="608">
        <f t="shared" si="1"/>
        <v>0.17335201962060162</v>
      </c>
      <c r="Q24" s="36"/>
      <c r="R24" s="599">
        <v>3887.54</v>
      </c>
      <c r="S24" s="36">
        <f t="shared" si="2"/>
        <v>0.17174830241527539</v>
      </c>
      <c r="T24" s="602">
        <f t="shared" si="3"/>
        <v>424.14000000000033</v>
      </c>
    </row>
    <row r="25" spans="1:20" x14ac:dyDescent="0.25">
      <c r="A25" s="35" t="s">
        <v>395</v>
      </c>
      <c r="B25" s="35" t="s">
        <v>88</v>
      </c>
      <c r="C25" t="s">
        <v>89</v>
      </c>
      <c r="D25" s="599"/>
      <c r="E25" s="591">
        <v>16.2</v>
      </c>
      <c r="F25" s="591">
        <v>24.2</v>
      </c>
      <c r="G25" s="591">
        <v>76.099999999999994</v>
      </c>
      <c r="H25" s="591">
        <v>91.4</v>
      </c>
      <c r="I25" s="591">
        <v>18.399999999999999</v>
      </c>
      <c r="J25" s="591">
        <v>99.8</v>
      </c>
      <c r="O25" s="604">
        <f t="shared" si="0"/>
        <v>326.10000000000002</v>
      </c>
      <c r="P25" s="608">
        <f t="shared" si="1"/>
        <v>1.6322138245157415E-2</v>
      </c>
      <c r="Q25" s="36"/>
      <c r="R25" s="599">
        <v>496.76</v>
      </c>
      <c r="S25" s="36">
        <f t="shared" si="2"/>
        <v>2.1946446006423651E-2</v>
      </c>
      <c r="T25" s="602">
        <f t="shared" si="3"/>
        <v>170.65999999999997</v>
      </c>
    </row>
    <row r="26" spans="1:20" x14ac:dyDescent="0.25">
      <c r="A26" s="35" t="s">
        <v>395</v>
      </c>
      <c r="B26" s="35" t="s">
        <v>90</v>
      </c>
      <c r="C26" t="s">
        <v>91</v>
      </c>
      <c r="D26" s="599"/>
      <c r="E26" s="591">
        <v>22.5</v>
      </c>
      <c r="F26" s="591">
        <v>7.4</v>
      </c>
      <c r="G26" s="591">
        <v>45.4</v>
      </c>
      <c r="H26" s="591">
        <v>58.3</v>
      </c>
      <c r="I26" s="591">
        <v>7</v>
      </c>
      <c r="J26" s="591">
        <v>47.8</v>
      </c>
      <c r="O26" s="604">
        <f t="shared" si="0"/>
        <v>188.39999999999998</v>
      </c>
      <c r="P26" s="608">
        <f t="shared" si="1"/>
        <v>9.4299013964662878E-3</v>
      </c>
      <c r="Q26" s="36"/>
      <c r="R26" s="599">
        <v>278.7</v>
      </c>
      <c r="S26" s="36">
        <f t="shared" si="2"/>
        <v>1.2312735530216347E-2</v>
      </c>
      <c r="T26" s="602">
        <f t="shared" si="3"/>
        <v>90.300000000000011</v>
      </c>
    </row>
    <row r="27" spans="1:20" x14ac:dyDescent="0.25">
      <c r="A27" s="35" t="s">
        <v>395</v>
      </c>
      <c r="B27" s="35" t="s">
        <v>92</v>
      </c>
      <c r="C27" t="s">
        <v>93</v>
      </c>
      <c r="D27" s="599">
        <v>1</v>
      </c>
      <c r="E27" s="591">
        <v>28.9</v>
      </c>
      <c r="F27" s="591">
        <v>3.5</v>
      </c>
      <c r="G27" s="591">
        <v>18</v>
      </c>
      <c r="H27" s="591">
        <v>45.1</v>
      </c>
      <c r="I27" s="591">
        <v>4.9000000000000004</v>
      </c>
      <c r="J27" s="591">
        <v>28.7</v>
      </c>
      <c r="O27" s="604">
        <f t="shared" si="0"/>
        <v>130.1</v>
      </c>
      <c r="P27" s="608">
        <f t="shared" si="1"/>
        <v>6.5118374293007654E-3</v>
      </c>
      <c r="Q27" s="36"/>
      <c r="R27" s="599">
        <v>186.37</v>
      </c>
      <c r="S27" s="36">
        <f t="shared" si="2"/>
        <v>8.2336724821184797E-3</v>
      </c>
      <c r="T27" s="602">
        <f t="shared" si="3"/>
        <v>56.27000000000001</v>
      </c>
    </row>
    <row r="28" spans="1:20" x14ac:dyDescent="0.25">
      <c r="A28" s="35" t="s">
        <v>395</v>
      </c>
      <c r="B28" s="35" t="s">
        <v>94</v>
      </c>
      <c r="C28" t="s">
        <v>95</v>
      </c>
      <c r="D28" s="599"/>
      <c r="E28" s="591">
        <v>54.8</v>
      </c>
      <c r="F28" s="591">
        <v>11.5</v>
      </c>
      <c r="G28" s="591">
        <v>63.3</v>
      </c>
      <c r="H28" s="591">
        <v>107.2</v>
      </c>
      <c r="I28" s="591">
        <v>13.1</v>
      </c>
      <c r="J28" s="591">
        <v>63.3</v>
      </c>
      <c r="O28" s="604">
        <f t="shared" si="0"/>
        <v>313.2</v>
      </c>
      <c r="P28" s="608">
        <f t="shared" si="1"/>
        <v>1.5676460283297462E-2</v>
      </c>
      <c r="Q28" s="36"/>
      <c r="R28" s="599">
        <v>377.29999999999995</v>
      </c>
      <c r="S28" s="36">
        <f t="shared" si="2"/>
        <v>1.6668801993364287E-2</v>
      </c>
      <c r="T28" s="602">
        <f t="shared" si="3"/>
        <v>64.099999999999966</v>
      </c>
    </row>
    <row r="29" spans="1:20" x14ac:dyDescent="0.25">
      <c r="A29" s="35" t="s">
        <v>395</v>
      </c>
      <c r="B29" s="35" t="s">
        <v>96</v>
      </c>
      <c r="C29" t="s">
        <v>97</v>
      </c>
      <c r="D29" s="599">
        <v>2</v>
      </c>
      <c r="E29" s="591">
        <v>86</v>
      </c>
      <c r="F29" s="591">
        <v>52</v>
      </c>
      <c r="G29" s="591">
        <v>252</v>
      </c>
      <c r="H29" s="591">
        <v>257.8</v>
      </c>
      <c r="I29" s="591">
        <v>61.1</v>
      </c>
      <c r="J29" s="591">
        <v>291.89999999999998</v>
      </c>
      <c r="O29" s="604">
        <f t="shared" si="0"/>
        <v>1002.8</v>
      </c>
      <c r="P29" s="608">
        <f t="shared" si="1"/>
        <v>5.0192702337454327E-2</v>
      </c>
      <c r="Q29" s="36"/>
      <c r="R29" s="599">
        <v>1121.4000000000001</v>
      </c>
      <c r="S29" s="36">
        <f t="shared" si="2"/>
        <v>4.9542524663023363E-2</v>
      </c>
      <c r="T29" s="602">
        <f t="shared" si="3"/>
        <v>118.60000000000014</v>
      </c>
    </row>
    <row r="30" spans="1:20" x14ac:dyDescent="0.25">
      <c r="A30" s="39" t="s">
        <v>395</v>
      </c>
      <c r="B30" s="39" t="s">
        <v>98</v>
      </c>
      <c r="C30" s="40" t="s">
        <v>99</v>
      </c>
      <c r="D30" s="596"/>
      <c r="E30" s="595">
        <v>13</v>
      </c>
      <c r="F30" s="595">
        <v>23.3</v>
      </c>
      <c r="G30" s="595">
        <v>136.30000000000001</v>
      </c>
      <c r="H30" s="595">
        <v>80.8</v>
      </c>
      <c r="I30" s="595">
        <v>20.8</v>
      </c>
      <c r="J30" s="595">
        <v>170.4</v>
      </c>
      <c r="K30" s="595"/>
      <c r="L30" s="595"/>
      <c r="M30" s="595"/>
      <c r="N30" s="595"/>
      <c r="O30" s="607">
        <f t="shared" si="0"/>
        <v>444.6</v>
      </c>
      <c r="P30" s="606">
        <f t="shared" si="1"/>
        <v>2.2253366034336055E-2</v>
      </c>
      <c r="Q30" s="36"/>
      <c r="R30" s="596">
        <v>544.28</v>
      </c>
      <c r="S30" s="36">
        <f t="shared" si="2"/>
        <v>2.404584030996108E-2</v>
      </c>
      <c r="T30" s="605">
        <f t="shared" si="3"/>
        <v>99.67999999999995</v>
      </c>
    </row>
    <row r="31" spans="1:20" x14ac:dyDescent="0.25">
      <c r="A31" s="601"/>
      <c r="B31" s="601"/>
      <c r="C31" s="163"/>
      <c r="D31" s="599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4">
        <f>SUM(O7:O30)</f>
        <v>19979</v>
      </c>
      <c r="P31" s="603"/>
      <c r="Q31" s="602"/>
      <c r="R31" s="599">
        <f>SUM(R7:R30)</f>
        <v>22635.1</v>
      </c>
      <c r="S31" s="602"/>
      <c r="T31" s="602">
        <f>SUM(T7:T30)</f>
        <v>2656.1000000000008</v>
      </c>
    </row>
    <row r="32" spans="1:20" x14ac:dyDescent="0.25">
      <c r="A32" s="601"/>
      <c r="B32" s="601"/>
      <c r="C32" s="163"/>
      <c r="D32" s="599"/>
      <c r="E32" s="600"/>
      <c r="F32" s="600"/>
      <c r="G32" s="600"/>
      <c r="H32" s="600"/>
      <c r="I32" s="600"/>
      <c r="J32" s="600"/>
      <c r="K32" s="600"/>
      <c r="L32" s="600"/>
      <c r="M32" s="600"/>
      <c r="N32"/>
      <c r="O32"/>
      <c r="P32"/>
      <c r="Q32"/>
      <c r="R32"/>
      <c r="S32"/>
      <c r="T32"/>
    </row>
    <row r="33" spans="1:20" x14ac:dyDescent="0.25">
      <c r="A33" s="35" t="s">
        <v>394</v>
      </c>
      <c r="B33" s="35" t="s">
        <v>52</v>
      </c>
      <c r="C33" t="s">
        <v>53</v>
      </c>
      <c r="D33" s="599"/>
      <c r="K33" s="591">
        <v>148.9</v>
      </c>
      <c r="L33" s="591">
        <v>16.100000000000001</v>
      </c>
      <c r="M33" s="591">
        <v>69.400000000000006</v>
      </c>
      <c r="N33" s="591">
        <v>136.6</v>
      </c>
      <c r="O33" s="598">
        <f t="shared" ref="O33:O56" si="4">SUM(D33:N33)</f>
        <v>371</v>
      </c>
      <c r="P33" s="597">
        <f t="shared" ref="P33:P56" si="5">O33/$O$57</f>
        <v>2.1562371047140809E-2</v>
      </c>
      <c r="Q33" s="36"/>
      <c r="R33"/>
      <c r="S33"/>
      <c r="T33"/>
    </row>
    <row r="34" spans="1:20" x14ac:dyDescent="0.25">
      <c r="A34" s="35" t="s">
        <v>394</v>
      </c>
      <c r="B34" s="35" t="s">
        <v>54</v>
      </c>
      <c r="C34" t="s">
        <v>55</v>
      </c>
      <c r="D34" s="599"/>
      <c r="J34" s="591">
        <v>1</v>
      </c>
      <c r="K34" s="591">
        <v>844.7</v>
      </c>
      <c r="L34" s="591">
        <v>57.9</v>
      </c>
      <c r="M34" s="591">
        <v>472</v>
      </c>
      <c r="N34" s="591">
        <v>740.1</v>
      </c>
      <c r="O34" s="598">
        <f t="shared" si="4"/>
        <v>2115.6999999999998</v>
      </c>
      <c r="P34" s="597">
        <f t="shared" si="5"/>
        <v>0.12296363456721242</v>
      </c>
      <c r="Q34" s="36"/>
      <c r="R34"/>
      <c r="S34"/>
      <c r="T34"/>
    </row>
    <row r="35" spans="1:20" x14ac:dyDescent="0.25">
      <c r="A35" s="35" t="s">
        <v>394</v>
      </c>
      <c r="B35" s="35" t="s">
        <v>56</v>
      </c>
      <c r="C35" t="s">
        <v>57</v>
      </c>
      <c r="D35" s="599"/>
      <c r="I35" s="591">
        <v>0.2</v>
      </c>
      <c r="J35" s="591">
        <v>0.8</v>
      </c>
      <c r="K35" s="591">
        <v>1392.8</v>
      </c>
      <c r="L35" s="591">
        <v>160.4</v>
      </c>
      <c r="M35" s="591">
        <v>851.7</v>
      </c>
      <c r="N35" s="591">
        <v>1693.3</v>
      </c>
      <c r="O35" s="598">
        <f t="shared" si="4"/>
        <v>4099.2</v>
      </c>
      <c r="P35" s="597">
        <f t="shared" si="5"/>
        <v>0.23824385821142749</v>
      </c>
      <c r="Q35" s="36"/>
      <c r="R35"/>
      <c r="S35"/>
      <c r="T35"/>
    </row>
    <row r="36" spans="1:20" x14ac:dyDescent="0.25">
      <c r="A36" s="35" t="s">
        <v>394</v>
      </c>
      <c r="B36" s="35" t="s">
        <v>58</v>
      </c>
      <c r="C36" t="s">
        <v>59</v>
      </c>
      <c r="D36" s="599"/>
      <c r="E36" s="591">
        <v>0</v>
      </c>
      <c r="H36" s="591">
        <v>0</v>
      </c>
      <c r="I36" s="591">
        <v>0</v>
      </c>
      <c r="J36" s="591">
        <v>1.6</v>
      </c>
      <c r="K36" s="591">
        <v>250.2</v>
      </c>
      <c r="L36" s="591">
        <v>11.3</v>
      </c>
      <c r="M36" s="591">
        <v>158.5</v>
      </c>
      <c r="N36" s="591">
        <v>248.3</v>
      </c>
      <c r="O36" s="598">
        <f t="shared" si="4"/>
        <v>669.9</v>
      </c>
      <c r="P36" s="597">
        <f t="shared" si="5"/>
        <v>3.8934319041724064E-2</v>
      </c>
      <c r="Q36" s="36"/>
      <c r="R36"/>
      <c r="S36"/>
      <c r="T36"/>
    </row>
    <row r="37" spans="1:20" x14ac:dyDescent="0.25">
      <c r="A37" s="35" t="s">
        <v>394</v>
      </c>
      <c r="B37" s="35" t="s">
        <v>60</v>
      </c>
      <c r="C37" t="s">
        <v>61</v>
      </c>
      <c r="D37" s="599"/>
      <c r="H37" s="591">
        <v>0.4</v>
      </c>
      <c r="I37" s="591">
        <v>0.2</v>
      </c>
      <c r="J37" s="591">
        <v>0.2</v>
      </c>
      <c r="K37" s="591">
        <v>108.2</v>
      </c>
      <c r="L37" s="591">
        <v>2</v>
      </c>
      <c r="M37" s="591">
        <v>82.2</v>
      </c>
      <c r="N37" s="591">
        <v>85.3</v>
      </c>
      <c r="O37" s="598">
        <f t="shared" si="4"/>
        <v>278.5</v>
      </c>
      <c r="P37" s="597">
        <f t="shared" si="5"/>
        <v>1.618630818498306E-2</v>
      </c>
      <c r="Q37" s="36"/>
      <c r="R37"/>
      <c r="S37"/>
      <c r="T37"/>
    </row>
    <row r="38" spans="1:20" x14ac:dyDescent="0.25">
      <c r="A38" s="35" t="s">
        <v>394</v>
      </c>
      <c r="B38" s="35" t="s">
        <v>62</v>
      </c>
      <c r="C38" t="s">
        <v>63</v>
      </c>
      <c r="D38" s="599"/>
      <c r="G38" s="591">
        <v>0</v>
      </c>
      <c r="H38" s="591">
        <v>5</v>
      </c>
      <c r="J38" s="591">
        <v>2</v>
      </c>
      <c r="K38" s="591">
        <v>67.599999999999994</v>
      </c>
      <c r="L38" s="591">
        <v>2.6</v>
      </c>
      <c r="M38" s="591">
        <v>77.599999999999994</v>
      </c>
      <c r="N38" s="591">
        <v>60.3</v>
      </c>
      <c r="O38" s="598">
        <f t="shared" si="4"/>
        <v>215.09999999999997</v>
      </c>
      <c r="P38" s="597">
        <f t="shared" si="5"/>
        <v>1.2501525639460883E-2</v>
      </c>
      <c r="Q38" s="36"/>
      <c r="R38"/>
      <c r="S38"/>
      <c r="T38"/>
    </row>
    <row r="39" spans="1:20" x14ac:dyDescent="0.25">
      <c r="A39" s="35" t="s">
        <v>394</v>
      </c>
      <c r="B39" s="35" t="s">
        <v>64</v>
      </c>
      <c r="C39" t="s">
        <v>65</v>
      </c>
      <c r="D39" s="599"/>
      <c r="H39" s="591">
        <v>1</v>
      </c>
      <c r="J39" s="591">
        <v>3</v>
      </c>
      <c r="K39" s="591">
        <v>142</v>
      </c>
      <c r="L39" s="591">
        <v>7.4</v>
      </c>
      <c r="M39" s="591">
        <v>145.4</v>
      </c>
      <c r="N39" s="591">
        <v>154.6</v>
      </c>
      <c r="O39" s="598">
        <f t="shared" si="4"/>
        <v>453.4</v>
      </c>
      <c r="P39" s="597">
        <f t="shared" si="5"/>
        <v>2.6351425964349442E-2</v>
      </c>
      <c r="Q39" s="36"/>
      <c r="R39"/>
      <c r="S39"/>
      <c r="T39"/>
    </row>
    <row r="40" spans="1:20" x14ac:dyDescent="0.25">
      <c r="A40" s="35" t="s">
        <v>394</v>
      </c>
      <c r="B40" s="35" t="s">
        <v>66</v>
      </c>
      <c r="C40" t="s">
        <v>67</v>
      </c>
      <c r="D40" s="599"/>
      <c r="J40" s="591">
        <v>2</v>
      </c>
      <c r="K40" s="591">
        <v>172.1</v>
      </c>
      <c r="L40" s="591">
        <v>27.2</v>
      </c>
      <c r="M40" s="591">
        <v>104.3</v>
      </c>
      <c r="N40" s="591">
        <v>140.80000000000001</v>
      </c>
      <c r="O40" s="598">
        <f t="shared" si="4"/>
        <v>446.4</v>
      </c>
      <c r="P40" s="597">
        <f t="shared" si="5"/>
        <v>2.5944588774780744E-2</v>
      </c>
      <c r="Q40" s="36"/>
      <c r="R40"/>
      <c r="S40"/>
      <c r="T40"/>
    </row>
    <row r="41" spans="1:20" x14ac:dyDescent="0.25">
      <c r="A41" s="35" t="s">
        <v>394</v>
      </c>
      <c r="B41" s="35" t="s">
        <v>68</v>
      </c>
      <c r="C41" t="s">
        <v>69</v>
      </c>
      <c r="D41" s="599"/>
      <c r="J41" s="591">
        <v>1</v>
      </c>
      <c r="K41" s="591">
        <v>24.3</v>
      </c>
      <c r="L41" s="591">
        <v>1</v>
      </c>
      <c r="M41" s="591">
        <v>24.4</v>
      </c>
      <c r="N41" s="591">
        <v>25.7</v>
      </c>
      <c r="O41" s="598">
        <f t="shared" si="4"/>
        <v>76.400000000000006</v>
      </c>
      <c r="P41" s="597">
        <f t="shared" si="5"/>
        <v>4.4403373261497521E-3</v>
      </c>
      <c r="Q41" s="36"/>
      <c r="R41"/>
      <c r="S41"/>
      <c r="T41"/>
    </row>
    <row r="42" spans="1:20" x14ac:dyDescent="0.25">
      <c r="A42" s="35" t="s">
        <v>394</v>
      </c>
      <c r="B42" s="35" t="s">
        <v>70</v>
      </c>
      <c r="C42" t="s">
        <v>71</v>
      </c>
      <c r="D42" s="599"/>
      <c r="K42" s="591">
        <v>86.3</v>
      </c>
      <c r="L42" s="591">
        <v>18.7</v>
      </c>
      <c r="M42" s="591">
        <v>83.6</v>
      </c>
      <c r="N42" s="591">
        <v>73.5</v>
      </c>
      <c r="O42" s="598">
        <f t="shared" si="4"/>
        <v>262.10000000000002</v>
      </c>
      <c r="P42" s="597">
        <f t="shared" si="5"/>
        <v>1.5233146769422119E-2</v>
      </c>
      <c r="Q42" s="36"/>
      <c r="R42"/>
      <c r="S42"/>
      <c r="T42"/>
    </row>
    <row r="43" spans="1:20" x14ac:dyDescent="0.25">
      <c r="A43" s="35" t="s">
        <v>394</v>
      </c>
      <c r="B43" s="35" t="s">
        <v>72</v>
      </c>
      <c r="C43" t="s">
        <v>73</v>
      </c>
      <c r="D43" s="599"/>
      <c r="H43" s="591">
        <v>1</v>
      </c>
      <c r="J43" s="591">
        <v>4.9000000000000004</v>
      </c>
      <c r="K43" s="591">
        <v>63.5</v>
      </c>
      <c r="L43" s="591">
        <v>7.3</v>
      </c>
      <c r="M43" s="591">
        <v>75.8</v>
      </c>
      <c r="N43" s="591">
        <v>58.3</v>
      </c>
      <c r="O43" s="598">
        <f t="shared" si="4"/>
        <v>210.8</v>
      </c>
      <c r="P43" s="597">
        <f t="shared" si="5"/>
        <v>1.2251611365868687E-2</v>
      </c>
      <c r="Q43" s="36"/>
      <c r="R43"/>
      <c r="S43"/>
      <c r="T43"/>
    </row>
    <row r="44" spans="1:20" x14ac:dyDescent="0.25">
      <c r="A44" s="35" t="s">
        <v>394</v>
      </c>
      <c r="B44" s="35" t="s">
        <v>74</v>
      </c>
      <c r="C44" t="s">
        <v>75</v>
      </c>
      <c r="D44" s="599"/>
      <c r="H44" s="591">
        <v>4</v>
      </c>
      <c r="J44" s="591">
        <v>3</v>
      </c>
      <c r="K44" s="591">
        <v>407.5</v>
      </c>
      <c r="L44" s="591">
        <v>60.1</v>
      </c>
      <c r="M44" s="591">
        <v>535.29999999999995</v>
      </c>
      <c r="N44" s="591">
        <v>364.7</v>
      </c>
      <c r="O44" s="598">
        <f t="shared" si="4"/>
        <v>1374.6</v>
      </c>
      <c r="P44" s="597">
        <f t="shared" si="5"/>
        <v>7.9891200111589636E-2</v>
      </c>
      <c r="Q44" s="36"/>
      <c r="R44"/>
      <c r="S44"/>
      <c r="T44"/>
    </row>
    <row r="45" spans="1:20" x14ac:dyDescent="0.25">
      <c r="A45" s="35" t="s">
        <v>394</v>
      </c>
      <c r="B45" s="35" t="s">
        <v>76</v>
      </c>
      <c r="C45" t="s">
        <v>77</v>
      </c>
      <c r="D45" s="599"/>
      <c r="K45" s="591">
        <v>42</v>
      </c>
      <c r="L45" s="591">
        <v>9.9</v>
      </c>
      <c r="M45" s="591">
        <v>36.4</v>
      </c>
      <c r="N45" s="591">
        <v>20.7</v>
      </c>
      <c r="O45" s="598">
        <f t="shared" si="4"/>
        <v>109</v>
      </c>
      <c r="P45" s="597">
        <f t="shared" si="5"/>
        <v>6.3350362375696719E-3</v>
      </c>
      <c r="Q45" s="36"/>
      <c r="R45"/>
      <c r="S45"/>
      <c r="T45"/>
    </row>
    <row r="46" spans="1:20" x14ac:dyDescent="0.25">
      <c r="A46" s="35" t="s">
        <v>394</v>
      </c>
      <c r="B46" s="35" t="s">
        <v>78</v>
      </c>
      <c r="C46" t="s">
        <v>79</v>
      </c>
      <c r="D46" s="599"/>
      <c r="F46" s="591">
        <v>1</v>
      </c>
      <c r="G46" s="591">
        <v>1</v>
      </c>
      <c r="H46" s="591">
        <v>3</v>
      </c>
      <c r="I46" s="591">
        <v>2</v>
      </c>
      <c r="J46" s="591">
        <v>5</v>
      </c>
      <c r="K46" s="591">
        <v>149.5</v>
      </c>
      <c r="L46" s="591">
        <v>11.4</v>
      </c>
      <c r="M46" s="591">
        <v>151</v>
      </c>
      <c r="N46" s="591">
        <v>123.6</v>
      </c>
      <c r="O46" s="598">
        <f t="shared" si="4"/>
        <v>447.5</v>
      </c>
      <c r="P46" s="597">
        <f t="shared" si="5"/>
        <v>2.6008520333141542E-2</v>
      </c>
      <c r="Q46" s="36"/>
      <c r="R46"/>
      <c r="S46"/>
      <c r="T46"/>
    </row>
    <row r="47" spans="1:20" x14ac:dyDescent="0.25">
      <c r="A47" s="35" t="s">
        <v>394</v>
      </c>
      <c r="B47" s="35" t="s">
        <v>80</v>
      </c>
      <c r="C47" t="s">
        <v>81</v>
      </c>
      <c r="D47" s="599"/>
      <c r="K47" s="591">
        <v>28.2</v>
      </c>
      <c r="L47" s="591">
        <v>6.3</v>
      </c>
      <c r="M47" s="591">
        <v>26.5</v>
      </c>
      <c r="N47" s="591">
        <v>30.9</v>
      </c>
      <c r="O47" s="598">
        <f t="shared" si="4"/>
        <v>91.9</v>
      </c>
      <c r="P47" s="597">
        <f t="shared" si="5"/>
        <v>5.3411911030518608E-3</v>
      </c>
      <c r="Q47" s="36"/>
      <c r="R47"/>
      <c r="S47"/>
      <c r="T47"/>
    </row>
    <row r="48" spans="1:20" x14ac:dyDescent="0.25">
      <c r="A48" s="35" t="s">
        <v>394</v>
      </c>
      <c r="B48" s="35" t="s">
        <v>82</v>
      </c>
      <c r="C48" t="s">
        <v>83</v>
      </c>
      <c r="D48" s="599"/>
      <c r="G48" s="591">
        <v>0.9</v>
      </c>
      <c r="H48" s="591">
        <v>0.7</v>
      </c>
      <c r="I48" s="591">
        <v>1.2</v>
      </c>
      <c r="J48" s="591">
        <v>3.7</v>
      </c>
      <c r="K48" s="591">
        <v>60</v>
      </c>
      <c r="L48" s="591">
        <v>6.1</v>
      </c>
      <c r="M48" s="591">
        <v>62.6</v>
      </c>
      <c r="N48" s="591">
        <v>39.799999999999997</v>
      </c>
      <c r="O48" s="598">
        <f t="shared" si="4"/>
        <v>175</v>
      </c>
      <c r="P48" s="597">
        <f t="shared" si="5"/>
        <v>1.0170929739217363E-2</v>
      </c>
      <c r="Q48" s="36"/>
      <c r="R48"/>
      <c r="S48"/>
      <c r="T48"/>
    </row>
    <row r="49" spans="1:20" x14ac:dyDescent="0.25">
      <c r="A49" s="35" t="s">
        <v>394</v>
      </c>
      <c r="B49" s="35" t="s">
        <v>84</v>
      </c>
      <c r="C49" t="s">
        <v>85</v>
      </c>
      <c r="D49" s="599"/>
      <c r="K49" s="591">
        <v>100.5</v>
      </c>
      <c r="L49" s="591">
        <v>18.7</v>
      </c>
      <c r="M49" s="591">
        <v>111.9</v>
      </c>
      <c r="N49" s="591">
        <v>103.6</v>
      </c>
      <c r="O49" s="598">
        <f t="shared" si="4"/>
        <v>334.70000000000005</v>
      </c>
      <c r="P49" s="597">
        <f t="shared" si="5"/>
        <v>1.945262962123458E-2</v>
      </c>
      <c r="Q49" s="36"/>
      <c r="R49"/>
      <c r="S49"/>
      <c r="T49"/>
    </row>
    <row r="50" spans="1:20" x14ac:dyDescent="0.25">
      <c r="A50" s="35" t="s">
        <v>394</v>
      </c>
      <c r="B50" s="35" t="s">
        <v>86</v>
      </c>
      <c r="C50" t="s">
        <v>87</v>
      </c>
      <c r="D50" s="599"/>
      <c r="G50" s="591">
        <v>3</v>
      </c>
      <c r="H50" s="591">
        <v>3</v>
      </c>
      <c r="I50" s="591">
        <v>7.4</v>
      </c>
      <c r="J50" s="591">
        <v>5.9</v>
      </c>
      <c r="K50" s="591">
        <v>768.5</v>
      </c>
      <c r="L50" s="591">
        <v>534.9</v>
      </c>
      <c r="M50" s="591">
        <v>1071.4000000000001</v>
      </c>
      <c r="N50" s="591">
        <v>835.9</v>
      </c>
      <c r="O50" s="598">
        <f t="shared" si="4"/>
        <v>3230</v>
      </c>
      <c r="P50" s="597">
        <f t="shared" si="5"/>
        <v>0.18772630318669761</v>
      </c>
      <c r="Q50" s="36"/>
      <c r="R50"/>
      <c r="S50"/>
      <c r="T50"/>
    </row>
    <row r="51" spans="1:20" x14ac:dyDescent="0.25">
      <c r="A51" s="35" t="s">
        <v>394</v>
      </c>
      <c r="B51" s="35" t="s">
        <v>88</v>
      </c>
      <c r="C51" t="s">
        <v>89</v>
      </c>
      <c r="D51" s="599"/>
      <c r="H51" s="591">
        <v>0.4</v>
      </c>
      <c r="I51" s="591">
        <v>2</v>
      </c>
      <c r="J51" s="591">
        <v>3</v>
      </c>
      <c r="K51" s="591">
        <v>91.1</v>
      </c>
      <c r="L51" s="591">
        <v>11.1</v>
      </c>
      <c r="M51" s="591">
        <v>100.1</v>
      </c>
      <c r="N51" s="591">
        <v>76.3</v>
      </c>
      <c r="O51" s="598">
        <f t="shared" si="4"/>
        <v>284</v>
      </c>
      <c r="P51" s="597">
        <f t="shared" si="5"/>
        <v>1.6505965976787034E-2</v>
      </c>
      <c r="Q51" s="36"/>
      <c r="R51"/>
      <c r="S51"/>
      <c r="T51"/>
    </row>
    <row r="52" spans="1:20" x14ac:dyDescent="0.25">
      <c r="A52" s="35" t="s">
        <v>394</v>
      </c>
      <c r="B52" s="35" t="s">
        <v>90</v>
      </c>
      <c r="C52" t="s">
        <v>91</v>
      </c>
      <c r="D52" s="599"/>
      <c r="H52" s="591">
        <v>3</v>
      </c>
      <c r="I52" s="591">
        <v>4.0999999999999996</v>
      </c>
      <c r="J52" s="591">
        <v>4.7</v>
      </c>
      <c r="K52" s="591">
        <v>28.9</v>
      </c>
      <c r="L52" s="591">
        <v>1.9</v>
      </c>
      <c r="M52" s="591">
        <v>24.2</v>
      </c>
      <c r="N52" s="591">
        <v>36.299999999999997</v>
      </c>
      <c r="O52" s="598">
        <f t="shared" si="4"/>
        <v>103.1</v>
      </c>
      <c r="P52" s="597">
        <f t="shared" si="5"/>
        <v>5.9921306063617716E-3</v>
      </c>
      <c r="Q52" s="36"/>
      <c r="R52"/>
      <c r="S52"/>
      <c r="T52"/>
    </row>
    <row r="53" spans="1:20" x14ac:dyDescent="0.25">
      <c r="A53" s="35" t="s">
        <v>394</v>
      </c>
      <c r="B53" s="35" t="s">
        <v>92</v>
      </c>
      <c r="C53" t="s">
        <v>93</v>
      </c>
      <c r="D53" s="599"/>
      <c r="J53" s="591">
        <v>0.8</v>
      </c>
      <c r="K53" s="591">
        <v>29.7</v>
      </c>
      <c r="L53" s="591">
        <v>0.8</v>
      </c>
      <c r="M53" s="591">
        <v>12</v>
      </c>
      <c r="N53" s="591">
        <v>7.1</v>
      </c>
      <c r="O53" s="598">
        <f t="shared" si="4"/>
        <v>50.4</v>
      </c>
      <c r="P53" s="597">
        <f t="shared" si="5"/>
        <v>2.9292277648946003E-3</v>
      </c>
      <c r="Q53" s="36"/>
      <c r="R53"/>
      <c r="S53"/>
      <c r="T53"/>
    </row>
    <row r="54" spans="1:20" x14ac:dyDescent="0.25">
      <c r="A54" s="35" t="s">
        <v>394</v>
      </c>
      <c r="B54" s="35" t="s">
        <v>94</v>
      </c>
      <c r="C54" t="s">
        <v>95</v>
      </c>
      <c r="D54" s="599"/>
      <c r="E54" s="591">
        <v>3.9</v>
      </c>
      <c r="H54" s="591">
        <v>1</v>
      </c>
      <c r="J54" s="591">
        <v>10</v>
      </c>
      <c r="K54" s="591">
        <v>138.19999999999999</v>
      </c>
      <c r="L54" s="591">
        <v>20</v>
      </c>
      <c r="M54" s="591">
        <v>99.6</v>
      </c>
      <c r="N54" s="591">
        <v>143.19999999999999</v>
      </c>
      <c r="O54" s="598">
        <f t="shared" si="4"/>
        <v>415.9</v>
      </c>
      <c r="P54" s="597">
        <f t="shared" si="5"/>
        <v>2.4171941020231433E-2</v>
      </c>
      <c r="Q54" s="36"/>
      <c r="R54"/>
      <c r="S54"/>
      <c r="T54"/>
    </row>
    <row r="55" spans="1:20" x14ac:dyDescent="0.25">
      <c r="A55" s="35" t="s">
        <v>394</v>
      </c>
      <c r="B55" s="35" t="s">
        <v>96</v>
      </c>
      <c r="C55" t="s">
        <v>97</v>
      </c>
      <c r="D55" s="599"/>
      <c r="J55" s="591">
        <v>2.8</v>
      </c>
      <c r="K55" s="591">
        <v>265.89999999999998</v>
      </c>
      <c r="L55" s="591">
        <v>56</v>
      </c>
      <c r="M55" s="591">
        <v>308.3</v>
      </c>
      <c r="N55" s="591">
        <v>259.3</v>
      </c>
      <c r="O55" s="598">
        <f t="shared" si="4"/>
        <v>892.3</v>
      </c>
      <c r="P55" s="597">
        <f t="shared" si="5"/>
        <v>5.1860117750306585E-2</v>
      </c>
      <c r="Q55" s="36"/>
      <c r="R55"/>
      <c r="S55"/>
      <c r="T55"/>
    </row>
    <row r="56" spans="1:20" x14ac:dyDescent="0.25">
      <c r="A56" s="39" t="s">
        <v>394</v>
      </c>
      <c r="B56" s="39" t="s">
        <v>98</v>
      </c>
      <c r="C56" s="40" t="s">
        <v>99</v>
      </c>
      <c r="D56" s="596"/>
      <c r="E56" s="595">
        <v>1</v>
      </c>
      <c r="F56" s="595"/>
      <c r="G56" s="595">
        <v>6</v>
      </c>
      <c r="H56" s="595">
        <v>5</v>
      </c>
      <c r="I56" s="595">
        <v>3</v>
      </c>
      <c r="J56" s="595">
        <v>5</v>
      </c>
      <c r="K56" s="595">
        <v>117.6</v>
      </c>
      <c r="L56" s="595">
        <v>32</v>
      </c>
      <c r="M56" s="595">
        <v>188.9</v>
      </c>
      <c r="N56" s="595">
        <v>140.5</v>
      </c>
      <c r="O56" s="594">
        <f t="shared" si="4"/>
        <v>499</v>
      </c>
      <c r="P56" s="593">
        <f t="shared" si="5"/>
        <v>2.9001679656396936E-2</v>
      </c>
      <c r="Q56" s="36"/>
      <c r="R56"/>
      <c r="S56"/>
      <c r="T56"/>
    </row>
    <row r="57" spans="1:20" x14ac:dyDescent="0.25">
      <c r="O57" s="592">
        <f>SUM(O33:O56)</f>
        <v>17205.899999999998</v>
      </c>
      <c r="R57"/>
      <c r="S57"/>
      <c r="T57"/>
    </row>
  </sheetData>
  <mergeCells count="2">
    <mergeCell ref="P4:P6"/>
    <mergeCell ref="S4:S6"/>
  </mergeCells>
  <pageMargins left="0.7" right="0.7" top="0.75" bottom="0.75" header="0.3" footer="0.3"/>
  <pageSetup scale="69" fitToHeight="0" orientation="landscape" r:id="rId1"/>
  <headerFooter>
    <oddFooter>&amp;LPage &amp;P of &amp;N&amp;R&amp;F:&amp;A</oddFooter>
  </headerFooter>
  <rowBreaks count="1" manualBreakCount="1">
    <brk id="3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zoomScaleNormal="100" workbookViewId="0">
      <pane xSplit="3" ySplit="6" topLeftCell="D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x14ac:dyDescent="0.25"/>
  <cols>
    <col min="1" max="2" width="9.140625" style="35"/>
    <col min="4" max="16" width="9.140625" style="591"/>
    <col min="17" max="17" width="2.7109375" style="591" customWidth="1"/>
    <col min="18" max="20" width="9.140625" style="591"/>
  </cols>
  <sheetData>
    <row r="1" spans="1:20" ht="15.75" x14ac:dyDescent="0.25">
      <c r="A1" s="697" t="str">
        <f>'FY16 I&amp;G Distribution'!A1</f>
        <v>NM I&amp;G Funding Formula FY16 v9.6 Final 2014-11-03</v>
      </c>
      <c r="B1" s="281"/>
      <c r="C1" s="281"/>
      <c r="D1" s="281"/>
      <c r="E1" s="281"/>
      <c r="F1" s="29" t="s">
        <v>502</v>
      </c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x14ac:dyDescent="0.25">
      <c r="A2" s="4">
        <f>'FY16 I&amp;G Distribution'!A2</f>
        <v>41946</v>
      </c>
      <c r="B2" s="281"/>
      <c r="C2" s="281"/>
      <c r="D2" s="281"/>
      <c r="E2" s="281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x14ac:dyDescent="0.25">
      <c r="A3" s="281"/>
      <c r="B3" s="281"/>
      <c r="C3" s="281"/>
      <c r="D3" s="281"/>
      <c r="E3" s="281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5" customHeight="1" x14ac:dyDescent="0.25">
      <c r="A4" s="28"/>
      <c r="B4" s="28"/>
      <c r="C4" s="29"/>
      <c r="D4" s="614" t="s">
        <v>417</v>
      </c>
      <c r="E4" s="617" t="s">
        <v>416</v>
      </c>
      <c r="F4" s="617" t="s">
        <v>418</v>
      </c>
      <c r="G4" s="617" t="s">
        <v>417</v>
      </c>
      <c r="H4" s="617" t="s">
        <v>416</v>
      </c>
      <c r="I4" s="617" t="s">
        <v>418</v>
      </c>
      <c r="J4" s="617" t="s">
        <v>417</v>
      </c>
      <c r="K4" s="617" t="s">
        <v>416</v>
      </c>
      <c r="L4" s="617" t="s">
        <v>418</v>
      </c>
      <c r="M4" s="617" t="s">
        <v>417</v>
      </c>
      <c r="N4" s="617" t="s">
        <v>416</v>
      </c>
      <c r="O4" s="614"/>
      <c r="P4" s="730" t="s">
        <v>415</v>
      </c>
      <c r="Q4" s="612"/>
      <c r="R4" s="614" t="s">
        <v>414</v>
      </c>
      <c r="S4" s="730" t="s">
        <v>413</v>
      </c>
      <c r="T4" s="614" t="s">
        <v>412</v>
      </c>
    </row>
    <row r="5" spans="1:20" x14ac:dyDescent="0.25">
      <c r="A5" s="28"/>
      <c r="B5" s="28"/>
      <c r="C5" s="29"/>
      <c r="D5" s="611">
        <v>2010</v>
      </c>
      <c r="E5" s="616">
        <v>2011</v>
      </c>
      <c r="F5" s="616">
        <v>2011</v>
      </c>
      <c r="G5" s="616">
        <v>2011</v>
      </c>
      <c r="H5" s="616">
        <v>2012</v>
      </c>
      <c r="I5" s="616">
        <v>2012</v>
      </c>
      <c r="J5" s="616">
        <v>2012</v>
      </c>
      <c r="K5" s="616">
        <v>2013</v>
      </c>
      <c r="L5" s="616">
        <v>2013</v>
      </c>
      <c r="M5" s="616">
        <v>2013</v>
      </c>
      <c r="N5" s="616">
        <v>2014</v>
      </c>
      <c r="O5" s="611"/>
      <c r="P5" s="730"/>
      <c r="Q5" s="612"/>
      <c r="R5" s="611" t="s">
        <v>411</v>
      </c>
      <c r="S5" s="730"/>
      <c r="T5" s="611" t="s">
        <v>410</v>
      </c>
    </row>
    <row r="6" spans="1:20" ht="15.75" thickBot="1" x14ac:dyDescent="0.3">
      <c r="A6" s="48" t="s">
        <v>409</v>
      </c>
      <c r="B6" s="48" t="s">
        <v>40</v>
      </c>
      <c r="C6" s="49" t="s">
        <v>408</v>
      </c>
      <c r="D6" s="609">
        <v>84</v>
      </c>
      <c r="E6" s="295">
        <v>85</v>
      </c>
      <c r="F6" s="295" t="s">
        <v>405</v>
      </c>
      <c r="G6" s="295" t="s">
        <v>404</v>
      </c>
      <c r="H6" s="295" t="s">
        <v>403</v>
      </c>
      <c r="I6" s="295" t="s">
        <v>402</v>
      </c>
      <c r="J6" s="295" t="s">
        <v>401</v>
      </c>
      <c r="K6" s="295" t="s">
        <v>400</v>
      </c>
      <c r="L6" s="295" t="s">
        <v>399</v>
      </c>
      <c r="M6" s="295" t="s">
        <v>398</v>
      </c>
      <c r="N6" s="295" t="s">
        <v>397</v>
      </c>
      <c r="O6" s="609" t="s">
        <v>141</v>
      </c>
      <c r="P6" s="731"/>
      <c r="Q6" s="610"/>
      <c r="R6" s="609" t="s">
        <v>49</v>
      </c>
      <c r="S6" s="731"/>
      <c r="T6" s="609" t="s">
        <v>396</v>
      </c>
    </row>
    <row r="7" spans="1:20" x14ac:dyDescent="0.25">
      <c r="A7" s="35" t="s">
        <v>395</v>
      </c>
      <c r="B7" s="35" t="s">
        <v>52</v>
      </c>
      <c r="C7" t="s">
        <v>53</v>
      </c>
      <c r="D7" s="599"/>
      <c r="G7" s="591">
        <v>2.5</v>
      </c>
      <c r="H7" s="591">
        <v>96</v>
      </c>
      <c r="I7" s="591">
        <v>8.4</v>
      </c>
      <c r="J7" s="591">
        <v>70.400000000000006</v>
      </c>
      <c r="O7" s="604">
        <f t="shared" ref="O7:O30" si="0">SUM(F7:N7)</f>
        <v>177.3</v>
      </c>
      <c r="P7" s="608">
        <f t="shared" ref="P7:P30" si="1">O7/$O$31</f>
        <v>3.1062756228319142E-2</v>
      </c>
      <c r="Q7" s="36"/>
      <c r="R7" s="599">
        <v>223.45000000000002</v>
      </c>
      <c r="S7" s="36">
        <f t="shared" ref="S7:S30" si="2">R7/$R$31</f>
        <v>3.3326870301873285E-2</v>
      </c>
      <c r="T7" s="602">
        <f t="shared" ref="T7:T30" si="3">R7-O7</f>
        <v>46.150000000000006</v>
      </c>
    </row>
    <row r="8" spans="1:20" x14ac:dyDescent="0.25">
      <c r="A8" s="35" t="s">
        <v>395</v>
      </c>
      <c r="B8" s="35" t="s">
        <v>54</v>
      </c>
      <c r="C8" t="s">
        <v>55</v>
      </c>
      <c r="D8" s="599"/>
      <c r="G8" s="591">
        <v>4.3</v>
      </c>
      <c r="H8" s="591">
        <v>569.70000000000005</v>
      </c>
      <c r="I8" s="591">
        <v>65.7</v>
      </c>
      <c r="J8" s="591">
        <v>540.29999999999995</v>
      </c>
      <c r="O8" s="604">
        <f t="shared" si="0"/>
        <v>1180</v>
      </c>
      <c r="P8" s="608">
        <f t="shared" si="1"/>
        <v>0.20673464382073653</v>
      </c>
      <c r="Q8" s="36"/>
      <c r="R8" s="599">
        <v>1302.4100000000001</v>
      </c>
      <c r="S8" s="36">
        <f t="shared" si="2"/>
        <v>0.19425038778188758</v>
      </c>
      <c r="T8" s="602">
        <f t="shared" si="3"/>
        <v>122.41000000000008</v>
      </c>
    </row>
    <row r="9" spans="1:20" x14ac:dyDescent="0.25">
      <c r="A9" s="35" t="s">
        <v>395</v>
      </c>
      <c r="B9" s="35" t="s">
        <v>56</v>
      </c>
      <c r="C9" t="s">
        <v>57</v>
      </c>
      <c r="D9" s="599"/>
      <c r="F9" s="591">
        <v>0.4</v>
      </c>
      <c r="G9" s="591">
        <v>20.3</v>
      </c>
      <c r="H9" s="591">
        <v>893.3</v>
      </c>
      <c r="I9" s="591">
        <v>145</v>
      </c>
      <c r="J9" s="591">
        <v>776.6</v>
      </c>
      <c r="O9" s="604">
        <f t="shared" si="0"/>
        <v>1835.6</v>
      </c>
      <c r="P9" s="608">
        <f t="shared" si="1"/>
        <v>0.32159501033673216</v>
      </c>
      <c r="Q9" s="36"/>
      <c r="R9" s="599">
        <v>2131.64</v>
      </c>
      <c r="S9" s="36">
        <f t="shared" si="2"/>
        <v>0.31792745495764224</v>
      </c>
      <c r="T9" s="602">
        <f t="shared" si="3"/>
        <v>296.03999999999996</v>
      </c>
    </row>
    <row r="10" spans="1:20" x14ac:dyDescent="0.25">
      <c r="A10" s="35" t="s">
        <v>395</v>
      </c>
      <c r="B10" s="35" t="s">
        <v>58</v>
      </c>
      <c r="C10" t="s">
        <v>59</v>
      </c>
      <c r="D10" s="599"/>
      <c r="G10" s="591">
        <v>5.4</v>
      </c>
      <c r="H10" s="591">
        <v>137.80000000000001</v>
      </c>
      <c r="I10" s="591">
        <v>16.3</v>
      </c>
      <c r="J10" s="591">
        <v>129.4</v>
      </c>
      <c r="O10" s="604">
        <f t="shared" si="0"/>
        <v>288.90000000000003</v>
      </c>
      <c r="P10" s="608">
        <f t="shared" si="1"/>
        <v>5.0614947965941348E-2</v>
      </c>
      <c r="Q10" s="36"/>
      <c r="R10" s="599">
        <v>362.80999999999995</v>
      </c>
      <c r="S10" s="36">
        <f t="shared" si="2"/>
        <v>5.4111979477389313E-2</v>
      </c>
      <c r="T10" s="602">
        <f t="shared" si="3"/>
        <v>73.909999999999911</v>
      </c>
    </row>
    <row r="11" spans="1:20" x14ac:dyDescent="0.25">
      <c r="A11" s="35" t="s">
        <v>395</v>
      </c>
      <c r="B11" s="35" t="s">
        <v>60</v>
      </c>
      <c r="C11" t="s">
        <v>61</v>
      </c>
      <c r="D11" s="599"/>
      <c r="G11" s="591">
        <v>0.8</v>
      </c>
      <c r="H11" s="591">
        <v>42.3</v>
      </c>
      <c r="I11" s="591">
        <v>3.8</v>
      </c>
      <c r="J11" s="591">
        <v>45</v>
      </c>
      <c r="O11" s="604">
        <f t="shared" si="0"/>
        <v>91.899999999999991</v>
      </c>
      <c r="P11" s="608">
        <f t="shared" si="1"/>
        <v>1.6100774378920071E-2</v>
      </c>
      <c r="Q11" s="36"/>
      <c r="R11" s="599">
        <v>134.24</v>
      </c>
      <c r="S11" s="36">
        <f t="shared" si="2"/>
        <v>2.0021477150698005E-2</v>
      </c>
      <c r="T11" s="602">
        <f t="shared" si="3"/>
        <v>42.340000000000018</v>
      </c>
    </row>
    <row r="12" spans="1:20" x14ac:dyDescent="0.25">
      <c r="A12" s="35" t="s">
        <v>395</v>
      </c>
      <c r="B12" s="35" t="s">
        <v>62</v>
      </c>
      <c r="C12" t="s">
        <v>63</v>
      </c>
      <c r="D12" s="599"/>
      <c r="G12" s="591">
        <v>1.1000000000000001</v>
      </c>
      <c r="H12" s="591">
        <v>8.6</v>
      </c>
      <c r="I12" s="591">
        <v>2.9</v>
      </c>
      <c r="J12" s="591">
        <v>37.4</v>
      </c>
      <c r="O12" s="604">
        <f t="shared" si="0"/>
        <v>50</v>
      </c>
      <c r="P12" s="608">
        <f t="shared" si="1"/>
        <v>8.7599425347769724E-3</v>
      </c>
      <c r="Q12" s="36"/>
      <c r="R12" s="599">
        <v>60.45</v>
      </c>
      <c r="S12" s="36">
        <f t="shared" si="2"/>
        <v>9.0159288867676882E-3</v>
      </c>
      <c r="T12" s="602">
        <f t="shared" si="3"/>
        <v>10.450000000000003</v>
      </c>
    </row>
    <row r="13" spans="1:20" x14ac:dyDescent="0.25">
      <c r="A13" s="35" t="s">
        <v>395</v>
      </c>
      <c r="B13" s="35" t="s">
        <v>64</v>
      </c>
      <c r="C13" t="s">
        <v>65</v>
      </c>
      <c r="D13" s="599"/>
      <c r="G13" s="591">
        <v>1</v>
      </c>
      <c r="H13" s="591">
        <v>43.5</v>
      </c>
      <c r="I13" s="591">
        <v>7.2</v>
      </c>
      <c r="J13" s="591">
        <v>65</v>
      </c>
      <c r="O13" s="604">
        <f t="shared" si="0"/>
        <v>116.7</v>
      </c>
      <c r="P13" s="608">
        <f t="shared" si="1"/>
        <v>2.0445705876169451E-2</v>
      </c>
      <c r="Q13" s="36"/>
      <c r="R13" s="599">
        <v>128.88999999999999</v>
      </c>
      <c r="S13" s="36">
        <f t="shared" si="2"/>
        <v>1.9223541343515088E-2</v>
      </c>
      <c r="T13" s="602">
        <f t="shared" si="3"/>
        <v>12.189999999999984</v>
      </c>
    </row>
    <row r="14" spans="1:20" x14ac:dyDescent="0.25">
      <c r="A14" s="35" t="s">
        <v>395</v>
      </c>
      <c r="B14" s="35" t="s">
        <v>66</v>
      </c>
      <c r="C14" t="s">
        <v>67</v>
      </c>
      <c r="D14" s="599"/>
      <c r="G14" s="591">
        <v>15</v>
      </c>
      <c r="H14" s="591">
        <v>40.200000000000003</v>
      </c>
      <c r="I14" s="591">
        <v>17.899999999999999</v>
      </c>
      <c r="J14" s="591">
        <v>69.7</v>
      </c>
      <c r="O14" s="604">
        <f t="shared" si="0"/>
        <v>142.80000000000001</v>
      </c>
      <c r="P14" s="608">
        <f t="shared" si="1"/>
        <v>2.5018395879323033E-2</v>
      </c>
      <c r="Q14" s="36"/>
      <c r="R14" s="599">
        <v>165.93</v>
      </c>
      <c r="S14" s="36">
        <f t="shared" si="2"/>
        <v>2.4747941773058106E-2</v>
      </c>
      <c r="T14" s="602">
        <f t="shared" si="3"/>
        <v>23.129999999999995</v>
      </c>
    </row>
    <row r="15" spans="1:20" x14ac:dyDescent="0.25">
      <c r="A15" s="35" t="s">
        <v>395</v>
      </c>
      <c r="B15" s="35" t="s">
        <v>68</v>
      </c>
      <c r="C15" t="s">
        <v>69</v>
      </c>
      <c r="D15" s="599"/>
      <c r="H15" s="591">
        <v>5</v>
      </c>
      <c r="I15" s="591">
        <v>1.2</v>
      </c>
      <c r="J15" s="591">
        <v>10.1</v>
      </c>
      <c r="O15" s="604">
        <f t="shared" si="0"/>
        <v>16.3</v>
      </c>
      <c r="P15" s="608">
        <f t="shared" si="1"/>
        <v>2.8557412663372927E-3</v>
      </c>
      <c r="Q15" s="36"/>
      <c r="R15" s="599">
        <v>22.439999999999998</v>
      </c>
      <c r="S15" s="36">
        <f t="shared" si="2"/>
        <v>3.3468559837728186E-3</v>
      </c>
      <c r="T15" s="602">
        <f t="shared" si="3"/>
        <v>6.139999999999997</v>
      </c>
    </row>
    <row r="16" spans="1:20" x14ac:dyDescent="0.25">
      <c r="A16" s="35" t="s">
        <v>395</v>
      </c>
      <c r="B16" s="35" t="s">
        <v>70</v>
      </c>
      <c r="C16" t="s">
        <v>71</v>
      </c>
      <c r="D16" s="599"/>
      <c r="G16" s="591">
        <v>0.1</v>
      </c>
      <c r="H16" s="591">
        <v>13.7</v>
      </c>
      <c r="I16" s="591">
        <v>5.8</v>
      </c>
      <c r="J16" s="591">
        <v>53.9</v>
      </c>
      <c r="O16" s="604">
        <f t="shared" si="0"/>
        <v>73.5</v>
      </c>
      <c r="P16" s="608">
        <f t="shared" si="1"/>
        <v>1.2877115526122149E-2</v>
      </c>
      <c r="Q16" s="36"/>
      <c r="R16" s="599">
        <v>93.52000000000001</v>
      </c>
      <c r="S16" s="36">
        <f t="shared" si="2"/>
        <v>1.3948216203317026E-2</v>
      </c>
      <c r="T16" s="602">
        <f t="shared" si="3"/>
        <v>20.02000000000001</v>
      </c>
    </row>
    <row r="17" spans="1:20" x14ac:dyDescent="0.25">
      <c r="A17" s="35" t="s">
        <v>395</v>
      </c>
      <c r="B17" s="35" t="s">
        <v>72</v>
      </c>
      <c r="C17" t="s">
        <v>73</v>
      </c>
      <c r="D17" s="599"/>
      <c r="H17" s="591">
        <v>5.6</v>
      </c>
      <c r="I17" s="591">
        <v>3.2</v>
      </c>
      <c r="J17" s="591">
        <v>20.5</v>
      </c>
      <c r="O17" s="604">
        <f t="shared" si="0"/>
        <v>29.3</v>
      </c>
      <c r="P17" s="608">
        <f t="shared" si="1"/>
        <v>5.1333263253793057E-3</v>
      </c>
      <c r="Q17" s="36"/>
      <c r="R17" s="599">
        <v>41.45</v>
      </c>
      <c r="S17" s="36">
        <f t="shared" si="2"/>
        <v>6.1821381696694896E-3</v>
      </c>
      <c r="T17" s="602">
        <f t="shared" si="3"/>
        <v>12.150000000000002</v>
      </c>
    </row>
    <row r="18" spans="1:20" x14ac:dyDescent="0.25">
      <c r="A18" s="35" t="s">
        <v>395</v>
      </c>
      <c r="B18" s="35" t="s">
        <v>74</v>
      </c>
      <c r="C18" t="s">
        <v>75</v>
      </c>
      <c r="D18" s="599"/>
      <c r="H18" s="591">
        <v>33.4</v>
      </c>
      <c r="I18" s="591">
        <v>33</v>
      </c>
      <c r="J18" s="591">
        <v>238.7</v>
      </c>
      <c r="O18" s="604">
        <f t="shared" si="0"/>
        <v>305.10000000000002</v>
      </c>
      <c r="P18" s="608">
        <f t="shared" si="1"/>
        <v>5.3453169347209083E-2</v>
      </c>
      <c r="Q18" s="36"/>
      <c r="R18" s="599">
        <v>355.26</v>
      </c>
      <c r="S18" s="36">
        <f t="shared" si="2"/>
        <v>5.2985920534542409E-2</v>
      </c>
      <c r="T18" s="602">
        <f t="shared" si="3"/>
        <v>50.159999999999968</v>
      </c>
    </row>
    <row r="19" spans="1:20" x14ac:dyDescent="0.25">
      <c r="A19" s="35" t="s">
        <v>395</v>
      </c>
      <c r="B19" s="35" t="s">
        <v>76</v>
      </c>
      <c r="C19" t="s">
        <v>77</v>
      </c>
      <c r="D19" s="599"/>
      <c r="G19" s="591">
        <v>0.8</v>
      </c>
      <c r="H19" s="591">
        <v>5.2</v>
      </c>
      <c r="I19" s="591">
        <v>2.6</v>
      </c>
      <c r="J19" s="591">
        <v>12.1</v>
      </c>
      <c r="O19" s="604">
        <f t="shared" si="0"/>
        <v>20.7</v>
      </c>
      <c r="P19" s="608">
        <f t="shared" si="1"/>
        <v>3.6266162093976659E-3</v>
      </c>
      <c r="Q19" s="36"/>
      <c r="R19" s="599">
        <v>28.78</v>
      </c>
      <c r="S19" s="36">
        <f t="shared" si="2"/>
        <v>4.2924472020045333E-3</v>
      </c>
      <c r="T19" s="602">
        <f t="shared" si="3"/>
        <v>8.0800000000000018</v>
      </c>
    </row>
    <row r="20" spans="1:20" x14ac:dyDescent="0.25">
      <c r="A20" s="35" t="s">
        <v>395</v>
      </c>
      <c r="B20" s="35" t="s">
        <v>78</v>
      </c>
      <c r="C20" t="s">
        <v>79</v>
      </c>
      <c r="D20" s="599"/>
      <c r="G20" s="591">
        <v>0.1</v>
      </c>
      <c r="H20" s="591">
        <v>16.5</v>
      </c>
      <c r="I20" s="591">
        <v>1.9</v>
      </c>
      <c r="J20" s="591">
        <v>65.8</v>
      </c>
      <c r="O20" s="604">
        <f t="shared" si="0"/>
        <v>84.3</v>
      </c>
      <c r="P20" s="608">
        <f t="shared" si="1"/>
        <v>1.4769263113633973E-2</v>
      </c>
      <c r="Q20" s="36"/>
      <c r="R20" s="599">
        <v>95.56</v>
      </c>
      <c r="S20" s="36">
        <f t="shared" si="2"/>
        <v>1.4252475838205462E-2</v>
      </c>
      <c r="T20" s="602">
        <f t="shared" si="3"/>
        <v>11.260000000000005</v>
      </c>
    </row>
    <row r="21" spans="1:20" x14ac:dyDescent="0.25">
      <c r="A21" s="35" t="s">
        <v>395</v>
      </c>
      <c r="B21" s="35" t="s">
        <v>80</v>
      </c>
      <c r="C21" t="s">
        <v>81</v>
      </c>
      <c r="D21" s="599"/>
      <c r="G21" s="591">
        <v>0.1</v>
      </c>
      <c r="H21" s="591">
        <v>5.5</v>
      </c>
      <c r="I21" s="591">
        <v>2.2999999999999998</v>
      </c>
      <c r="J21" s="591">
        <v>7.5</v>
      </c>
      <c r="O21" s="604">
        <f t="shared" si="0"/>
        <v>15.399999999999999</v>
      </c>
      <c r="P21" s="608">
        <f t="shared" si="1"/>
        <v>2.6980623007113072E-3</v>
      </c>
      <c r="Q21" s="36"/>
      <c r="R21" s="599">
        <v>25.96</v>
      </c>
      <c r="S21" s="36">
        <f t="shared" si="2"/>
        <v>3.8718530008352218E-3</v>
      </c>
      <c r="T21" s="602">
        <f t="shared" si="3"/>
        <v>10.560000000000002</v>
      </c>
    </row>
    <row r="22" spans="1:20" x14ac:dyDescent="0.25">
      <c r="A22" s="35" t="s">
        <v>395</v>
      </c>
      <c r="B22" s="35" t="s">
        <v>82</v>
      </c>
      <c r="C22" t="s">
        <v>83</v>
      </c>
      <c r="D22" s="599"/>
      <c r="H22" s="591">
        <v>2.5</v>
      </c>
      <c r="I22" s="591">
        <v>3</v>
      </c>
      <c r="J22" s="591">
        <v>23.4</v>
      </c>
      <c r="O22" s="604">
        <f t="shared" si="0"/>
        <v>28.9</v>
      </c>
      <c r="P22" s="608">
        <f t="shared" si="1"/>
        <v>5.0632467851010896E-3</v>
      </c>
      <c r="Q22" s="36"/>
      <c r="R22" s="599">
        <v>33.17</v>
      </c>
      <c r="S22" s="36">
        <f t="shared" si="2"/>
        <v>4.9472020045340645E-3</v>
      </c>
      <c r="T22" s="602">
        <f t="shared" si="3"/>
        <v>4.2700000000000031</v>
      </c>
    </row>
    <row r="23" spans="1:20" x14ac:dyDescent="0.25">
      <c r="A23" s="35" t="s">
        <v>395</v>
      </c>
      <c r="B23" s="35" t="s">
        <v>84</v>
      </c>
      <c r="C23" t="s">
        <v>85</v>
      </c>
      <c r="D23" s="599"/>
      <c r="H23" s="591">
        <v>20.5</v>
      </c>
      <c r="I23" s="591">
        <v>6.4</v>
      </c>
      <c r="J23" s="591">
        <v>67.8</v>
      </c>
      <c r="O23" s="604">
        <f t="shared" si="0"/>
        <v>94.699999999999989</v>
      </c>
      <c r="P23" s="608">
        <f t="shared" si="1"/>
        <v>1.6591331160867581E-2</v>
      </c>
      <c r="Q23" s="36"/>
      <c r="R23" s="599">
        <v>104.52000000000001</v>
      </c>
      <c r="S23" s="36">
        <f t="shared" si="2"/>
        <v>1.5588831881637035E-2</v>
      </c>
      <c r="T23" s="602">
        <f t="shared" si="3"/>
        <v>9.8200000000000216</v>
      </c>
    </row>
    <row r="24" spans="1:20" x14ac:dyDescent="0.25">
      <c r="A24" s="35" t="s">
        <v>395</v>
      </c>
      <c r="B24" s="35" t="s">
        <v>86</v>
      </c>
      <c r="C24" t="s">
        <v>87</v>
      </c>
      <c r="D24" s="599"/>
      <c r="F24" s="591">
        <v>0.5</v>
      </c>
      <c r="G24" s="591">
        <v>9.1</v>
      </c>
      <c r="H24" s="591">
        <v>111.9</v>
      </c>
      <c r="I24" s="591">
        <v>153.1</v>
      </c>
      <c r="J24" s="591">
        <v>356.4</v>
      </c>
      <c r="O24" s="604">
        <f t="shared" si="0"/>
        <v>631</v>
      </c>
      <c r="P24" s="608">
        <f t="shared" si="1"/>
        <v>0.11055047478888538</v>
      </c>
      <c r="Q24" s="36"/>
      <c r="R24" s="599">
        <v>741.81999999999994</v>
      </c>
      <c r="S24" s="36">
        <f t="shared" si="2"/>
        <v>0.11064013840830447</v>
      </c>
      <c r="T24" s="602">
        <f t="shared" si="3"/>
        <v>110.81999999999994</v>
      </c>
    </row>
    <row r="25" spans="1:20" x14ac:dyDescent="0.25">
      <c r="A25" s="35" t="s">
        <v>395</v>
      </c>
      <c r="B25" s="35" t="s">
        <v>88</v>
      </c>
      <c r="C25" t="s">
        <v>89</v>
      </c>
      <c r="D25" s="599"/>
      <c r="G25" s="591">
        <v>0.3</v>
      </c>
      <c r="H25" s="591">
        <v>12.6</v>
      </c>
      <c r="I25" s="591">
        <v>7.5</v>
      </c>
      <c r="J25" s="591">
        <v>40.200000000000003</v>
      </c>
      <c r="O25" s="604">
        <f t="shared" si="0"/>
        <v>60.6</v>
      </c>
      <c r="P25" s="608">
        <f t="shared" si="1"/>
        <v>1.0617050352149689E-2</v>
      </c>
      <c r="Q25" s="36"/>
      <c r="R25" s="599">
        <v>88.95</v>
      </c>
      <c r="S25" s="36">
        <f t="shared" si="2"/>
        <v>1.3266614962414984E-2</v>
      </c>
      <c r="T25" s="602">
        <f t="shared" si="3"/>
        <v>28.35</v>
      </c>
    </row>
    <row r="26" spans="1:20" x14ac:dyDescent="0.25">
      <c r="A26" s="35" t="s">
        <v>395</v>
      </c>
      <c r="B26" s="35" t="s">
        <v>90</v>
      </c>
      <c r="C26" t="s">
        <v>91</v>
      </c>
      <c r="D26" s="599"/>
      <c r="G26" s="591">
        <v>0.1</v>
      </c>
      <c r="H26" s="591">
        <v>20.8</v>
      </c>
      <c r="I26" s="591">
        <v>2.7</v>
      </c>
      <c r="J26" s="591">
        <v>24.4</v>
      </c>
      <c r="O26" s="604">
        <f t="shared" si="0"/>
        <v>48</v>
      </c>
      <c r="P26" s="608">
        <f t="shared" si="1"/>
        <v>8.409544833385893E-3</v>
      </c>
      <c r="Q26" s="36"/>
      <c r="R26" s="599">
        <v>72.27</v>
      </c>
      <c r="S26" s="36">
        <f t="shared" si="2"/>
        <v>1.0778845006562461E-2</v>
      </c>
      <c r="T26" s="602">
        <f t="shared" si="3"/>
        <v>24.269999999999996</v>
      </c>
    </row>
    <row r="27" spans="1:20" x14ac:dyDescent="0.25">
      <c r="A27" s="35" t="s">
        <v>395</v>
      </c>
      <c r="B27" s="35" t="s">
        <v>92</v>
      </c>
      <c r="C27" t="s">
        <v>93</v>
      </c>
      <c r="D27" s="599"/>
      <c r="G27" s="591">
        <v>3</v>
      </c>
      <c r="H27" s="591">
        <v>16.399999999999999</v>
      </c>
      <c r="I27" s="591">
        <v>1.1000000000000001</v>
      </c>
      <c r="J27" s="591">
        <v>16</v>
      </c>
      <c r="O27" s="604">
        <f t="shared" si="0"/>
        <v>36.5</v>
      </c>
      <c r="P27" s="608">
        <f t="shared" si="1"/>
        <v>6.3947580503871896E-3</v>
      </c>
      <c r="Q27" s="36"/>
      <c r="R27" s="599">
        <v>55.510000000000005</v>
      </c>
      <c r="S27" s="36">
        <f t="shared" si="2"/>
        <v>8.279143300322157E-3</v>
      </c>
      <c r="T27" s="602">
        <f t="shared" si="3"/>
        <v>19.010000000000005</v>
      </c>
    </row>
    <row r="28" spans="1:20" x14ac:dyDescent="0.25">
      <c r="A28" s="35" t="s">
        <v>395</v>
      </c>
      <c r="B28" s="35" t="s">
        <v>94</v>
      </c>
      <c r="C28" t="s">
        <v>95</v>
      </c>
      <c r="D28" s="599"/>
      <c r="G28" s="591">
        <v>13</v>
      </c>
      <c r="H28" s="591">
        <v>30.1</v>
      </c>
      <c r="I28" s="591">
        <v>3.4</v>
      </c>
      <c r="J28" s="591">
        <v>39.6</v>
      </c>
      <c r="O28" s="604">
        <f t="shared" si="0"/>
        <v>86.1</v>
      </c>
      <c r="P28" s="608">
        <f t="shared" si="1"/>
        <v>1.5084621044885943E-2</v>
      </c>
      <c r="Q28" s="36"/>
      <c r="R28" s="599">
        <v>101.24</v>
      </c>
      <c r="S28" s="36">
        <f t="shared" si="2"/>
        <v>1.5099630115737976E-2</v>
      </c>
      <c r="T28" s="602">
        <f t="shared" si="3"/>
        <v>15.14</v>
      </c>
    </row>
    <row r="29" spans="1:20" x14ac:dyDescent="0.25">
      <c r="A29" s="35" t="s">
        <v>395</v>
      </c>
      <c r="B29" s="35" t="s">
        <v>96</v>
      </c>
      <c r="C29" t="s">
        <v>97</v>
      </c>
      <c r="D29" s="599"/>
      <c r="F29" s="591">
        <v>1</v>
      </c>
      <c r="G29" s="591">
        <v>14.7</v>
      </c>
      <c r="H29" s="591">
        <v>55.3</v>
      </c>
      <c r="I29" s="591">
        <v>19.7</v>
      </c>
      <c r="J29" s="591">
        <v>116.6</v>
      </c>
      <c r="O29" s="604">
        <f t="shared" si="0"/>
        <v>207.3</v>
      </c>
      <c r="P29" s="608">
        <f t="shared" si="1"/>
        <v>3.6318721749185323E-2</v>
      </c>
      <c r="Q29" s="36"/>
      <c r="R29" s="599">
        <v>230.32</v>
      </c>
      <c r="S29" s="36">
        <f t="shared" si="2"/>
        <v>3.4351509366424046E-2</v>
      </c>
      <c r="T29" s="602">
        <f t="shared" si="3"/>
        <v>23.019999999999982</v>
      </c>
    </row>
    <row r="30" spans="1:20" x14ac:dyDescent="0.25">
      <c r="A30" s="39" t="s">
        <v>395</v>
      </c>
      <c r="B30" s="39" t="s">
        <v>98</v>
      </c>
      <c r="C30" s="40" t="s">
        <v>99</v>
      </c>
      <c r="D30" s="596"/>
      <c r="E30" s="595"/>
      <c r="F30" s="595"/>
      <c r="G30" s="595"/>
      <c r="H30" s="595">
        <v>9.6999999999999993</v>
      </c>
      <c r="I30" s="595">
        <v>9.1999999999999993</v>
      </c>
      <c r="J30" s="595">
        <v>68</v>
      </c>
      <c r="K30" s="595"/>
      <c r="L30" s="595"/>
      <c r="M30" s="595"/>
      <c r="N30" s="595"/>
      <c r="O30" s="607">
        <f t="shared" si="0"/>
        <v>86.9</v>
      </c>
      <c r="P30" s="606">
        <f t="shared" si="1"/>
        <v>1.5224780125442377E-2</v>
      </c>
      <c r="Q30" s="36"/>
      <c r="R30" s="596">
        <v>104.21</v>
      </c>
      <c r="S30" s="36">
        <f t="shared" si="2"/>
        <v>1.5542596348884379E-2</v>
      </c>
      <c r="T30" s="605">
        <f t="shared" si="3"/>
        <v>17.309999999999988</v>
      </c>
    </row>
    <row r="31" spans="1:20" x14ac:dyDescent="0.25">
      <c r="A31" s="601"/>
      <c r="B31" s="601"/>
      <c r="C31" s="163"/>
      <c r="D31" s="599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4">
        <f>SUM(O7:O30)</f>
        <v>5707.8</v>
      </c>
      <c r="P31" s="603"/>
      <c r="Q31" s="602"/>
      <c r="R31" s="599">
        <f>SUM(R7:R30)</f>
        <v>6704.8000000000011</v>
      </c>
      <c r="S31" s="602"/>
      <c r="T31" s="602">
        <f>SUM(T7:T30)</f>
        <v>996.99999999999989</v>
      </c>
    </row>
    <row r="32" spans="1:20" x14ac:dyDescent="0.25">
      <c r="A32" s="601"/>
      <c r="B32" s="601"/>
      <c r="C32" s="163"/>
      <c r="D32" s="599"/>
      <c r="E32" s="600"/>
      <c r="F32" s="600"/>
      <c r="G32" s="600"/>
      <c r="H32" s="600"/>
      <c r="I32" s="600"/>
      <c r="J32" s="600"/>
      <c r="K32" s="600"/>
      <c r="L32" s="600"/>
      <c r="M32" s="600"/>
      <c r="N32" s="600"/>
      <c r="O32"/>
      <c r="P32"/>
      <c r="Q32"/>
      <c r="R32"/>
      <c r="S32"/>
      <c r="T32"/>
    </row>
    <row r="33" spans="1:20" x14ac:dyDescent="0.25">
      <c r="A33" s="35" t="s">
        <v>394</v>
      </c>
      <c r="B33" s="35" t="s">
        <v>52</v>
      </c>
      <c r="C33" t="s">
        <v>53</v>
      </c>
      <c r="D33" s="599"/>
      <c r="K33" s="591">
        <v>123.4</v>
      </c>
      <c r="L33" s="591">
        <v>7.6</v>
      </c>
      <c r="M33" s="591">
        <v>57.8</v>
      </c>
      <c r="N33" s="591">
        <v>133.9</v>
      </c>
      <c r="O33" s="598">
        <f t="shared" ref="O33:O56" si="4">SUM(F33:N33)</f>
        <v>322.70000000000005</v>
      </c>
      <c r="P33" s="597">
        <f t="shared" ref="P33:P56" si="5">O33/$O$57</f>
        <v>2.7592988456605391E-2</v>
      </c>
      <c r="Q33" s="36"/>
      <c r="R33"/>
      <c r="S33"/>
      <c r="T33"/>
    </row>
    <row r="34" spans="1:20" x14ac:dyDescent="0.25">
      <c r="A34" s="35" t="s">
        <v>394</v>
      </c>
      <c r="B34" s="35" t="s">
        <v>54</v>
      </c>
      <c r="C34" t="s">
        <v>55</v>
      </c>
      <c r="D34" s="599"/>
      <c r="K34" s="591">
        <v>749.1</v>
      </c>
      <c r="L34" s="591">
        <v>77.5</v>
      </c>
      <c r="M34" s="591">
        <v>506.4</v>
      </c>
      <c r="N34" s="591">
        <v>727.6</v>
      </c>
      <c r="O34" s="598">
        <f t="shared" si="4"/>
        <v>2060.6</v>
      </c>
      <c r="P34" s="597">
        <f t="shared" si="5"/>
        <v>0.17619495510902095</v>
      </c>
      <c r="Q34" s="36"/>
      <c r="R34"/>
      <c r="S34"/>
      <c r="T34"/>
    </row>
    <row r="35" spans="1:20" x14ac:dyDescent="0.25">
      <c r="A35" s="35" t="s">
        <v>394</v>
      </c>
      <c r="B35" s="35" t="s">
        <v>56</v>
      </c>
      <c r="C35" t="s">
        <v>57</v>
      </c>
      <c r="D35" s="599"/>
      <c r="K35" s="591">
        <v>1202.2</v>
      </c>
      <c r="L35" s="591">
        <v>134.9</v>
      </c>
      <c r="M35" s="591">
        <v>807.7</v>
      </c>
      <c r="N35" s="591">
        <v>1225.8</v>
      </c>
      <c r="O35" s="598">
        <f t="shared" si="4"/>
        <v>3370.6000000000004</v>
      </c>
      <c r="P35" s="597">
        <f t="shared" si="5"/>
        <v>0.28820863616930315</v>
      </c>
      <c r="Q35" s="36"/>
      <c r="R35"/>
      <c r="S35"/>
      <c r="T35"/>
    </row>
    <row r="36" spans="1:20" x14ac:dyDescent="0.25">
      <c r="A36" s="35" t="s">
        <v>394</v>
      </c>
      <c r="B36" s="35" t="s">
        <v>58</v>
      </c>
      <c r="C36" t="s">
        <v>59</v>
      </c>
      <c r="D36" s="599"/>
      <c r="K36" s="591">
        <v>215</v>
      </c>
      <c r="L36" s="591">
        <v>11.1</v>
      </c>
      <c r="M36" s="591">
        <v>95.4</v>
      </c>
      <c r="N36" s="591">
        <v>202.2</v>
      </c>
      <c r="O36" s="598">
        <f t="shared" si="4"/>
        <v>523.70000000000005</v>
      </c>
      <c r="P36" s="597">
        <f t="shared" si="5"/>
        <v>4.4779820436083799E-2</v>
      </c>
      <c r="Q36" s="36"/>
      <c r="R36"/>
      <c r="S36"/>
      <c r="T36"/>
    </row>
    <row r="37" spans="1:20" x14ac:dyDescent="0.25">
      <c r="A37" s="35" t="s">
        <v>394</v>
      </c>
      <c r="B37" s="35" t="s">
        <v>60</v>
      </c>
      <c r="C37" t="s">
        <v>61</v>
      </c>
      <c r="D37" s="599"/>
      <c r="K37" s="591">
        <v>73.900000000000006</v>
      </c>
      <c r="L37" s="591">
        <v>1.4</v>
      </c>
      <c r="M37" s="591">
        <v>56.2</v>
      </c>
      <c r="N37" s="591">
        <v>69.8</v>
      </c>
      <c r="O37" s="598">
        <f t="shared" si="4"/>
        <v>201.3</v>
      </c>
      <c r="P37" s="597">
        <f t="shared" si="5"/>
        <v>1.7212483967507484E-2</v>
      </c>
      <c r="Q37" s="36"/>
      <c r="R37"/>
      <c r="S37"/>
      <c r="T37"/>
    </row>
    <row r="38" spans="1:20" x14ac:dyDescent="0.25">
      <c r="A38" s="35" t="s">
        <v>394</v>
      </c>
      <c r="B38" s="35" t="s">
        <v>62</v>
      </c>
      <c r="C38" t="s">
        <v>63</v>
      </c>
      <c r="D38" s="599"/>
      <c r="K38" s="591">
        <v>47.7</v>
      </c>
      <c r="L38" s="591">
        <v>1.2</v>
      </c>
      <c r="M38" s="591">
        <v>55.7</v>
      </c>
      <c r="N38" s="591">
        <v>45</v>
      </c>
      <c r="O38" s="598">
        <f t="shared" si="4"/>
        <v>149.60000000000002</v>
      </c>
      <c r="P38" s="597">
        <f t="shared" si="5"/>
        <v>1.2791791363830698E-2</v>
      </c>
      <c r="Q38" s="36"/>
      <c r="R38"/>
      <c r="S38"/>
      <c r="T38"/>
    </row>
    <row r="39" spans="1:20" x14ac:dyDescent="0.25">
      <c r="A39" s="35" t="s">
        <v>394</v>
      </c>
      <c r="B39" s="35" t="s">
        <v>64</v>
      </c>
      <c r="C39" t="s">
        <v>65</v>
      </c>
      <c r="D39" s="599"/>
      <c r="K39" s="591">
        <v>74.5</v>
      </c>
      <c r="L39" s="591">
        <v>5.4</v>
      </c>
      <c r="M39" s="591">
        <v>78.400000000000006</v>
      </c>
      <c r="N39" s="591">
        <v>81.8</v>
      </c>
      <c r="O39" s="598">
        <f t="shared" si="4"/>
        <v>240.10000000000002</v>
      </c>
      <c r="P39" s="597">
        <f t="shared" si="5"/>
        <v>2.0530141085934161E-2</v>
      </c>
      <c r="Q39" s="36"/>
      <c r="R39"/>
      <c r="S39"/>
      <c r="T39"/>
    </row>
    <row r="40" spans="1:20" x14ac:dyDescent="0.25">
      <c r="A40" s="35" t="s">
        <v>394</v>
      </c>
      <c r="B40" s="35" t="s">
        <v>66</v>
      </c>
      <c r="C40" t="s">
        <v>67</v>
      </c>
      <c r="D40" s="599"/>
      <c r="K40" s="591">
        <v>69.7</v>
      </c>
      <c r="L40" s="591">
        <v>15.6</v>
      </c>
      <c r="M40" s="591">
        <v>80.7</v>
      </c>
      <c r="N40" s="591">
        <v>68.8</v>
      </c>
      <c r="O40" s="598">
        <f t="shared" si="4"/>
        <v>234.8</v>
      </c>
      <c r="P40" s="597">
        <f t="shared" si="5"/>
        <v>2.0076955964087217E-2</v>
      </c>
      <c r="Q40" s="36"/>
      <c r="R40"/>
      <c r="S40"/>
      <c r="T40"/>
    </row>
    <row r="41" spans="1:20" x14ac:dyDescent="0.25">
      <c r="A41" s="35" t="s">
        <v>394</v>
      </c>
      <c r="B41" s="35" t="s">
        <v>68</v>
      </c>
      <c r="C41" t="s">
        <v>69</v>
      </c>
      <c r="D41" s="599"/>
      <c r="K41" s="591">
        <v>12.3</v>
      </c>
      <c r="L41" s="591">
        <v>1.7</v>
      </c>
      <c r="M41" s="591">
        <v>9.6999999999999993</v>
      </c>
      <c r="N41" s="591">
        <v>10.6</v>
      </c>
      <c r="O41" s="598">
        <f t="shared" si="4"/>
        <v>34.299999999999997</v>
      </c>
      <c r="P41" s="597">
        <f t="shared" si="5"/>
        <v>2.932877297990594E-3</v>
      </c>
      <c r="Q41" s="36"/>
      <c r="R41"/>
      <c r="S41"/>
      <c r="T41"/>
    </row>
    <row r="42" spans="1:20" x14ac:dyDescent="0.25">
      <c r="A42" s="35" t="s">
        <v>394</v>
      </c>
      <c r="B42" s="35" t="s">
        <v>70</v>
      </c>
      <c r="C42" t="s">
        <v>71</v>
      </c>
      <c r="D42" s="599"/>
      <c r="K42" s="591">
        <v>54.8</v>
      </c>
      <c r="L42" s="591">
        <v>12.2</v>
      </c>
      <c r="M42" s="591">
        <v>61</v>
      </c>
      <c r="N42" s="591">
        <v>45.8</v>
      </c>
      <c r="O42" s="598">
        <f t="shared" si="4"/>
        <v>173.8</v>
      </c>
      <c r="P42" s="597">
        <f t="shared" si="5"/>
        <v>1.4861051731509194E-2</v>
      </c>
      <c r="Q42" s="36"/>
      <c r="R42"/>
      <c r="S42"/>
      <c r="T42"/>
    </row>
    <row r="43" spans="1:20" x14ac:dyDescent="0.25">
      <c r="A43" s="35" t="s">
        <v>394</v>
      </c>
      <c r="B43" s="35" t="s">
        <v>72</v>
      </c>
      <c r="C43" t="s">
        <v>73</v>
      </c>
      <c r="D43" s="599"/>
      <c r="K43" s="591">
        <v>26.1</v>
      </c>
      <c r="L43" s="591">
        <v>3.5</v>
      </c>
      <c r="M43" s="591">
        <v>32.700000000000003</v>
      </c>
      <c r="N43" s="591">
        <v>48.8</v>
      </c>
      <c r="O43" s="598">
        <f t="shared" si="4"/>
        <v>111.1</v>
      </c>
      <c r="P43" s="597">
        <f t="shared" si="5"/>
        <v>9.4997862334330902E-3</v>
      </c>
      <c r="Q43" s="36"/>
      <c r="R43"/>
      <c r="S43"/>
      <c r="T43"/>
    </row>
    <row r="44" spans="1:20" x14ac:dyDescent="0.25">
      <c r="A44" s="35" t="s">
        <v>394</v>
      </c>
      <c r="B44" s="35" t="s">
        <v>74</v>
      </c>
      <c r="C44" t="s">
        <v>75</v>
      </c>
      <c r="D44" s="599"/>
      <c r="K44" s="591">
        <v>212.6</v>
      </c>
      <c r="L44" s="591">
        <v>29.5</v>
      </c>
      <c r="M44" s="591">
        <v>312.89999999999998</v>
      </c>
      <c r="N44" s="591">
        <v>269.5</v>
      </c>
      <c r="O44" s="598">
        <f t="shared" si="4"/>
        <v>824.5</v>
      </c>
      <c r="P44" s="597">
        <f t="shared" si="5"/>
        <v>7.0500213766566913E-2</v>
      </c>
      <c r="Q44" s="36"/>
      <c r="R44"/>
      <c r="S44"/>
      <c r="T44"/>
    </row>
    <row r="45" spans="1:20" x14ac:dyDescent="0.25">
      <c r="A45" s="35" t="s">
        <v>394</v>
      </c>
      <c r="B45" s="35" t="s">
        <v>76</v>
      </c>
      <c r="C45" t="s">
        <v>77</v>
      </c>
      <c r="D45" s="599"/>
      <c r="K45" s="591">
        <v>14.5</v>
      </c>
      <c r="L45" s="591">
        <v>6.1</v>
      </c>
      <c r="M45" s="591">
        <v>21.2</v>
      </c>
      <c r="N45" s="591">
        <v>23.1</v>
      </c>
      <c r="O45" s="598">
        <f t="shared" si="4"/>
        <v>64.900000000000006</v>
      </c>
      <c r="P45" s="597">
        <f t="shared" si="5"/>
        <v>5.5493800769559646E-3</v>
      </c>
      <c r="Q45" s="36"/>
      <c r="R45"/>
      <c r="S45"/>
      <c r="T45"/>
    </row>
    <row r="46" spans="1:20" x14ac:dyDescent="0.25">
      <c r="A46" s="35" t="s">
        <v>394</v>
      </c>
      <c r="B46" s="35" t="s">
        <v>78</v>
      </c>
      <c r="C46" t="s">
        <v>79</v>
      </c>
      <c r="D46" s="599"/>
      <c r="J46" s="591">
        <v>1</v>
      </c>
      <c r="K46" s="591">
        <v>76.2</v>
      </c>
      <c r="L46" s="591">
        <v>9.1999999999999993</v>
      </c>
      <c r="M46" s="591">
        <v>63</v>
      </c>
      <c r="N46" s="591">
        <v>86.4</v>
      </c>
      <c r="O46" s="598">
        <f t="shared" si="4"/>
        <v>235.8</v>
      </c>
      <c r="P46" s="597">
        <f t="shared" si="5"/>
        <v>2.0162462590850791E-2</v>
      </c>
      <c r="Q46" s="36"/>
      <c r="R46"/>
      <c r="S46"/>
      <c r="T46"/>
    </row>
    <row r="47" spans="1:20" x14ac:dyDescent="0.25">
      <c r="A47" s="35" t="s">
        <v>394</v>
      </c>
      <c r="B47" s="35" t="s">
        <v>80</v>
      </c>
      <c r="C47" t="s">
        <v>81</v>
      </c>
      <c r="D47" s="599"/>
      <c r="K47" s="591">
        <v>8.4</v>
      </c>
      <c r="L47" s="591">
        <v>1</v>
      </c>
      <c r="M47" s="591">
        <v>18.2</v>
      </c>
      <c r="N47" s="591">
        <v>20.100000000000001</v>
      </c>
      <c r="O47" s="598">
        <f t="shared" si="4"/>
        <v>47.7</v>
      </c>
      <c r="P47" s="597">
        <f t="shared" si="5"/>
        <v>4.0786660966224885E-3</v>
      </c>
      <c r="Q47" s="36"/>
      <c r="R47"/>
      <c r="S47"/>
      <c r="T47"/>
    </row>
    <row r="48" spans="1:20" x14ac:dyDescent="0.25">
      <c r="A48" s="35" t="s">
        <v>394</v>
      </c>
      <c r="B48" s="35" t="s">
        <v>82</v>
      </c>
      <c r="C48" t="s">
        <v>83</v>
      </c>
      <c r="D48" s="599"/>
      <c r="K48" s="591">
        <v>39.5</v>
      </c>
      <c r="L48" s="591">
        <v>4.3</v>
      </c>
      <c r="M48" s="591">
        <v>41.8</v>
      </c>
      <c r="N48" s="591">
        <v>25.5</v>
      </c>
      <c r="O48" s="598">
        <f t="shared" si="4"/>
        <v>111.1</v>
      </c>
      <c r="P48" s="597">
        <f t="shared" si="5"/>
        <v>9.4997862334330902E-3</v>
      </c>
      <c r="Q48" s="36"/>
      <c r="R48"/>
      <c r="S48"/>
      <c r="T48"/>
    </row>
    <row r="49" spans="1:20" x14ac:dyDescent="0.25">
      <c r="A49" s="35" t="s">
        <v>394</v>
      </c>
      <c r="B49" s="35" t="s">
        <v>84</v>
      </c>
      <c r="C49" t="s">
        <v>85</v>
      </c>
      <c r="D49" s="599"/>
      <c r="K49" s="591">
        <v>49.9</v>
      </c>
      <c r="L49" s="591">
        <v>13.8</v>
      </c>
      <c r="M49" s="591">
        <v>78.7</v>
      </c>
      <c r="N49" s="591">
        <v>57.1</v>
      </c>
      <c r="O49" s="598">
        <f t="shared" si="4"/>
        <v>199.5</v>
      </c>
      <c r="P49" s="597">
        <f t="shared" si="5"/>
        <v>1.7058572039333048E-2</v>
      </c>
      <c r="Q49" s="36"/>
      <c r="R49"/>
      <c r="S49"/>
      <c r="T49"/>
    </row>
    <row r="50" spans="1:20" x14ac:dyDescent="0.25">
      <c r="A50" s="35" t="s">
        <v>394</v>
      </c>
      <c r="B50" s="35" t="s">
        <v>86</v>
      </c>
      <c r="C50" t="s">
        <v>87</v>
      </c>
      <c r="D50" s="599"/>
      <c r="K50" s="591">
        <v>419.1</v>
      </c>
      <c r="L50" s="591">
        <v>277.89999999999998</v>
      </c>
      <c r="M50" s="591">
        <v>504.5</v>
      </c>
      <c r="N50" s="591">
        <v>475</v>
      </c>
      <c r="O50" s="598">
        <f t="shared" si="4"/>
        <v>1676.5</v>
      </c>
      <c r="P50" s="597">
        <f t="shared" si="5"/>
        <v>0.14335185976913212</v>
      </c>
      <c r="Q50" s="36"/>
      <c r="R50"/>
      <c r="S50"/>
      <c r="T50"/>
    </row>
    <row r="51" spans="1:20" x14ac:dyDescent="0.25">
      <c r="A51" s="35" t="s">
        <v>394</v>
      </c>
      <c r="B51" s="35" t="s">
        <v>88</v>
      </c>
      <c r="C51" t="s">
        <v>89</v>
      </c>
      <c r="D51" s="599"/>
      <c r="K51" s="591">
        <v>42</v>
      </c>
      <c r="L51" s="591">
        <v>8.3000000000000007</v>
      </c>
      <c r="M51" s="591">
        <v>51.1</v>
      </c>
      <c r="N51" s="591">
        <v>35.9</v>
      </c>
      <c r="O51" s="598">
        <f t="shared" si="4"/>
        <v>137.30000000000001</v>
      </c>
      <c r="P51" s="597">
        <f t="shared" si="5"/>
        <v>1.1740059854638735E-2</v>
      </c>
      <c r="Q51" s="36"/>
      <c r="R51"/>
      <c r="S51"/>
      <c r="T51"/>
    </row>
    <row r="52" spans="1:20" x14ac:dyDescent="0.25">
      <c r="A52" s="35" t="s">
        <v>394</v>
      </c>
      <c r="B52" s="35" t="s">
        <v>90</v>
      </c>
      <c r="C52" t="s">
        <v>91</v>
      </c>
      <c r="D52" s="599"/>
      <c r="K52" s="591">
        <v>33.4</v>
      </c>
      <c r="L52" s="591">
        <v>5.7</v>
      </c>
      <c r="M52" s="591">
        <v>24.6</v>
      </c>
      <c r="N52" s="591">
        <v>20.100000000000001</v>
      </c>
      <c r="O52" s="598">
        <f t="shared" si="4"/>
        <v>83.800000000000011</v>
      </c>
      <c r="P52" s="597">
        <f t="shared" si="5"/>
        <v>7.1654553227875166E-3</v>
      </c>
      <c r="Q52" s="36"/>
      <c r="R52"/>
      <c r="S52"/>
      <c r="T52"/>
    </row>
    <row r="53" spans="1:20" x14ac:dyDescent="0.25">
      <c r="A53" s="35" t="s">
        <v>394</v>
      </c>
      <c r="B53" s="35" t="s">
        <v>92</v>
      </c>
      <c r="C53" t="s">
        <v>93</v>
      </c>
      <c r="D53" s="599"/>
      <c r="K53" s="591">
        <v>19.399999999999999</v>
      </c>
      <c r="L53" s="591">
        <v>0.4</v>
      </c>
      <c r="M53" s="591">
        <v>17.399999999999999</v>
      </c>
      <c r="N53" s="591">
        <v>12.7</v>
      </c>
      <c r="O53" s="598">
        <f t="shared" si="4"/>
        <v>49.899999999999991</v>
      </c>
      <c r="P53" s="597">
        <f t="shared" si="5"/>
        <v>4.2667806755023506E-3</v>
      </c>
      <c r="Q53" s="36"/>
      <c r="R53"/>
      <c r="S53"/>
      <c r="T53"/>
    </row>
    <row r="54" spans="1:20" x14ac:dyDescent="0.25">
      <c r="A54" s="35" t="s">
        <v>394</v>
      </c>
      <c r="B54" s="35" t="s">
        <v>94</v>
      </c>
      <c r="C54" t="s">
        <v>95</v>
      </c>
      <c r="D54" s="599"/>
      <c r="K54" s="591">
        <v>48.5</v>
      </c>
      <c r="L54" s="591">
        <v>3.6</v>
      </c>
      <c r="M54" s="591">
        <v>41.9</v>
      </c>
      <c r="N54" s="591">
        <v>57.3</v>
      </c>
      <c r="O54" s="598">
        <f t="shared" si="4"/>
        <v>151.30000000000001</v>
      </c>
      <c r="P54" s="597">
        <f t="shared" si="5"/>
        <v>1.2937152629328773E-2</v>
      </c>
      <c r="Q54" s="36"/>
      <c r="R54"/>
      <c r="S54"/>
      <c r="T54"/>
    </row>
    <row r="55" spans="1:20" x14ac:dyDescent="0.25">
      <c r="A55" s="35" t="s">
        <v>394</v>
      </c>
      <c r="B55" s="35" t="s">
        <v>96</v>
      </c>
      <c r="C55" t="s">
        <v>97</v>
      </c>
      <c r="D55" s="599"/>
      <c r="K55" s="591">
        <v>120.3</v>
      </c>
      <c r="L55" s="591">
        <v>39</v>
      </c>
      <c r="M55" s="591">
        <v>148.5</v>
      </c>
      <c r="N55" s="591">
        <v>140.19999999999999</v>
      </c>
      <c r="O55" s="598">
        <f t="shared" si="4"/>
        <v>448</v>
      </c>
      <c r="P55" s="597">
        <f t="shared" si="5"/>
        <v>3.8306968790081233E-2</v>
      </c>
      <c r="Q55" s="36"/>
      <c r="R55"/>
      <c r="S55"/>
      <c r="T55"/>
    </row>
    <row r="56" spans="1:20" x14ac:dyDescent="0.25">
      <c r="A56" s="39" t="s">
        <v>394</v>
      </c>
      <c r="B56" s="39" t="s">
        <v>98</v>
      </c>
      <c r="C56" s="40" t="s">
        <v>99</v>
      </c>
      <c r="D56" s="596"/>
      <c r="E56" s="595"/>
      <c r="F56" s="595"/>
      <c r="G56" s="595"/>
      <c r="H56" s="595"/>
      <c r="I56" s="595"/>
      <c r="J56" s="595">
        <v>2</v>
      </c>
      <c r="K56" s="595">
        <v>48.9</v>
      </c>
      <c r="L56" s="595">
        <v>16.100000000000001</v>
      </c>
      <c r="M56" s="595">
        <v>100.1</v>
      </c>
      <c r="N56" s="595">
        <v>75</v>
      </c>
      <c r="O56" s="594">
        <f t="shared" si="4"/>
        <v>242.1</v>
      </c>
      <c r="P56" s="593">
        <f t="shared" si="5"/>
        <v>2.0701154339461309E-2</v>
      </c>
      <c r="Q56" s="36"/>
      <c r="R56"/>
      <c r="S56"/>
      <c r="T56"/>
    </row>
    <row r="57" spans="1:20" x14ac:dyDescent="0.25">
      <c r="D57" s="599"/>
      <c r="E57" s="600"/>
      <c r="F57" s="600"/>
      <c r="G57" s="600"/>
      <c r="H57" s="600"/>
      <c r="I57" s="600"/>
      <c r="J57" s="600"/>
      <c r="K57" s="600"/>
      <c r="L57" s="600"/>
      <c r="M57" s="600"/>
      <c r="N57" s="600"/>
      <c r="O57" s="592">
        <f>SUM(O33:O56)</f>
        <v>11695</v>
      </c>
      <c r="R57"/>
      <c r="S57"/>
      <c r="T57"/>
    </row>
  </sheetData>
  <mergeCells count="2">
    <mergeCell ref="P4:P6"/>
    <mergeCell ref="S4:S6"/>
  </mergeCells>
  <pageMargins left="0.7" right="0.7" top="0.75" bottom="0.75" header="0.3" footer="0.3"/>
  <pageSetup scale="69" fitToHeight="0" orientation="landscape" r:id="rId1"/>
  <headerFooter>
    <oddFooter>&amp;LPage &amp;P of &amp;N&amp;R&amp;F:&amp;A</oddFooter>
  </headerFooter>
  <rowBreaks count="1" manualBreakCount="1">
    <brk id="3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workbookViewId="0">
      <selection activeCell="A2" sqref="A2"/>
    </sheetView>
  </sheetViews>
  <sheetFormatPr defaultColWidth="8.7109375" defaultRowHeight="15" x14ac:dyDescent="0.25"/>
  <cols>
    <col min="1" max="1" width="20.7109375" style="35" bestFit="1" customWidth="1"/>
    <col min="2" max="2" width="15.42578125" customWidth="1"/>
    <col min="3" max="8" width="8.7109375" style="17"/>
    <col min="10" max="10" width="2.7109375" customWidth="1"/>
    <col min="12" max="12" width="12.7109375" customWidth="1"/>
    <col min="13" max="13" width="2.7109375" customWidth="1"/>
    <col min="14" max="14" width="8.7109375" style="27"/>
    <col min="15" max="15" width="2.7109375" customWidth="1"/>
    <col min="16" max="16" width="8.7109375" style="17"/>
    <col min="17" max="17" width="2.7109375" customWidth="1"/>
    <col min="18" max="18" width="12.7109375" style="16" customWidth="1"/>
  </cols>
  <sheetData>
    <row r="1" spans="1:18" ht="16.5" thickBot="1" x14ac:dyDescent="0.3">
      <c r="A1" s="3" t="str">
        <f>'Distributive Model'!$A$2</f>
        <v>NM I&amp;G Funding Formula FY16 v9.6 Final 2014-11-03</v>
      </c>
      <c r="I1" s="735" t="s">
        <v>39</v>
      </c>
      <c r="J1" s="736"/>
      <c r="K1" s="736"/>
      <c r="L1" s="736"/>
      <c r="M1" s="736"/>
      <c r="N1" s="736"/>
      <c r="O1" s="736"/>
      <c r="P1" s="736"/>
      <c r="Q1" s="736"/>
      <c r="R1" s="736"/>
    </row>
    <row r="2" spans="1:18" ht="15.75" thickBot="1" x14ac:dyDescent="0.3">
      <c r="A2" s="4">
        <f>'Distributive Model'!$C$3</f>
        <v>41946</v>
      </c>
      <c r="B2" s="47"/>
      <c r="C2" s="732" t="s">
        <v>100</v>
      </c>
      <c r="D2" s="733"/>
      <c r="E2" s="733"/>
      <c r="F2" s="733"/>
      <c r="G2" s="733"/>
      <c r="H2" s="734"/>
    </row>
    <row r="3" spans="1:18" ht="15.75" thickBot="1" x14ac:dyDescent="0.3">
      <c r="A3" s="4"/>
      <c r="B3" s="47"/>
      <c r="C3" s="699"/>
      <c r="D3" s="295"/>
      <c r="E3" s="295"/>
      <c r="F3" s="295"/>
      <c r="G3" s="295"/>
      <c r="H3" s="700"/>
      <c r="P3" s="27"/>
    </row>
    <row r="4" spans="1:18" ht="60.75" thickBot="1" x14ac:dyDescent="0.3">
      <c r="A4" s="48" t="s">
        <v>40</v>
      </c>
      <c r="B4" s="49" t="s">
        <v>41</v>
      </c>
      <c r="C4" s="55" t="s">
        <v>42</v>
      </c>
      <c r="D4" s="50" t="s">
        <v>43</v>
      </c>
      <c r="E4" s="50" t="s">
        <v>44</v>
      </c>
      <c r="F4" s="50" t="s">
        <v>45</v>
      </c>
      <c r="G4" s="50" t="s">
        <v>46</v>
      </c>
      <c r="H4" s="56" t="s">
        <v>47</v>
      </c>
      <c r="I4" s="54" t="s">
        <v>48</v>
      </c>
      <c r="J4" s="38"/>
      <c r="K4" s="51" t="s">
        <v>49</v>
      </c>
      <c r="L4" s="52" t="s">
        <v>50</v>
      </c>
      <c r="M4" s="38"/>
      <c r="N4" s="53" t="s">
        <v>51</v>
      </c>
      <c r="O4" s="38"/>
      <c r="P4" s="201" t="s">
        <v>153</v>
      </c>
      <c r="Q4" s="38"/>
      <c r="R4" s="59" t="s">
        <v>154</v>
      </c>
    </row>
    <row r="5" spans="1:18" x14ac:dyDescent="0.25">
      <c r="A5" s="7" t="s">
        <v>1</v>
      </c>
      <c r="B5" s="43" t="s">
        <v>141</v>
      </c>
      <c r="C5" s="44">
        <f>C10+C16+C35</f>
        <v>53304.802567658917</v>
      </c>
      <c r="D5" s="44">
        <f t="shared" ref="D5:H5" si="0">D10+D16+D35</f>
        <v>63625.446022146243</v>
      </c>
      <c r="E5" s="44">
        <f t="shared" si="0"/>
        <v>74458.422612175666</v>
      </c>
      <c r="F5" s="44">
        <f t="shared" si="0"/>
        <v>72596.7</v>
      </c>
      <c r="G5" s="44">
        <f t="shared" si="0"/>
        <v>90369.468800000002</v>
      </c>
      <c r="H5" s="44">
        <f t="shared" si="0"/>
        <v>100233.51000000001</v>
      </c>
      <c r="I5" s="45">
        <f t="shared" ref="I5" si="1">H5/G5-1</f>
        <v>0.1091523645207042</v>
      </c>
      <c r="K5" s="44">
        <f t="shared" ref="K5" si="2">K10+K16+K35</f>
        <v>98015</v>
      </c>
      <c r="L5" s="57">
        <f>G5-K5</f>
        <v>-7645.5311999999976</v>
      </c>
      <c r="N5" s="34"/>
      <c r="P5" s="44">
        <f t="shared" ref="P5" si="3">P10+P16+P35</f>
        <v>87733.226266666665</v>
      </c>
      <c r="R5" s="60">
        <f t="shared" ref="R5" si="4">R10+R16+R35</f>
        <v>6029672.9856000002</v>
      </c>
    </row>
    <row r="6" spans="1:18" x14ac:dyDescent="0.25">
      <c r="A6" s="28"/>
      <c r="B6" s="29"/>
      <c r="C6" s="30"/>
      <c r="D6" s="30"/>
      <c r="E6" s="30"/>
      <c r="F6" s="30"/>
      <c r="G6" s="30"/>
      <c r="H6" s="30"/>
      <c r="I6" s="31"/>
      <c r="K6" s="32"/>
      <c r="L6" s="33"/>
      <c r="N6" s="34"/>
      <c r="P6" s="30"/>
      <c r="R6" s="61"/>
    </row>
    <row r="7" spans="1:18" x14ac:dyDescent="0.25">
      <c r="A7" s="35" t="s">
        <v>52</v>
      </c>
      <c r="B7" t="s">
        <v>53</v>
      </c>
      <c r="C7" s="17">
        <v>86.914308812977197</v>
      </c>
      <c r="D7" s="17">
        <v>51.9830123088569</v>
      </c>
      <c r="E7" s="17">
        <v>128.07147177466166</v>
      </c>
      <c r="F7" s="17">
        <v>92</v>
      </c>
      <c r="G7" s="17">
        <v>65</v>
      </c>
      <c r="H7" s="17">
        <v>106</v>
      </c>
      <c r="I7" s="36">
        <f>H7/G7-1</f>
        <v>0.63076923076923075</v>
      </c>
      <c r="K7" s="17">
        <v>71</v>
      </c>
      <c r="L7" s="37">
        <f>G7-K7</f>
        <v>-6</v>
      </c>
      <c r="N7" s="27">
        <v>220.74</v>
      </c>
      <c r="P7" s="17">
        <f>AVERAGE(F7:H7)</f>
        <v>87.666666666666671</v>
      </c>
      <c r="R7" s="16">
        <f>$N7*P7</f>
        <v>19351.54</v>
      </c>
    </row>
    <row r="8" spans="1:18" x14ac:dyDescent="0.25">
      <c r="A8" s="35" t="s">
        <v>54</v>
      </c>
      <c r="B8" t="s">
        <v>55</v>
      </c>
      <c r="C8" s="17">
        <v>201.24603886783211</v>
      </c>
      <c r="D8" s="17">
        <v>539.72941347204198</v>
      </c>
      <c r="E8" s="17">
        <v>856.57358888047304</v>
      </c>
      <c r="F8" s="17">
        <v>1142</v>
      </c>
      <c r="G8" s="17">
        <v>1199</v>
      </c>
      <c r="H8" s="17">
        <v>1110</v>
      </c>
      <c r="I8" s="36">
        <f t="shared" ref="I8:I35" si="5">H8/G8-1</f>
        <v>-7.4228523769808152E-2</v>
      </c>
      <c r="K8" s="17">
        <v>1317</v>
      </c>
      <c r="L8" s="37">
        <f t="shared" ref="L8:L35" si="6">G8-K8</f>
        <v>-118</v>
      </c>
      <c r="N8" s="27">
        <v>200.5</v>
      </c>
      <c r="P8" s="17">
        <f>AVERAGE(F8:H8)</f>
        <v>1150.3333333333333</v>
      </c>
      <c r="R8" s="16">
        <f>$N8*P8</f>
        <v>230641.83333333331</v>
      </c>
    </row>
    <row r="9" spans="1:18" x14ac:dyDescent="0.25">
      <c r="A9" s="39" t="s">
        <v>56</v>
      </c>
      <c r="B9" s="40" t="s">
        <v>57</v>
      </c>
      <c r="C9" s="41">
        <v>255.81156234648861</v>
      </c>
      <c r="D9" s="41">
        <v>498.08261096442078</v>
      </c>
      <c r="E9" s="41">
        <v>1254.4772034742923</v>
      </c>
      <c r="F9" s="41">
        <v>1938</v>
      </c>
      <c r="G9" s="41">
        <v>2124</v>
      </c>
      <c r="H9" s="42">
        <v>2441</v>
      </c>
      <c r="I9" s="46">
        <f t="shared" si="5"/>
        <v>0.14924670433145004</v>
      </c>
      <c r="K9" s="41">
        <v>2250</v>
      </c>
      <c r="L9" s="58">
        <f t="shared" si="6"/>
        <v>-126</v>
      </c>
      <c r="N9" s="184">
        <v>235.25</v>
      </c>
      <c r="P9" s="41">
        <f>AVERAGE(F9:H9)</f>
        <v>2167.6666666666665</v>
      </c>
      <c r="R9" s="185">
        <f>$N9*P9</f>
        <v>509943.58333333331</v>
      </c>
    </row>
    <row r="10" spans="1:18" x14ac:dyDescent="0.25">
      <c r="A10" s="7" t="s">
        <v>5</v>
      </c>
      <c r="B10" s="43" t="s">
        <v>142</v>
      </c>
      <c r="C10" s="44">
        <f t="shared" ref="C10" si="7">SUM(C7:C9)</f>
        <v>543.97191002729789</v>
      </c>
      <c r="D10" s="44">
        <f t="shared" ref="D10" si="8">SUM(D7:D9)</f>
        <v>1089.7950367453197</v>
      </c>
      <c r="E10" s="44">
        <f t="shared" ref="E10" si="9">SUM(E7:E9)</f>
        <v>2239.1222641294271</v>
      </c>
      <c r="F10" s="44">
        <f t="shared" ref="F10" si="10">SUM(F7:F9)</f>
        <v>3172</v>
      </c>
      <c r="G10" s="44">
        <f t="shared" ref="G10" si="11">SUM(G7:G9)</f>
        <v>3388</v>
      </c>
      <c r="H10" s="44">
        <f t="shared" ref="H10" si="12">SUM(H7:H9)</f>
        <v>3657</v>
      </c>
      <c r="I10" s="45">
        <f t="shared" si="5"/>
        <v>7.9397874852420225E-2</v>
      </c>
      <c r="K10" s="44">
        <f t="shared" ref="K10" si="13">SUM(K7:K9)</f>
        <v>3638</v>
      </c>
      <c r="L10" s="37">
        <f t="shared" si="6"/>
        <v>-250</v>
      </c>
      <c r="P10" s="44">
        <f t="shared" ref="P10" si="14">SUM(P7:P9)</f>
        <v>3405.6666666666665</v>
      </c>
      <c r="R10" s="60">
        <f t="shared" ref="R10" si="15">SUM(R7:R9)</f>
        <v>759936.95666666667</v>
      </c>
    </row>
    <row r="11" spans="1:18" x14ac:dyDescent="0.25">
      <c r="I11" s="36"/>
      <c r="K11" s="17"/>
      <c r="L11" s="37"/>
    </row>
    <row r="12" spans="1:18" x14ac:dyDescent="0.25">
      <c r="A12" s="35" t="s">
        <v>58</v>
      </c>
      <c r="B12" t="s">
        <v>59</v>
      </c>
      <c r="C12" s="17">
        <v>1747.9794817606216</v>
      </c>
      <c r="D12" s="17">
        <v>2317.8915828397139</v>
      </c>
      <c r="E12" s="17">
        <v>3251.2265990985425</v>
      </c>
      <c r="F12" s="17">
        <v>3083</v>
      </c>
      <c r="G12" s="17">
        <v>3844</v>
      </c>
      <c r="H12" s="17">
        <v>4384</v>
      </c>
      <c r="I12" s="36">
        <f t="shared" si="5"/>
        <v>0.14047866805411036</v>
      </c>
      <c r="K12" s="17">
        <v>4088</v>
      </c>
      <c r="L12" s="37">
        <f t="shared" si="6"/>
        <v>-244</v>
      </c>
      <c r="N12" s="27">
        <v>127.7</v>
      </c>
      <c r="P12" s="17">
        <f>AVERAGE(F12:H12)</f>
        <v>3770.3333333333335</v>
      </c>
      <c r="R12" s="16">
        <f>$N12*P12</f>
        <v>481471.56666666671</v>
      </c>
    </row>
    <row r="13" spans="1:18" x14ac:dyDescent="0.25">
      <c r="A13" s="35" t="s">
        <v>60</v>
      </c>
      <c r="B13" t="s">
        <v>61</v>
      </c>
      <c r="C13" s="17">
        <v>444.66443272477647</v>
      </c>
      <c r="D13" s="17">
        <v>480.31092674566412</v>
      </c>
      <c r="E13" s="17">
        <v>592.82520111366284</v>
      </c>
      <c r="F13" s="17">
        <v>574</v>
      </c>
      <c r="G13" s="17">
        <v>423</v>
      </c>
      <c r="H13" s="17">
        <v>899</v>
      </c>
      <c r="I13" s="36">
        <f t="shared" si="5"/>
        <v>1.1252955082742315</v>
      </c>
      <c r="K13" s="17">
        <v>437</v>
      </c>
      <c r="L13" s="37">
        <f t="shared" si="6"/>
        <v>-14</v>
      </c>
      <c r="N13" s="27">
        <v>133</v>
      </c>
      <c r="P13" s="17">
        <f>AVERAGE(F13:H13)</f>
        <v>632</v>
      </c>
      <c r="R13" s="16">
        <f>$N13*P13</f>
        <v>84056</v>
      </c>
    </row>
    <row r="14" spans="1:18" x14ac:dyDescent="0.25">
      <c r="A14" s="35" t="s">
        <v>62</v>
      </c>
      <c r="B14" t="s">
        <v>63</v>
      </c>
      <c r="C14" s="17">
        <v>843.61149188768388</v>
      </c>
      <c r="D14" s="17">
        <v>1067.4966094836268</v>
      </c>
      <c r="E14" s="17">
        <v>1644</v>
      </c>
      <c r="F14" s="17">
        <v>1512.5</v>
      </c>
      <c r="G14" s="17">
        <v>2799</v>
      </c>
      <c r="H14" s="17">
        <v>3342.5</v>
      </c>
      <c r="I14" s="36">
        <f t="shared" si="5"/>
        <v>0.19417649160414441</v>
      </c>
      <c r="K14" s="17">
        <v>2839</v>
      </c>
      <c r="L14" s="37">
        <f t="shared" si="6"/>
        <v>-40</v>
      </c>
      <c r="N14" s="27">
        <v>115</v>
      </c>
      <c r="P14" s="17">
        <f>AVERAGE(F14:H14)</f>
        <v>2551.3333333333335</v>
      </c>
      <c r="R14" s="16">
        <f>$N14*P14</f>
        <v>293403.33333333337</v>
      </c>
    </row>
    <row r="15" spans="1:18" x14ac:dyDescent="0.25">
      <c r="A15" s="39" t="s">
        <v>64</v>
      </c>
      <c r="B15" s="40" t="s">
        <v>65</v>
      </c>
      <c r="C15" s="41">
        <v>3613.9644099509087</v>
      </c>
      <c r="D15" s="41">
        <v>4010.7793027969165</v>
      </c>
      <c r="E15" s="41">
        <v>5481.4597183244559</v>
      </c>
      <c r="F15" s="41">
        <v>4652</v>
      </c>
      <c r="G15" s="41">
        <v>5767</v>
      </c>
      <c r="H15" s="42">
        <v>6016.01</v>
      </c>
      <c r="I15" s="46">
        <f t="shared" si="5"/>
        <v>4.3178428992543871E-2</v>
      </c>
      <c r="K15" s="41">
        <v>5861</v>
      </c>
      <c r="L15" s="58">
        <f t="shared" si="6"/>
        <v>-94</v>
      </c>
      <c r="N15" s="184">
        <v>148.41999999999999</v>
      </c>
      <c r="P15" s="41">
        <f>AVERAGE(F15:H15)</f>
        <v>5478.336666666667</v>
      </c>
      <c r="R15" s="185">
        <f>$N15*P15</f>
        <v>813094.72806666663</v>
      </c>
    </row>
    <row r="16" spans="1:18" x14ac:dyDescent="0.25">
      <c r="A16" s="7" t="s">
        <v>10</v>
      </c>
      <c r="B16" s="43" t="s">
        <v>143</v>
      </c>
      <c r="C16" s="44">
        <f>SUM(C12:C15)</f>
        <v>6650.21981632399</v>
      </c>
      <c r="D16" s="44">
        <f t="shared" ref="D16:H16" si="16">SUM(D12:D15)</f>
        <v>7876.4784218659206</v>
      </c>
      <c r="E16" s="44">
        <f t="shared" si="16"/>
        <v>10969.511518536661</v>
      </c>
      <c r="F16" s="44">
        <f t="shared" si="16"/>
        <v>9821.5</v>
      </c>
      <c r="G16" s="44">
        <f t="shared" si="16"/>
        <v>12833</v>
      </c>
      <c r="H16" s="44">
        <f t="shared" si="16"/>
        <v>14641.51</v>
      </c>
      <c r="I16" s="45">
        <f t="shared" si="5"/>
        <v>0.14092651757188501</v>
      </c>
      <c r="K16" s="44">
        <f t="shared" ref="K16" si="17">SUM(K12:K15)</f>
        <v>13225</v>
      </c>
      <c r="L16" s="37">
        <f t="shared" si="6"/>
        <v>-392</v>
      </c>
      <c r="P16" s="44">
        <f t="shared" ref="P16" si="18">SUM(P12:P15)</f>
        <v>12432.003333333334</v>
      </c>
      <c r="R16" s="60">
        <f t="shared" ref="R16" si="19">SUM(R12:R15)</f>
        <v>1672025.6280666667</v>
      </c>
    </row>
    <row r="17" spans="1:18" x14ac:dyDescent="0.25">
      <c r="I17" s="36"/>
      <c r="K17" s="17"/>
      <c r="L17" s="37"/>
    </row>
    <row r="18" spans="1:18" x14ac:dyDescent="0.25">
      <c r="A18" s="35" t="s">
        <v>66</v>
      </c>
      <c r="B18" t="s">
        <v>67</v>
      </c>
      <c r="C18" s="17">
        <v>2600.3764865553371</v>
      </c>
      <c r="D18" s="17">
        <v>3687.941599885517</v>
      </c>
      <c r="E18" s="17">
        <v>5338.8596361937834</v>
      </c>
      <c r="F18" s="17">
        <v>3526.5</v>
      </c>
      <c r="G18" s="17">
        <v>6437.47</v>
      </c>
      <c r="H18" s="17">
        <v>5545.5</v>
      </c>
      <c r="I18" s="36">
        <f t="shared" si="5"/>
        <v>-0.13855909231421659</v>
      </c>
      <c r="K18" s="17">
        <v>7071.5</v>
      </c>
      <c r="L18" s="37">
        <f t="shared" si="6"/>
        <v>-634.02999999999975</v>
      </c>
      <c r="N18" s="27">
        <v>60</v>
      </c>
      <c r="P18" s="17">
        <f t="shared" ref="P18:P34" si="20">AVERAGE(F18:H18)</f>
        <v>5169.8233333333337</v>
      </c>
      <c r="R18" s="16">
        <f t="shared" ref="R18:R34" si="21">$N18*P18</f>
        <v>310189.40000000002</v>
      </c>
    </row>
    <row r="19" spans="1:18" x14ac:dyDescent="0.25">
      <c r="A19" s="35" t="s">
        <v>68</v>
      </c>
      <c r="B19" t="s">
        <v>69</v>
      </c>
      <c r="C19" s="17">
        <v>804.20428291256508</v>
      </c>
      <c r="D19" s="17">
        <v>894.28825983907393</v>
      </c>
      <c r="E19" s="17">
        <v>1546.9906186142407</v>
      </c>
      <c r="F19" s="17">
        <v>1609</v>
      </c>
      <c r="G19" s="17">
        <v>2550</v>
      </c>
      <c r="H19" s="17">
        <v>2733</v>
      </c>
      <c r="I19" s="36">
        <f t="shared" si="5"/>
        <v>7.1764705882352953E-2</v>
      </c>
      <c r="K19" s="17">
        <v>2808</v>
      </c>
      <c r="L19" s="37">
        <f t="shared" si="6"/>
        <v>-258</v>
      </c>
      <c r="N19" s="27">
        <v>39</v>
      </c>
      <c r="P19" s="17">
        <f t="shared" si="20"/>
        <v>2297.3333333333335</v>
      </c>
      <c r="R19" s="16">
        <f t="shared" si="21"/>
        <v>89596</v>
      </c>
    </row>
    <row r="20" spans="1:18" x14ac:dyDescent="0.25">
      <c r="A20" s="35" t="s">
        <v>70</v>
      </c>
      <c r="B20" t="s">
        <v>71</v>
      </c>
      <c r="C20" s="17">
        <v>1284.63346809173</v>
      </c>
      <c r="D20" s="17">
        <v>1943.3259773931261</v>
      </c>
      <c r="E20" s="17">
        <v>2142.6781341797359</v>
      </c>
      <c r="F20" s="17">
        <v>1940</v>
      </c>
      <c r="G20" s="17">
        <v>2178</v>
      </c>
      <c r="H20" s="17">
        <v>2253</v>
      </c>
      <c r="I20" s="36">
        <f t="shared" si="5"/>
        <v>3.4435261707989051E-2</v>
      </c>
      <c r="K20" s="17">
        <v>2358</v>
      </c>
      <c r="L20" s="37">
        <f t="shared" si="6"/>
        <v>-180</v>
      </c>
      <c r="N20" s="27">
        <v>78</v>
      </c>
      <c r="P20" s="17">
        <f t="shared" si="20"/>
        <v>2123.6666666666665</v>
      </c>
      <c r="R20" s="16">
        <f t="shared" si="21"/>
        <v>165646</v>
      </c>
    </row>
    <row r="21" spans="1:18" x14ac:dyDescent="0.25">
      <c r="A21" s="35" t="s">
        <v>72</v>
      </c>
      <c r="B21" t="s">
        <v>73</v>
      </c>
      <c r="C21" s="17">
        <v>2970.5139060224797</v>
      </c>
      <c r="D21" s="17">
        <v>3844.4410214650838</v>
      </c>
      <c r="E21" s="17">
        <v>3473.069321399053</v>
      </c>
      <c r="F21" s="17">
        <v>3907</v>
      </c>
      <c r="G21" s="17">
        <v>5813</v>
      </c>
      <c r="H21" s="17">
        <v>5958</v>
      </c>
      <c r="I21" s="36">
        <f t="shared" si="5"/>
        <v>2.4944090830896215E-2</v>
      </c>
      <c r="K21" s="17">
        <v>6126</v>
      </c>
      <c r="L21" s="37">
        <f t="shared" si="6"/>
        <v>-313</v>
      </c>
      <c r="N21" s="27">
        <v>37</v>
      </c>
      <c r="P21" s="17">
        <f t="shared" si="20"/>
        <v>5226</v>
      </c>
      <c r="R21" s="16">
        <f t="shared" si="21"/>
        <v>193362</v>
      </c>
    </row>
    <row r="22" spans="1:18" x14ac:dyDescent="0.25">
      <c r="A22" s="35" t="s">
        <v>74</v>
      </c>
      <c r="B22" t="s">
        <v>75</v>
      </c>
      <c r="C22" s="17">
        <v>6097.3834841526004</v>
      </c>
      <c r="D22" s="17">
        <v>6736.9302940264215</v>
      </c>
      <c r="E22" s="17">
        <v>7690.2533331723862</v>
      </c>
      <c r="F22" s="17">
        <v>6120</v>
      </c>
      <c r="G22" s="17">
        <v>5557</v>
      </c>
      <c r="H22" s="17">
        <v>4302</v>
      </c>
      <c r="I22" s="36">
        <f t="shared" si="5"/>
        <v>-0.22584128126687064</v>
      </c>
      <c r="K22" s="17">
        <v>6017</v>
      </c>
      <c r="L22" s="37">
        <f t="shared" si="6"/>
        <v>-460</v>
      </c>
      <c r="N22" s="27">
        <v>60</v>
      </c>
      <c r="P22" s="17">
        <f t="shared" si="20"/>
        <v>5326.333333333333</v>
      </c>
      <c r="R22" s="16">
        <f t="shared" si="21"/>
        <v>319580</v>
      </c>
    </row>
    <row r="23" spans="1:18" x14ac:dyDescent="0.25">
      <c r="A23" s="35" t="s">
        <v>76</v>
      </c>
      <c r="B23" t="s">
        <v>77</v>
      </c>
      <c r="C23" s="17">
        <v>707.46925741018447</v>
      </c>
      <c r="D23" s="17">
        <v>1143.6637636223718</v>
      </c>
      <c r="E23" s="17">
        <v>1218.1145492412973</v>
      </c>
      <c r="F23" s="17">
        <v>1369</v>
      </c>
      <c r="G23" s="17">
        <v>1676</v>
      </c>
      <c r="H23" s="17">
        <v>1920</v>
      </c>
      <c r="I23" s="36">
        <f t="shared" si="5"/>
        <v>0.14558472553699287</v>
      </c>
      <c r="K23" s="17">
        <v>1775</v>
      </c>
      <c r="L23" s="37">
        <f t="shared" si="6"/>
        <v>-99</v>
      </c>
      <c r="N23" s="27">
        <v>75</v>
      </c>
      <c r="P23" s="17">
        <f t="shared" si="20"/>
        <v>1655</v>
      </c>
      <c r="R23" s="16">
        <f t="shared" si="21"/>
        <v>124125</v>
      </c>
    </row>
    <row r="24" spans="1:18" x14ac:dyDescent="0.25">
      <c r="A24" s="35" t="s">
        <v>78</v>
      </c>
      <c r="B24" t="s">
        <v>79</v>
      </c>
      <c r="C24" s="17">
        <v>445.35936360673037</v>
      </c>
      <c r="D24" s="17">
        <v>121.55415098666995</v>
      </c>
      <c r="E24" s="17">
        <v>8</v>
      </c>
      <c r="F24" s="17">
        <v>3</v>
      </c>
      <c r="G24" s="17">
        <v>48</v>
      </c>
      <c r="H24" s="17">
        <v>69</v>
      </c>
      <c r="I24" s="36">
        <f t="shared" si="5"/>
        <v>0.4375</v>
      </c>
      <c r="K24" s="17">
        <v>52</v>
      </c>
      <c r="L24" s="37">
        <f t="shared" si="6"/>
        <v>-4</v>
      </c>
      <c r="N24" s="27">
        <v>60.6</v>
      </c>
      <c r="P24" s="17">
        <f t="shared" si="20"/>
        <v>40</v>
      </c>
      <c r="R24" s="16">
        <f t="shared" si="21"/>
        <v>2424</v>
      </c>
    </row>
    <row r="25" spans="1:18" x14ac:dyDescent="0.25">
      <c r="A25" s="35" t="s">
        <v>80</v>
      </c>
      <c r="B25" t="s">
        <v>81</v>
      </c>
      <c r="C25" s="17">
        <v>700.69808255322221</v>
      </c>
      <c r="D25" s="17">
        <v>911.72042659726992</v>
      </c>
      <c r="E25" s="17">
        <v>1078.906965578728</v>
      </c>
      <c r="F25" s="17">
        <v>741</v>
      </c>
      <c r="G25" s="17">
        <v>993</v>
      </c>
      <c r="H25" s="17">
        <v>1018</v>
      </c>
      <c r="I25" s="36">
        <f t="shared" si="5"/>
        <v>2.5176233635448186E-2</v>
      </c>
      <c r="K25" s="17">
        <v>1099</v>
      </c>
      <c r="L25" s="37">
        <f t="shared" si="6"/>
        <v>-106</v>
      </c>
      <c r="N25" s="27">
        <v>69.25</v>
      </c>
      <c r="P25" s="17">
        <f t="shared" si="20"/>
        <v>917.33333333333337</v>
      </c>
      <c r="R25" s="16">
        <f t="shared" si="21"/>
        <v>63525.333333333336</v>
      </c>
    </row>
    <row r="26" spans="1:18" x14ac:dyDescent="0.25">
      <c r="A26" s="35" t="s">
        <v>82</v>
      </c>
      <c r="B26" t="s">
        <v>83</v>
      </c>
      <c r="C26" s="17">
        <v>2952.3841815414939</v>
      </c>
      <c r="D26" s="17">
        <v>2206.61061778661</v>
      </c>
      <c r="E26" s="17">
        <v>4191.0543856740178</v>
      </c>
      <c r="F26" s="17">
        <v>3582</v>
      </c>
      <c r="G26" s="17">
        <v>5546</v>
      </c>
      <c r="H26" s="17">
        <v>7006</v>
      </c>
      <c r="I26" s="36">
        <f t="shared" si="5"/>
        <v>0.2632527948070682</v>
      </c>
      <c r="K26" s="17">
        <v>6392</v>
      </c>
      <c r="L26" s="37">
        <f t="shared" si="6"/>
        <v>-846</v>
      </c>
      <c r="N26" s="27">
        <v>72</v>
      </c>
      <c r="P26" s="17">
        <f t="shared" si="20"/>
        <v>5378</v>
      </c>
      <c r="R26" s="16">
        <f t="shared" si="21"/>
        <v>387216</v>
      </c>
    </row>
    <row r="27" spans="1:18" x14ac:dyDescent="0.25">
      <c r="A27" s="35" t="s">
        <v>84</v>
      </c>
      <c r="B27" t="s">
        <v>85</v>
      </c>
      <c r="C27" s="17">
        <v>2308.1210452611654</v>
      </c>
      <c r="D27" s="17">
        <v>2734.8434460464237</v>
      </c>
      <c r="E27" s="17">
        <v>2467.965088772778</v>
      </c>
      <c r="F27" s="17">
        <v>3138</v>
      </c>
      <c r="G27" s="17">
        <v>3276</v>
      </c>
      <c r="H27" s="17">
        <v>4389</v>
      </c>
      <c r="I27" s="36">
        <f t="shared" si="5"/>
        <v>0.33974358974358965</v>
      </c>
      <c r="K27" s="17">
        <v>3596</v>
      </c>
      <c r="L27" s="37">
        <f t="shared" si="6"/>
        <v>-320</v>
      </c>
      <c r="N27" s="27">
        <v>61.3</v>
      </c>
      <c r="P27" s="17">
        <f t="shared" si="20"/>
        <v>3601</v>
      </c>
      <c r="R27" s="16">
        <f t="shared" si="21"/>
        <v>220741.3</v>
      </c>
    </row>
    <row r="28" spans="1:18" x14ac:dyDescent="0.25">
      <c r="A28" s="35" t="s">
        <v>86</v>
      </c>
      <c r="B28" t="s">
        <v>87</v>
      </c>
      <c r="C28" s="17">
        <v>7237.1165623495335</v>
      </c>
      <c r="D28" s="17">
        <v>9406.8966847241281</v>
      </c>
      <c r="E28" s="17">
        <v>10241.774485207521</v>
      </c>
      <c r="F28" s="17">
        <v>11351</v>
      </c>
      <c r="G28" s="17">
        <v>14504</v>
      </c>
      <c r="H28" s="17">
        <v>18098</v>
      </c>
      <c r="I28" s="36">
        <f t="shared" si="5"/>
        <v>0.24779371207942646</v>
      </c>
      <c r="K28" s="17">
        <v>16312</v>
      </c>
      <c r="L28" s="37">
        <f t="shared" si="6"/>
        <v>-1808</v>
      </c>
      <c r="N28" s="27">
        <v>50</v>
      </c>
      <c r="P28" s="17">
        <f t="shared" si="20"/>
        <v>14651</v>
      </c>
      <c r="R28" s="16">
        <f t="shared" si="21"/>
        <v>732550</v>
      </c>
    </row>
    <row r="29" spans="1:18" x14ac:dyDescent="0.25">
      <c r="A29" s="35" t="s">
        <v>88</v>
      </c>
      <c r="B29" t="s">
        <v>89</v>
      </c>
      <c r="C29" s="17">
        <v>3642.0524986312798</v>
      </c>
      <c r="D29" s="17">
        <v>3984.7868938587285</v>
      </c>
      <c r="E29" s="17">
        <v>2247.0163331972235</v>
      </c>
      <c r="F29" s="17">
        <v>2495</v>
      </c>
      <c r="G29" s="17">
        <v>3572</v>
      </c>
      <c r="H29" s="17">
        <v>3865</v>
      </c>
      <c r="I29" s="36">
        <f t="shared" si="5"/>
        <v>8.2026875699888091E-2</v>
      </c>
      <c r="K29" s="17">
        <v>3866</v>
      </c>
      <c r="L29" s="37">
        <f t="shared" si="6"/>
        <v>-294</v>
      </c>
      <c r="N29" s="27">
        <v>39</v>
      </c>
      <c r="P29" s="17">
        <f t="shared" si="20"/>
        <v>3310.6666666666665</v>
      </c>
      <c r="R29" s="16">
        <f t="shared" si="21"/>
        <v>129116</v>
      </c>
    </row>
    <row r="30" spans="1:18" x14ac:dyDescent="0.25">
      <c r="A30" s="35" t="s">
        <v>90</v>
      </c>
      <c r="B30" t="s">
        <v>91</v>
      </c>
      <c r="C30" s="17">
        <v>3536.2643399388735</v>
      </c>
      <c r="D30" s="17">
        <v>3048.2525584146706</v>
      </c>
      <c r="E30" s="17">
        <v>3796.3067484964999</v>
      </c>
      <c r="F30" s="17">
        <v>3529</v>
      </c>
      <c r="G30" s="17">
        <v>3544</v>
      </c>
      <c r="H30" s="17">
        <v>3303</v>
      </c>
      <c r="I30" s="36">
        <f t="shared" si="5"/>
        <v>-6.800225733634313E-2</v>
      </c>
      <c r="K30" s="17">
        <v>4064</v>
      </c>
      <c r="L30" s="37">
        <f t="shared" si="6"/>
        <v>-520</v>
      </c>
      <c r="N30" s="27">
        <v>35</v>
      </c>
      <c r="P30" s="17">
        <f t="shared" si="20"/>
        <v>3458.6666666666665</v>
      </c>
      <c r="R30" s="16">
        <f t="shared" si="21"/>
        <v>121053.33333333333</v>
      </c>
    </row>
    <row r="31" spans="1:18" x14ac:dyDescent="0.25">
      <c r="A31" s="35" t="s">
        <v>92</v>
      </c>
      <c r="B31" t="s">
        <v>93</v>
      </c>
      <c r="C31" s="17">
        <v>3388.0216456506951</v>
      </c>
      <c r="D31" s="17">
        <v>2417.5236357468261</v>
      </c>
      <c r="E31" s="17">
        <v>2526.3578753988941</v>
      </c>
      <c r="F31" s="17">
        <v>2290</v>
      </c>
      <c r="G31" s="17">
        <v>2263</v>
      </c>
      <c r="H31" s="17">
        <v>2621</v>
      </c>
      <c r="I31" s="36">
        <f t="shared" si="5"/>
        <v>0.15819708351745465</v>
      </c>
      <c r="K31" s="17">
        <v>2353</v>
      </c>
      <c r="L31" s="37">
        <f t="shared" si="6"/>
        <v>-90</v>
      </c>
      <c r="N31" s="27">
        <v>48</v>
      </c>
      <c r="P31" s="17">
        <f t="shared" si="20"/>
        <v>2391.3333333333335</v>
      </c>
      <c r="R31" s="16">
        <f t="shared" si="21"/>
        <v>114784</v>
      </c>
    </row>
    <row r="32" spans="1:18" x14ac:dyDescent="0.25">
      <c r="A32" s="35" t="s">
        <v>94</v>
      </c>
      <c r="B32" t="s">
        <v>95</v>
      </c>
      <c r="C32" s="17">
        <v>5528.0484740526654</v>
      </c>
      <c r="D32" s="17">
        <v>7142.2046343003394</v>
      </c>
      <c r="E32" s="17">
        <v>7269.7127675093407</v>
      </c>
      <c r="F32" s="17">
        <v>7318</v>
      </c>
      <c r="G32" s="17">
        <v>6514</v>
      </c>
      <c r="H32" s="17">
        <v>6570</v>
      </c>
      <c r="I32" s="36">
        <f t="shared" si="5"/>
        <v>8.596868283696546E-3</v>
      </c>
      <c r="K32" s="17">
        <v>6964</v>
      </c>
      <c r="L32" s="37">
        <f t="shared" si="6"/>
        <v>-450</v>
      </c>
      <c r="N32" s="27">
        <v>35</v>
      </c>
      <c r="P32" s="17">
        <f t="shared" si="20"/>
        <v>6800.666666666667</v>
      </c>
      <c r="R32" s="16">
        <f t="shared" si="21"/>
        <v>238023.33333333334</v>
      </c>
    </row>
    <row r="33" spans="1:18" x14ac:dyDescent="0.25">
      <c r="A33" s="35" t="s">
        <v>96</v>
      </c>
      <c r="B33" t="s">
        <v>97</v>
      </c>
      <c r="C33" s="17">
        <v>637.12891334782751</v>
      </c>
      <c r="D33" s="17">
        <v>2629.632216842846</v>
      </c>
      <c r="E33" s="17">
        <v>3096.0002469663777</v>
      </c>
      <c r="F33" s="17">
        <v>3528</v>
      </c>
      <c r="G33" s="17">
        <v>5975.5</v>
      </c>
      <c r="H33" s="17">
        <v>7704</v>
      </c>
      <c r="I33" s="36">
        <f t="shared" si="5"/>
        <v>0.28926449669483723</v>
      </c>
      <c r="K33" s="17">
        <v>6472</v>
      </c>
      <c r="L33" s="37">
        <f t="shared" si="6"/>
        <v>-496.5</v>
      </c>
      <c r="N33" s="27">
        <v>41</v>
      </c>
      <c r="P33" s="17">
        <f t="shared" si="20"/>
        <v>5735.833333333333</v>
      </c>
      <c r="R33" s="16">
        <f t="shared" si="21"/>
        <v>235169.16666666666</v>
      </c>
    </row>
    <row r="34" spans="1:18" x14ac:dyDescent="0.25">
      <c r="A34" s="39" t="s">
        <v>98</v>
      </c>
      <c r="B34" s="40" t="s">
        <v>99</v>
      </c>
      <c r="C34" s="41">
        <v>1270.8348492292391</v>
      </c>
      <c r="D34" s="41">
        <v>1804.5563819989002</v>
      </c>
      <c r="E34" s="41">
        <v>2916.7283399076987</v>
      </c>
      <c r="F34" s="41">
        <v>3156.7</v>
      </c>
      <c r="G34" s="41">
        <v>3701.4988000000003</v>
      </c>
      <c r="H34" s="42">
        <v>4580.5</v>
      </c>
      <c r="I34" s="46">
        <f t="shared" si="5"/>
        <v>0.23747169660030676</v>
      </c>
      <c r="K34" s="41">
        <v>3826.5</v>
      </c>
      <c r="L34" s="58">
        <f t="shared" si="6"/>
        <v>-125.0011999999997</v>
      </c>
      <c r="N34" s="184">
        <v>39.5</v>
      </c>
      <c r="P34" s="41">
        <f t="shared" si="20"/>
        <v>3812.8996000000002</v>
      </c>
      <c r="R34" s="185">
        <f t="shared" si="21"/>
        <v>150609.53419999999</v>
      </c>
    </row>
    <row r="35" spans="1:18" x14ac:dyDescent="0.25">
      <c r="A35" s="7" t="s">
        <v>28</v>
      </c>
      <c r="B35" s="43" t="s">
        <v>144</v>
      </c>
      <c r="C35" s="44">
        <f>SUM(C18:C34)</f>
        <v>46110.610841307629</v>
      </c>
      <c r="D35" s="44">
        <f t="shared" ref="D35:H35" si="22">SUM(D18:D34)</f>
        <v>54659.172563535001</v>
      </c>
      <c r="E35" s="44">
        <f t="shared" si="22"/>
        <v>61249.788829509576</v>
      </c>
      <c r="F35" s="44">
        <f t="shared" si="22"/>
        <v>59603.199999999997</v>
      </c>
      <c r="G35" s="44">
        <f t="shared" si="22"/>
        <v>74148.468800000002</v>
      </c>
      <c r="H35" s="44">
        <f t="shared" si="22"/>
        <v>81935</v>
      </c>
      <c r="I35" s="45">
        <f t="shared" si="5"/>
        <v>0.10501270391709006</v>
      </c>
      <c r="K35" s="44">
        <f t="shared" ref="K35" si="23">SUM(K18:K34)</f>
        <v>81152</v>
      </c>
      <c r="L35" s="37">
        <f t="shared" si="6"/>
        <v>-7003.5311999999976</v>
      </c>
      <c r="P35" s="44">
        <f t="shared" ref="P35" si="24">SUM(P18:P34)</f>
        <v>71895.556266666666</v>
      </c>
      <c r="R35" s="60">
        <f t="shared" ref="R35" si="25">SUM(R18:R34)</f>
        <v>3597710.4008666668</v>
      </c>
    </row>
    <row r="37" spans="1:18" ht="17.25" x14ac:dyDescent="0.25">
      <c r="B37" t="s">
        <v>145</v>
      </c>
    </row>
  </sheetData>
  <mergeCells count="2">
    <mergeCell ref="C2:H2"/>
    <mergeCell ref="I1:R1"/>
  </mergeCells>
  <pageMargins left="0.7" right="0.7" top="0.75" bottom="0.75" header="0.3" footer="0.3"/>
  <pageSetup scale="76" orientation="landscape" r:id="rId1"/>
  <headerFooter>
    <oddFooter>&amp;LPage &amp;P of &amp;N&amp;R&amp;F:&amp;A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9"/>
  <sheetViews>
    <sheetView zoomScale="90" zoomScaleNormal="90" zoomScalePageLayoutView="90" workbookViewId="0">
      <selection activeCell="A2" sqref="A2"/>
    </sheetView>
  </sheetViews>
  <sheetFormatPr defaultColWidth="8.7109375" defaultRowHeight="15" x14ac:dyDescent="0.25"/>
  <cols>
    <col min="1" max="1" width="2.7109375" customWidth="1"/>
    <col min="2" max="2" width="4.7109375" customWidth="1"/>
    <col min="3" max="3" width="32.7109375" customWidth="1"/>
    <col min="4" max="5" width="12.7109375" customWidth="1"/>
    <col min="6" max="6" width="13.7109375" bestFit="1" customWidth="1"/>
    <col min="7" max="7" width="12.7109375" style="164" customWidth="1"/>
    <col min="8" max="8" width="12.7109375" customWidth="1"/>
  </cols>
  <sheetData>
    <row r="1" spans="1:11" ht="14.45" x14ac:dyDescent="0.35">
      <c r="A1" s="29" t="s">
        <v>112</v>
      </c>
      <c r="D1" s="709" t="s">
        <v>422</v>
      </c>
      <c r="E1" s="709"/>
      <c r="F1" s="709"/>
      <c r="G1" s="709"/>
      <c r="H1" s="709"/>
      <c r="I1" s="709"/>
      <c r="J1" s="709"/>
      <c r="K1" s="709"/>
    </row>
    <row r="2" spans="1:11" ht="15.6" x14ac:dyDescent="0.35">
      <c r="A2" s="3" t="str">
        <f>'FY16 I&amp;G Distribution'!A1</f>
        <v>NM I&amp;G Funding Formula FY16 v9.6 Final 2014-11-03</v>
      </c>
    </row>
    <row r="3" spans="1:11" ht="14.45" x14ac:dyDescent="0.35">
      <c r="C3" s="4">
        <f>'FY16 I&amp;G Distribution'!A2</f>
        <v>41946</v>
      </c>
    </row>
    <row r="4" spans="1:11" thickBot="1" x14ac:dyDescent="0.4"/>
    <row r="5" spans="1:11" thickBot="1" x14ac:dyDescent="0.4">
      <c r="B5" s="29" t="s">
        <v>189</v>
      </c>
      <c r="C5" s="29"/>
      <c r="D5" s="29"/>
      <c r="E5" s="227">
        <f>'FY16 I&amp;G Distribution'!C3</f>
        <v>0.02</v>
      </c>
      <c r="F5" s="16">
        <f>'FY16 I&amp;G Distribution'!C4</f>
        <v>12178000</v>
      </c>
      <c r="G5" s="180" t="s">
        <v>137</v>
      </c>
    </row>
    <row r="6" spans="1:11" thickBot="1" x14ac:dyDescent="0.4">
      <c r="B6" s="29" t="s">
        <v>190</v>
      </c>
      <c r="C6" s="29"/>
      <c r="D6" s="29"/>
      <c r="E6" s="227">
        <f>'FY16 I&amp;G Distribution'!C5</f>
        <v>0.1</v>
      </c>
      <c r="G6" s="180" t="s">
        <v>136</v>
      </c>
    </row>
    <row r="7" spans="1:11" ht="14.45" x14ac:dyDescent="0.35">
      <c r="G7" s="180"/>
    </row>
    <row r="8" spans="1:11" ht="14.45" x14ac:dyDescent="0.35">
      <c r="B8" s="29" t="s">
        <v>113</v>
      </c>
      <c r="C8" s="29"/>
      <c r="D8" s="29"/>
      <c r="F8" s="16">
        <f>'FY15 I&amp;G Actual'!G6</f>
        <v>608900400</v>
      </c>
      <c r="G8" s="181" t="s">
        <v>135</v>
      </c>
    </row>
    <row r="9" spans="1:11" ht="14.45" x14ac:dyDescent="0.35">
      <c r="B9" s="29" t="s">
        <v>151</v>
      </c>
      <c r="C9" s="29"/>
      <c r="D9" s="29"/>
      <c r="F9" s="102">
        <f>F5+F8</f>
        <v>621078400</v>
      </c>
      <c r="G9" s="182" t="s">
        <v>138</v>
      </c>
    </row>
    <row r="10" spans="1:11" ht="5.0999999999999996" customHeight="1" thickBot="1" x14ac:dyDescent="0.4">
      <c r="B10" s="29"/>
      <c r="C10" s="29"/>
      <c r="D10" s="29"/>
      <c r="F10" s="102"/>
      <c r="G10" s="182"/>
    </row>
    <row r="11" spans="1:11" thickBot="1" x14ac:dyDescent="0.4">
      <c r="B11" s="166" t="s">
        <v>191</v>
      </c>
      <c r="C11" s="167"/>
      <c r="D11" s="167"/>
      <c r="E11" s="168"/>
      <c r="F11" s="169">
        <f>ROUND(F9*E6,-2)</f>
        <v>62107800</v>
      </c>
      <c r="G11" s="183" t="s">
        <v>139</v>
      </c>
    </row>
    <row r="12" spans="1:11" ht="14.45" x14ac:dyDescent="0.35">
      <c r="B12" s="103" t="s">
        <v>192</v>
      </c>
      <c r="C12" s="103"/>
      <c r="D12" s="103"/>
      <c r="E12" s="163"/>
      <c r="F12" s="108">
        <f>F9-F11</f>
        <v>558970600</v>
      </c>
      <c r="G12" s="183"/>
    </row>
    <row r="13" spans="1:11" ht="5.0999999999999996" customHeight="1" x14ac:dyDescent="0.35">
      <c r="B13" s="103"/>
      <c r="C13" s="103"/>
      <c r="D13" s="103"/>
      <c r="F13" s="108"/>
      <c r="G13" s="183"/>
    </row>
    <row r="14" spans="1:11" thickBot="1" x14ac:dyDescent="0.4">
      <c r="B14" s="103" t="s">
        <v>152</v>
      </c>
      <c r="C14" s="103"/>
      <c r="D14" s="103"/>
      <c r="F14" s="16">
        <f>F11-F5</f>
        <v>49929800</v>
      </c>
      <c r="G14" s="183" t="s">
        <v>140</v>
      </c>
    </row>
    <row r="15" spans="1:11" thickBot="1" x14ac:dyDescent="0.4">
      <c r="B15" s="103" t="s">
        <v>193</v>
      </c>
      <c r="C15" s="103"/>
      <c r="D15" s="103"/>
      <c r="E15" s="173">
        <f>F14/F8</f>
        <v>8.199994613240523E-2</v>
      </c>
    </row>
    <row r="16" spans="1:11" ht="14.45" x14ac:dyDescent="0.35">
      <c r="F16" s="104"/>
      <c r="G16" s="171"/>
    </row>
    <row r="17" spans="1:7" ht="14.45" x14ac:dyDescent="0.35">
      <c r="B17" s="103"/>
      <c r="F17" s="16"/>
    </row>
    <row r="21" spans="1:7" ht="15.75" thickBot="1" x14ac:dyDescent="0.3">
      <c r="A21" s="49" t="s">
        <v>188</v>
      </c>
      <c r="B21" s="38"/>
      <c r="C21" s="38"/>
    </row>
    <row r="23" spans="1:7" ht="15.75" thickBot="1" x14ac:dyDescent="0.3">
      <c r="B23" s="106" t="s">
        <v>130</v>
      </c>
      <c r="C23" s="38"/>
      <c r="D23" s="38"/>
      <c r="E23" s="109">
        <v>1</v>
      </c>
      <c r="F23" s="107">
        <f>SUM(F24:F29)</f>
        <v>62108000</v>
      </c>
      <c r="G23" s="172"/>
    </row>
    <row r="24" spans="1:7" ht="15.75" thickBot="1" x14ac:dyDescent="0.3">
      <c r="B24" s="105" t="s">
        <v>129</v>
      </c>
      <c r="C24" s="29"/>
      <c r="D24" s="29"/>
      <c r="E24" s="165">
        <f>'FY16 I&amp;G Distribution'!F2</f>
        <v>1.0000000000000009E-2</v>
      </c>
      <c r="F24" s="16">
        <f>ROUND($F$11*E24,-2)</f>
        <v>621100</v>
      </c>
      <c r="G24" s="170"/>
    </row>
    <row r="25" spans="1:7" ht="15.75" thickBot="1" x14ac:dyDescent="0.3">
      <c r="B25" s="105" t="s">
        <v>102</v>
      </c>
      <c r="C25" s="29"/>
      <c r="D25" s="29"/>
      <c r="E25" s="227">
        <f>'FY16 I&amp;G Distribution'!F3</f>
        <v>0.25</v>
      </c>
      <c r="F25" s="16">
        <f t="shared" ref="F25:F28" si="0">ROUND($F$11*E25,-2)</f>
        <v>15527000</v>
      </c>
      <c r="G25" s="170"/>
    </row>
    <row r="26" spans="1:7" ht="15.75" thickBot="1" x14ac:dyDescent="0.3">
      <c r="B26" s="105" t="s">
        <v>31</v>
      </c>
      <c r="C26" s="29"/>
      <c r="D26" s="29"/>
      <c r="E26" s="227">
        <f>'FY16 I&amp;G Distribution'!F4</f>
        <v>0.27</v>
      </c>
      <c r="F26" s="16">
        <f t="shared" si="0"/>
        <v>16769100</v>
      </c>
      <c r="G26" s="170"/>
    </row>
    <row r="27" spans="1:7" ht="15.75" thickBot="1" x14ac:dyDescent="0.3">
      <c r="B27" s="105" t="s">
        <v>32</v>
      </c>
      <c r="C27" s="29"/>
      <c r="D27" s="29"/>
      <c r="E27" s="227">
        <f>'FY16 I&amp;G Distribution'!F5</f>
        <v>0.13500000000000001</v>
      </c>
      <c r="F27" s="16">
        <f t="shared" si="0"/>
        <v>8384600</v>
      </c>
      <c r="G27" s="170"/>
    </row>
    <row r="28" spans="1:7" ht="15.75" thickBot="1" x14ac:dyDescent="0.3">
      <c r="B28" s="105" t="s">
        <v>33</v>
      </c>
      <c r="C28" s="29"/>
      <c r="D28" s="29"/>
      <c r="E28" s="227">
        <f>'FY16 I&amp;G Distribution'!F6</f>
        <v>0.13500000000000001</v>
      </c>
      <c r="F28" s="16">
        <f t="shared" si="0"/>
        <v>8384600</v>
      </c>
      <c r="G28" s="170"/>
    </row>
    <row r="29" spans="1:7" ht="15.75" thickBot="1" x14ac:dyDescent="0.3">
      <c r="B29" s="105" t="s">
        <v>115</v>
      </c>
      <c r="E29" s="227">
        <f>'FY16 I&amp;G Distribution'!F7</f>
        <v>0.2</v>
      </c>
      <c r="F29" s="16">
        <f>ROUND($F$11*E29,-2)</f>
        <v>12421600</v>
      </c>
    </row>
    <row r="31" spans="1:7" x14ac:dyDescent="0.25">
      <c r="B31" s="163"/>
    </row>
    <row r="32" spans="1:7" x14ac:dyDescent="0.25">
      <c r="B32" s="79" t="s">
        <v>131</v>
      </c>
    </row>
    <row r="33" spans="3:8" x14ac:dyDescent="0.25">
      <c r="G33" s="16"/>
      <c r="H33" s="16"/>
    </row>
    <row r="34" spans="3:8" ht="30" x14ac:dyDescent="0.25">
      <c r="D34" s="33" t="s">
        <v>147</v>
      </c>
      <c r="E34" s="33" t="s">
        <v>148</v>
      </c>
    </row>
    <row r="35" spans="3:8" x14ac:dyDescent="0.25">
      <c r="C35" s="105" t="s">
        <v>128</v>
      </c>
      <c r="D35" s="197">
        <v>3537706</v>
      </c>
      <c r="E35" s="196">
        <f>D35/$D$39</f>
        <v>0.5528577840343657</v>
      </c>
      <c r="F35" s="16">
        <f>ROUND(E35*$F$29,-2)</f>
        <v>6867400</v>
      </c>
    </row>
    <row r="36" spans="3:8" x14ac:dyDescent="0.25">
      <c r="C36" s="105" t="s">
        <v>34</v>
      </c>
      <c r="D36" s="197">
        <v>1593969</v>
      </c>
      <c r="E36" s="196">
        <f t="shared" ref="E36:E38" si="1">D36/$D$39</f>
        <v>0.24909875754499491</v>
      </c>
      <c r="F36" s="16">
        <f>ROUND(E36*$F$29,-2)</f>
        <v>3094200</v>
      </c>
    </row>
    <row r="37" spans="3:8" x14ac:dyDescent="0.25">
      <c r="C37" s="105" t="s">
        <v>35</v>
      </c>
      <c r="D37" s="197">
        <v>200769</v>
      </c>
      <c r="E37" s="196">
        <f t="shared" si="1"/>
        <v>3.1375333179974693E-2</v>
      </c>
      <c r="F37" s="16">
        <f>ROUND(E37*$F$29,-2)</f>
        <v>389700</v>
      </c>
    </row>
    <row r="38" spans="3:8" x14ac:dyDescent="0.25">
      <c r="C38" s="198" t="s">
        <v>36</v>
      </c>
      <c r="D38" s="199">
        <v>1066500</v>
      </c>
      <c r="E38" s="200">
        <f t="shared" si="1"/>
        <v>0.16666812524066471</v>
      </c>
      <c r="F38" s="16">
        <f>ROUND(E38*$F$29,-2)</f>
        <v>2070300</v>
      </c>
    </row>
    <row r="39" spans="3:8" x14ac:dyDescent="0.25">
      <c r="D39" s="203">
        <f>SUM(D35:D38)</f>
        <v>6398944</v>
      </c>
      <c r="E39" s="202">
        <f>SUM(E35:E38)</f>
        <v>1</v>
      </c>
    </row>
  </sheetData>
  <mergeCells count="1">
    <mergeCell ref="D1:K1"/>
  </mergeCells>
  <pageMargins left="0.7" right="0.7" top="0.75" bottom="0.75" header="0.3" footer="0.3"/>
  <pageSetup scale="73" orientation="landscape" r:id="rId1"/>
  <headerFooter>
    <oddFooter>&amp;LPage &amp;P of &amp;N&amp;R&amp;F:&amp;A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7"/>
  <sheetViews>
    <sheetView workbookViewId="0">
      <selection activeCell="A2" sqref="A2"/>
    </sheetView>
  </sheetViews>
  <sheetFormatPr defaultRowHeight="15" x14ac:dyDescent="0.25"/>
  <cols>
    <col min="2" max="12" width="11.7109375" customWidth="1"/>
  </cols>
  <sheetData>
    <row r="1" spans="1:12" ht="15.75" x14ac:dyDescent="0.25">
      <c r="A1" s="697" t="str">
        <f>'FY16 I&amp;G Distribution'!A1</f>
        <v>NM I&amp;G Funding Formula FY16 v9.6 Final 2014-11-03</v>
      </c>
      <c r="B1" s="281"/>
      <c r="C1" s="281"/>
      <c r="D1" s="281"/>
      <c r="E1" s="281"/>
      <c r="F1" s="29"/>
    </row>
    <row r="2" spans="1:12" x14ac:dyDescent="0.25">
      <c r="A2" s="4">
        <f>'FY16 I&amp;G Distribution'!A2</f>
        <v>41946</v>
      </c>
      <c r="B2" s="281"/>
      <c r="C2" s="281"/>
      <c r="D2" s="281"/>
      <c r="E2" s="281"/>
    </row>
    <row r="3" spans="1:12" x14ac:dyDescent="0.25">
      <c r="A3" s="281"/>
      <c r="B3" s="281"/>
      <c r="C3" s="281"/>
      <c r="D3" s="281"/>
      <c r="E3" s="281"/>
    </row>
    <row r="4" spans="1:12" x14ac:dyDescent="0.25">
      <c r="A4" s="29" t="s">
        <v>265</v>
      </c>
    </row>
    <row r="6" spans="1:12" ht="15.75" thickBot="1" x14ac:dyDescent="0.3">
      <c r="A6" s="29" t="s">
        <v>264</v>
      </c>
    </row>
    <row r="7" spans="1:12" ht="15.75" thickBot="1" x14ac:dyDescent="0.3">
      <c r="A7" s="342"/>
      <c r="B7" s="710" t="s">
        <v>262</v>
      </c>
      <c r="C7" s="711"/>
      <c r="D7" s="711"/>
      <c r="E7" s="711"/>
      <c r="F7" s="711"/>
      <c r="G7" s="711"/>
      <c r="H7" s="711"/>
      <c r="I7" s="711"/>
      <c r="J7" s="711"/>
      <c r="K7" s="712"/>
    </row>
    <row r="8" spans="1:12" x14ac:dyDescent="0.25">
      <c r="A8" s="341"/>
      <c r="B8" s="740" t="s">
        <v>261</v>
      </c>
      <c r="C8" s="741"/>
      <c r="D8" s="741"/>
      <c r="E8" s="742" t="s">
        <v>260</v>
      </c>
      <c r="F8" s="742" t="s">
        <v>259</v>
      </c>
      <c r="G8" s="742" t="s">
        <v>258</v>
      </c>
      <c r="H8" s="741" t="s">
        <v>257</v>
      </c>
      <c r="I8" s="741"/>
      <c r="J8" s="741" t="s">
        <v>256</v>
      </c>
      <c r="K8" s="744"/>
    </row>
    <row r="9" spans="1:12" x14ac:dyDescent="0.25">
      <c r="A9" s="340"/>
      <c r="B9" s="339" t="s">
        <v>255</v>
      </c>
      <c r="C9" s="338" t="s">
        <v>254</v>
      </c>
      <c r="D9" s="338" t="s">
        <v>253</v>
      </c>
      <c r="E9" s="743"/>
      <c r="F9" s="743"/>
      <c r="G9" s="743"/>
      <c r="H9" s="338" t="s">
        <v>252</v>
      </c>
      <c r="I9" s="338" t="s">
        <v>251</v>
      </c>
      <c r="J9" s="338" t="s">
        <v>250</v>
      </c>
      <c r="K9" s="337" t="s">
        <v>249</v>
      </c>
    </row>
    <row r="10" spans="1:12" ht="15.75" thickBot="1" x14ac:dyDescent="0.3">
      <c r="A10" s="336" t="s">
        <v>142</v>
      </c>
      <c r="B10" s="335" t="s">
        <v>248</v>
      </c>
      <c r="C10" s="334" t="s">
        <v>247</v>
      </c>
      <c r="D10" s="334" t="s">
        <v>246</v>
      </c>
      <c r="E10" s="334" t="s">
        <v>245</v>
      </c>
      <c r="F10" s="334" t="s">
        <v>244</v>
      </c>
      <c r="G10" s="334" t="s">
        <v>243</v>
      </c>
      <c r="H10" s="334" t="s">
        <v>242</v>
      </c>
      <c r="I10" s="334" t="s">
        <v>241</v>
      </c>
      <c r="J10" s="334" t="s">
        <v>240</v>
      </c>
      <c r="K10" s="333" t="s">
        <v>239</v>
      </c>
    </row>
    <row r="11" spans="1:12" ht="15.75" thickBot="1" x14ac:dyDescent="0.3">
      <c r="A11" s="332" t="s">
        <v>237</v>
      </c>
      <c r="B11" s="331">
        <v>4950</v>
      </c>
      <c r="C11" s="330">
        <v>7260</v>
      </c>
      <c r="D11" s="330">
        <v>14455</v>
      </c>
      <c r="E11" s="330">
        <v>14455</v>
      </c>
      <c r="F11" s="330">
        <v>33000</v>
      </c>
      <c r="G11" s="330">
        <v>32888</v>
      </c>
      <c r="H11" s="330">
        <v>108659</v>
      </c>
      <c r="I11" s="330">
        <v>108659</v>
      </c>
      <c r="J11" s="330">
        <v>7819</v>
      </c>
      <c r="K11" s="329">
        <v>19256</v>
      </c>
      <c r="L11" s="279" t="s">
        <v>142</v>
      </c>
    </row>
    <row r="12" spans="1:12" x14ac:dyDescent="0.25">
      <c r="A12" s="328" t="s">
        <v>235</v>
      </c>
      <c r="B12" s="327">
        <v>7143</v>
      </c>
      <c r="C12" s="326">
        <v>10477</v>
      </c>
      <c r="D12" s="326">
        <v>20860</v>
      </c>
      <c r="E12" s="326">
        <v>20860</v>
      </c>
      <c r="F12" s="326">
        <v>47623</v>
      </c>
      <c r="G12" s="326">
        <v>47461</v>
      </c>
      <c r="H12" s="326">
        <v>156808</v>
      </c>
      <c r="I12" s="326">
        <v>156808</v>
      </c>
      <c r="J12" s="326">
        <v>11284</v>
      </c>
      <c r="K12" s="325">
        <v>27788</v>
      </c>
      <c r="L12" s="324" t="s">
        <v>234</v>
      </c>
    </row>
    <row r="13" spans="1:12" ht="15.75" thickBot="1" x14ac:dyDescent="0.3">
      <c r="A13" s="323" t="s">
        <v>233</v>
      </c>
      <c r="B13" s="322">
        <v>10469</v>
      </c>
      <c r="C13" s="321">
        <v>15354</v>
      </c>
      <c r="D13" s="321">
        <v>30570</v>
      </c>
      <c r="E13" s="321">
        <v>30570</v>
      </c>
      <c r="F13" s="321">
        <v>69792</v>
      </c>
      <c r="G13" s="321">
        <v>69555</v>
      </c>
      <c r="H13" s="321">
        <v>229805</v>
      </c>
      <c r="I13" s="321">
        <v>229805</v>
      </c>
      <c r="J13" s="321">
        <v>16537</v>
      </c>
      <c r="K13" s="320">
        <v>40723</v>
      </c>
      <c r="L13" s="319">
        <v>246283.08533333335</v>
      </c>
    </row>
    <row r="14" spans="1:12" x14ac:dyDescent="0.25">
      <c r="A14" s="297"/>
      <c r="B14" s="286"/>
      <c r="C14" s="286"/>
      <c r="D14" s="286"/>
      <c r="E14" s="286"/>
      <c r="F14" s="286"/>
    </row>
    <row r="15" spans="1:12" ht="15.75" thickBot="1" x14ac:dyDescent="0.3">
      <c r="A15" s="297" t="s">
        <v>263</v>
      </c>
      <c r="B15" s="286"/>
      <c r="C15" s="286"/>
      <c r="D15" s="286"/>
      <c r="E15" s="286"/>
      <c r="F15" s="286"/>
    </row>
    <row r="16" spans="1:12" ht="15.75" thickBot="1" x14ac:dyDescent="0.3">
      <c r="A16" s="332" t="s">
        <v>237</v>
      </c>
      <c r="B16" s="331">
        <v>100</v>
      </c>
      <c r="C16" s="330">
        <v>200</v>
      </c>
      <c r="D16" s="330">
        <v>200</v>
      </c>
      <c r="E16" s="330">
        <v>250</v>
      </c>
      <c r="F16" s="330">
        <v>500</v>
      </c>
      <c r="G16" s="330">
        <v>1000</v>
      </c>
      <c r="H16" s="330">
        <v>2500</v>
      </c>
      <c r="I16" s="330">
        <v>2500</v>
      </c>
      <c r="J16" s="330">
        <v>250</v>
      </c>
      <c r="K16" s="329">
        <v>500</v>
      </c>
      <c r="L16" s="279" t="s">
        <v>263</v>
      </c>
    </row>
    <row r="17" spans="1:12" x14ac:dyDescent="0.25">
      <c r="A17" s="328" t="s">
        <v>235</v>
      </c>
      <c r="B17" s="327">
        <f t="shared" ref="B17:K17" si="0">B16</f>
        <v>100</v>
      </c>
      <c r="C17" s="326">
        <f t="shared" si="0"/>
        <v>200</v>
      </c>
      <c r="D17" s="326">
        <f t="shared" si="0"/>
        <v>200</v>
      </c>
      <c r="E17" s="326">
        <f t="shared" si="0"/>
        <v>250</v>
      </c>
      <c r="F17" s="326">
        <f t="shared" si="0"/>
        <v>500</v>
      </c>
      <c r="G17" s="326">
        <f t="shared" si="0"/>
        <v>1000</v>
      </c>
      <c r="H17" s="326">
        <f t="shared" si="0"/>
        <v>2500</v>
      </c>
      <c r="I17" s="326">
        <f t="shared" si="0"/>
        <v>2500</v>
      </c>
      <c r="J17" s="326">
        <f t="shared" si="0"/>
        <v>250</v>
      </c>
      <c r="K17" s="325">
        <f t="shared" si="0"/>
        <v>500</v>
      </c>
      <c r="L17" s="324" t="s">
        <v>234</v>
      </c>
    </row>
    <row r="18" spans="1:12" ht="15.75" thickBot="1" x14ac:dyDescent="0.3">
      <c r="A18" s="323" t="s">
        <v>233</v>
      </c>
      <c r="B18" s="322">
        <f t="shared" ref="B18:K18" si="1">B16</f>
        <v>100</v>
      </c>
      <c r="C18" s="321">
        <f t="shared" si="1"/>
        <v>200</v>
      </c>
      <c r="D18" s="321">
        <f t="shared" si="1"/>
        <v>200</v>
      </c>
      <c r="E18" s="321">
        <f t="shared" si="1"/>
        <v>250</v>
      </c>
      <c r="F18" s="321">
        <f t="shared" si="1"/>
        <v>500</v>
      </c>
      <c r="G18" s="321">
        <f t="shared" si="1"/>
        <v>1000</v>
      </c>
      <c r="H18" s="321">
        <f t="shared" si="1"/>
        <v>2500</v>
      </c>
      <c r="I18" s="321">
        <f t="shared" si="1"/>
        <v>2500</v>
      </c>
      <c r="J18" s="321">
        <f t="shared" si="1"/>
        <v>250</v>
      </c>
      <c r="K18" s="320">
        <f t="shared" si="1"/>
        <v>500</v>
      </c>
      <c r="L18" s="319">
        <v>4083.1666666666665</v>
      </c>
    </row>
    <row r="19" spans="1:12" x14ac:dyDescent="0.25">
      <c r="A19" s="318"/>
      <c r="B19" s="317"/>
      <c r="C19" s="317"/>
      <c r="D19" s="317"/>
      <c r="E19" s="317"/>
      <c r="F19" s="317"/>
      <c r="G19" s="316"/>
      <c r="H19" s="316"/>
      <c r="I19" s="316"/>
      <c r="J19" s="316"/>
      <c r="K19" s="316"/>
      <c r="L19" s="316"/>
    </row>
    <row r="20" spans="1:12" ht="15.75" thickBot="1" x14ac:dyDescent="0.3">
      <c r="A20" s="315" t="s">
        <v>32</v>
      </c>
    </row>
    <row r="21" spans="1:12" ht="15.75" thickBot="1" x14ac:dyDescent="0.3">
      <c r="A21" s="342"/>
      <c r="B21" s="710" t="s">
        <v>262</v>
      </c>
      <c r="C21" s="711"/>
      <c r="D21" s="711"/>
      <c r="E21" s="711"/>
      <c r="F21" s="711"/>
      <c r="G21" s="711"/>
      <c r="H21" s="711"/>
      <c r="I21" s="711"/>
      <c r="J21" s="711"/>
      <c r="K21" s="712"/>
    </row>
    <row r="22" spans="1:12" x14ac:dyDescent="0.25">
      <c r="A22" s="341"/>
      <c r="B22" s="740" t="s">
        <v>261</v>
      </c>
      <c r="C22" s="741"/>
      <c r="D22" s="741"/>
      <c r="E22" s="742" t="s">
        <v>260</v>
      </c>
      <c r="F22" s="742" t="s">
        <v>259</v>
      </c>
      <c r="G22" s="742" t="s">
        <v>258</v>
      </c>
      <c r="H22" s="741" t="s">
        <v>257</v>
      </c>
      <c r="I22" s="741"/>
      <c r="J22" s="741" t="s">
        <v>256</v>
      </c>
      <c r="K22" s="744"/>
    </row>
    <row r="23" spans="1:12" x14ac:dyDescent="0.25">
      <c r="A23" s="340"/>
      <c r="B23" s="339" t="s">
        <v>255</v>
      </c>
      <c r="C23" s="338" t="s">
        <v>254</v>
      </c>
      <c r="D23" s="338" t="s">
        <v>253</v>
      </c>
      <c r="E23" s="743"/>
      <c r="F23" s="743"/>
      <c r="G23" s="743"/>
      <c r="H23" s="338" t="s">
        <v>252</v>
      </c>
      <c r="I23" s="338" t="s">
        <v>251</v>
      </c>
      <c r="J23" s="338" t="s">
        <v>250</v>
      </c>
      <c r="K23" s="337" t="s">
        <v>249</v>
      </c>
    </row>
    <row r="24" spans="1:12" ht="15.75" thickBot="1" x14ac:dyDescent="0.3">
      <c r="A24" s="336" t="s">
        <v>142</v>
      </c>
      <c r="B24" s="335" t="s">
        <v>248</v>
      </c>
      <c r="C24" s="334" t="s">
        <v>247</v>
      </c>
      <c r="D24" s="334" t="s">
        <v>246</v>
      </c>
      <c r="E24" s="334" t="s">
        <v>245</v>
      </c>
      <c r="F24" s="334" t="s">
        <v>244</v>
      </c>
      <c r="G24" s="334" t="s">
        <v>243</v>
      </c>
      <c r="H24" s="334" t="s">
        <v>242</v>
      </c>
      <c r="I24" s="334" t="s">
        <v>241</v>
      </c>
      <c r="J24" s="334" t="s">
        <v>240</v>
      </c>
      <c r="K24" s="333" t="s">
        <v>239</v>
      </c>
    </row>
    <row r="25" spans="1:12" ht="15.75" thickBot="1" x14ac:dyDescent="0.3">
      <c r="A25" s="332" t="s">
        <v>237</v>
      </c>
      <c r="B25" s="331">
        <v>4950</v>
      </c>
      <c r="C25" s="330">
        <v>7260</v>
      </c>
      <c r="D25" s="330">
        <v>14455</v>
      </c>
      <c r="E25" s="330">
        <v>14455</v>
      </c>
      <c r="F25" s="330">
        <v>33000</v>
      </c>
      <c r="G25" s="330">
        <v>32888</v>
      </c>
      <c r="H25" s="330">
        <v>108659</v>
      </c>
      <c r="I25" s="330">
        <v>108659</v>
      </c>
      <c r="J25" s="330">
        <v>7819</v>
      </c>
      <c r="K25" s="329">
        <v>19256</v>
      </c>
      <c r="L25" s="279" t="s">
        <v>142</v>
      </c>
    </row>
    <row r="26" spans="1:12" x14ac:dyDescent="0.25">
      <c r="A26" s="328" t="s">
        <v>235</v>
      </c>
      <c r="B26" s="327">
        <v>7143</v>
      </c>
      <c r="C26" s="326">
        <v>10477</v>
      </c>
      <c r="D26" s="326">
        <v>20860</v>
      </c>
      <c r="E26" s="326">
        <v>20860</v>
      </c>
      <c r="F26" s="326">
        <v>47623</v>
      </c>
      <c r="G26" s="326">
        <v>47461</v>
      </c>
      <c r="H26" s="326">
        <v>156808</v>
      </c>
      <c r="I26" s="326">
        <v>156808</v>
      </c>
      <c r="J26" s="326">
        <v>11284</v>
      </c>
      <c r="K26" s="325">
        <v>27788</v>
      </c>
      <c r="L26" s="324" t="s">
        <v>234</v>
      </c>
    </row>
    <row r="27" spans="1:12" ht="15.75" thickBot="1" x14ac:dyDescent="0.3">
      <c r="A27" s="323" t="s">
        <v>233</v>
      </c>
      <c r="B27" s="322">
        <v>10469</v>
      </c>
      <c r="C27" s="321">
        <v>15354</v>
      </c>
      <c r="D27" s="321">
        <v>30570</v>
      </c>
      <c r="E27" s="321">
        <v>30570</v>
      </c>
      <c r="F27" s="321">
        <v>69792</v>
      </c>
      <c r="G27" s="321">
        <v>69555</v>
      </c>
      <c r="H27" s="321">
        <v>229805</v>
      </c>
      <c r="I27" s="321">
        <v>229805</v>
      </c>
      <c r="J27" s="321">
        <v>16537</v>
      </c>
      <c r="K27" s="320">
        <v>40723</v>
      </c>
      <c r="L27" s="319">
        <v>108788.93700000001</v>
      </c>
    </row>
    <row r="28" spans="1:12" x14ac:dyDescent="0.25">
      <c r="A28" s="297"/>
      <c r="B28" s="286"/>
      <c r="C28" s="286"/>
      <c r="D28" s="286"/>
      <c r="E28" s="286"/>
      <c r="F28" s="286"/>
    </row>
    <row r="29" spans="1:12" ht="15.75" thickBot="1" x14ac:dyDescent="0.3">
      <c r="A29" s="297" t="s">
        <v>143</v>
      </c>
      <c r="B29" s="286"/>
      <c r="C29" s="286"/>
      <c r="D29" s="286"/>
      <c r="E29" s="286"/>
      <c r="F29" s="286"/>
    </row>
    <row r="30" spans="1:12" ht="15.75" thickBot="1" x14ac:dyDescent="0.3">
      <c r="A30" s="332" t="s">
        <v>237</v>
      </c>
      <c r="B30" s="331">
        <v>1000</v>
      </c>
      <c r="C30" s="330">
        <v>1000</v>
      </c>
      <c r="D30" s="330">
        <v>1000</v>
      </c>
      <c r="E30" s="330">
        <v>1000</v>
      </c>
      <c r="F30" s="330">
        <v>1000</v>
      </c>
      <c r="G30" s="330">
        <v>1000</v>
      </c>
      <c r="H30" s="330">
        <v>1000</v>
      </c>
      <c r="I30" s="330">
        <v>1000</v>
      </c>
      <c r="J30" s="330">
        <v>1000</v>
      </c>
      <c r="K30" s="329">
        <v>1000</v>
      </c>
      <c r="L30" s="279" t="s">
        <v>238</v>
      </c>
    </row>
    <row r="31" spans="1:12" x14ac:dyDescent="0.25">
      <c r="A31" s="328" t="s">
        <v>235</v>
      </c>
      <c r="B31" s="327">
        <v>1000</v>
      </c>
      <c r="C31" s="326">
        <v>1000</v>
      </c>
      <c r="D31" s="326">
        <v>1000</v>
      </c>
      <c r="E31" s="326">
        <v>1000</v>
      </c>
      <c r="F31" s="326">
        <v>1000</v>
      </c>
      <c r="G31" s="326">
        <v>1000</v>
      </c>
      <c r="H31" s="326">
        <v>1000</v>
      </c>
      <c r="I31" s="326">
        <v>1000</v>
      </c>
      <c r="J31" s="326">
        <v>1000</v>
      </c>
      <c r="K31" s="325">
        <v>1000</v>
      </c>
      <c r="L31" s="324" t="s">
        <v>234</v>
      </c>
    </row>
    <row r="32" spans="1:12" ht="15.75" thickBot="1" x14ac:dyDescent="0.3">
      <c r="A32" s="323" t="s">
        <v>233</v>
      </c>
      <c r="B32" s="322">
        <v>1000</v>
      </c>
      <c r="C32" s="321">
        <v>1000</v>
      </c>
      <c r="D32" s="321">
        <v>1000</v>
      </c>
      <c r="E32" s="321">
        <v>1000</v>
      </c>
      <c r="F32" s="321">
        <v>1000</v>
      </c>
      <c r="G32" s="321">
        <v>1000</v>
      </c>
      <c r="H32" s="321">
        <v>1000</v>
      </c>
      <c r="I32" s="321">
        <v>1000</v>
      </c>
      <c r="J32" s="321">
        <v>1000</v>
      </c>
      <c r="K32" s="320">
        <v>1000</v>
      </c>
      <c r="L32" s="319">
        <v>1545</v>
      </c>
    </row>
    <row r="33" spans="1:12" x14ac:dyDescent="0.25">
      <c r="A33" s="297"/>
      <c r="B33" s="286"/>
      <c r="C33" s="286"/>
      <c r="D33" s="286"/>
      <c r="E33" s="286"/>
      <c r="F33" s="286"/>
    </row>
    <row r="34" spans="1:12" ht="15.75" thickBot="1" x14ac:dyDescent="0.3">
      <c r="A34" s="297" t="s">
        <v>236</v>
      </c>
      <c r="B34" s="286"/>
      <c r="C34" s="286"/>
      <c r="D34" s="286"/>
      <c r="E34" s="286"/>
      <c r="F34" s="286"/>
    </row>
    <row r="35" spans="1:12" ht="15.75" thickBot="1" x14ac:dyDescent="0.3">
      <c r="A35" s="332" t="s">
        <v>237</v>
      </c>
      <c r="B35" s="331">
        <v>500</v>
      </c>
      <c r="C35" s="330">
        <v>500</v>
      </c>
      <c r="D35" s="330">
        <v>500</v>
      </c>
      <c r="E35" s="330">
        <v>500</v>
      </c>
      <c r="F35" s="330">
        <v>500</v>
      </c>
      <c r="G35" s="330">
        <v>500</v>
      </c>
      <c r="H35" s="330">
        <v>500</v>
      </c>
      <c r="I35" s="330">
        <v>500</v>
      </c>
      <c r="J35" s="330">
        <v>500</v>
      </c>
      <c r="K35" s="329">
        <v>500</v>
      </c>
      <c r="L35" s="279" t="s">
        <v>236</v>
      </c>
    </row>
    <row r="36" spans="1:12" x14ac:dyDescent="0.25">
      <c r="A36" s="328" t="s">
        <v>235</v>
      </c>
      <c r="B36" s="327">
        <v>500</v>
      </c>
      <c r="C36" s="326">
        <v>500</v>
      </c>
      <c r="D36" s="326">
        <v>500</v>
      </c>
      <c r="E36" s="326">
        <v>500</v>
      </c>
      <c r="F36" s="326">
        <v>500</v>
      </c>
      <c r="G36" s="326">
        <v>500</v>
      </c>
      <c r="H36" s="326">
        <v>500</v>
      </c>
      <c r="I36" s="326">
        <v>500</v>
      </c>
      <c r="J36" s="326">
        <v>500</v>
      </c>
      <c r="K36" s="325">
        <v>500</v>
      </c>
      <c r="L36" s="324" t="s">
        <v>234</v>
      </c>
    </row>
    <row r="37" spans="1:12" ht="15.75" thickBot="1" x14ac:dyDescent="0.3">
      <c r="A37" s="323" t="s">
        <v>233</v>
      </c>
      <c r="B37" s="322">
        <v>500</v>
      </c>
      <c r="C37" s="321">
        <v>500</v>
      </c>
      <c r="D37" s="321">
        <v>500</v>
      </c>
      <c r="E37" s="321">
        <v>500</v>
      </c>
      <c r="F37" s="321">
        <v>500</v>
      </c>
      <c r="G37" s="321">
        <v>500</v>
      </c>
      <c r="H37" s="321">
        <v>500</v>
      </c>
      <c r="I37" s="321">
        <v>500</v>
      </c>
      <c r="J37" s="321">
        <v>500</v>
      </c>
      <c r="K37" s="320">
        <v>500</v>
      </c>
      <c r="L37" s="319">
        <v>1545</v>
      </c>
    </row>
    <row r="38" spans="1:12" x14ac:dyDescent="0.25">
      <c r="A38" s="316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</row>
    <row r="39" spans="1:12" ht="15.75" thickBot="1" x14ac:dyDescent="0.3">
      <c r="A39" s="315" t="s">
        <v>33</v>
      </c>
    </row>
    <row r="40" spans="1:12" ht="15.75" thickBot="1" x14ac:dyDescent="0.3">
      <c r="A40" s="342"/>
      <c r="B40" s="710" t="s">
        <v>262</v>
      </c>
      <c r="C40" s="711"/>
      <c r="D40" s="711"/>
      <c r="E40" s="711"/>
      <c r="F40" s="711"/>
      <c r="G40" s="711"/>
      <c r="H40" s="711"/>
      <c r="I40" s="711"/>
      <c r="J40" s="711"/>
      <c r="K40" s="712"/>
    </row>
    <row r="41" spans="1:12" x14ac:dyDescent="0.25">
      <c r="A41" s="341"/>
      <c r="B41" s="740" t="s">
        <v>261</v>
      </c>
      <c r="C41" s="741"/>
      <c r="D41" s="741"/>
      <c r="E41" s="742" t="s">
        <v>260</v>
      </c>
      <c r="F41" s="742" t="s">
        <v>259</v>
      </c>
      <c r="G41" s="742" t="s">
        <v>258</v>
      </c>
      <c r="H41" s="741" t="s">
        <v>257</v>
      </c>
      <c r="I41" s="741"/>
      <c r="J41" s="741" t="s">
        <v>256</v>
      </c>
      <c r="K41" s="744"/>
    </row>
    <row r="42" spans="1:12" x14ac:dyDescent="0.25">
      <c r="A42" s="340"/>
      <c r="B42" s="339" t="s">
        <v>255</v>
      </c>
      <c r="C42" s="338" t="s">
        <v>254</v>
      </c>
      <c r="D42" s="338" t="s">
        <v>253</v>
      </c>
      <c r="E42" s="743"/>
      <c r="F42" s="743"/>
      <c r="G42" s="743"/>
      <c r="H42" s="338" t="s">
        <v>252</v>
      </c>
      <c r="I42" s="338" t="s">
        <v>251</v>
      </c>
      <c r="J42" s="338" t="s">
        <v>250</v>
      </c>
      <c r="K42" s="337" t="s">
        <v>249</v>
      </c>
    </row>
    <row r="43" spans="1:12" ht="15.75" thickBot="1" x14ac:dyDescent="0.3">
      <c r="A43" s="336" t="s">
        <v>142</v>
      </c>
      <c r="B43" s="335" t="s">
        <v>248</v>
      </c>
      <c r="C43" s="334" t="s">
        <v>247</v>
      </c>
      <c r="D43" s="334" t="s">
        <v>246</v>
      </c>
      <c r="E43" s="334" t="s">
        <v>245</v>
      </c>
      <c r="F43" s="334" t="s">
        <v>244</v>
      </c>
      <c r="G43" s="334" t="s">
        <v>243</v>
      </c>
      <c r="H43" s="334" t="s">
        <v>242</v>
      </c>
      <c r="I43" s="334" t="s">
        <v>241</v>
      </c>
      <c r="J43" s="334" t="s">
        <v>240</v>
      </c>
      <c r="K43" s="333" t="s">
        <v>239</v>
      </c>
    </row>
    <row r="44" spans="1:12" ht="15.75" thickBot="1" x14ac:dyDescent="0.3">
      <c r="A44" s="332" t="s">
        <v>237</v>
      </c>
      <c r="B44" s="331">
        <v>4950</v>
      </c>
      <c r="C44" s="330">
        <v>7260</v>
      </c>
      <c r="D44" s="330">
        <v>14455</v>
      </c>
      <c r="E44" s="330">
        <v>14455</v>
      </c>
      <c r="F44" s="330">
        <v>33000</v>
      </c>
      <c r="G44" s="330">
        <v>32888</v>
      </c>
      <c r="H44" s="330">
        <v>108659</v>
      </c>
      <c r="I44" s="330">
        <v>108659</v>
      </c>
      <c r="J44" s="330">
        <v>7819</v>
      </c>
      <c r="K44" s="329">
        <v>19256</v>
      </c>
      <c r="L44" s="279" t="s">
        <v>142</v>
      </c>
    </row>
    <row r="45" spans="1:12" x14ac:dyDescent="0.25">
      <c r="A45" s="328" t="s">
        <v>235</v>
      </c>
      <c r="B45" s="327">
        <v>7143</v>
      </c>
      <c r="C45" s="326">
        <v>10477</v>
      </c>
      <c r="D45" s="326">
        <v>20860</v>
      </c>
      <c r="E45" s="326">
        <v>20860</v>
      </c>
      <c r="F45" s="326">
        <v>47623</v>
      </c>
      <c r="G45" s="326">
        <v>47461</v>
      </c>
      <c r="H45" s="326">
        <v>156808</v>
      </c>
      <c r="I45" s="326">
        <v>156808</v>
      </c>
      <c r="J45" s="326">
        <v>11284</v>
      </c>
      <c r="K45" s="325">
        <v>27788</v>
      </c>
      <c r="L45" s="324" t="s">
        <v>234</v>
      </c>
    </row>
    <row r="46" spans="1:12" ht="15.75" thickBot="1" x14ac:dyDescent="0.3">
      <c r="A46" s="323" t="s">
        <v>233</v>
      </c>
      <c r="B46" s="322">
        <v>10469</v>
      </c>
      <c r="C46" s="321">
        <v>15354</v>
      </c>
      <c r="D46" s="321">
        <v>30570</v>
      </c>
      <c r="E46" s="321">
        <v>30570</v>
      </c>
      <c r="F46" s="321">
        <v>69792</v>
      </c>
      <c r="G46" s="321">
        <v>69555</v>
      </c>
      <c r="H46" s="321">
        <v>229805</v>
      </c>
      <c r="I46" s="321">
        <v>229805</v>
      </c>
      <c r="J46" s="321">
        <v>16537</v>
      </c>
      <c r="K46" s="320">
        <v>40723</v>
      </c>
      <c r="L46" s="319">
        <v>128481.52800000001</v>
      </c>
    </row>
    <row r="47" spans="1:12" x14ac:dyDescent="0.25">
      <c r="A47" s="297"/>
      <c r="B47" s="286"/>
      <c r="C47" s="286"/>
      <c r="D47" s="286"/>
      <c r="E47" s="286"/>
      <c r="F47" s="286"/>
    </row>
    <row r="48" spans="1:12" ht="15.75" thickBot="1" x14ac:dyDescent="0.3">
      <c r="A48" s="297" t="s">
        <v>143</v>
      </c>
      <c r="B48" s="286"/>
      <c r="C48" s="286"/>
      <c r="D48" s="286"/>
      <c r="E48" s="286"/>
      <c r="F48" s="286"/>
    </row>
    <row r="49" spans="1:36" ht="15.75" thickBot="1" x14ac:dyDescent="0.3">
      <c r="A49" s="332" t="s">
        <v>237</v>
      </c>
      <c r="B49" s="331">
        <v>1150</v>
      </c>
      <c r="C49" s="330">
        <v>1150</v>
      </c>
      <c r="D49" s="330">
        <v>1150</v>
      </c>
      <c r="E49" s="330">
        <v>1150</v>
      </c>
      <c r="F49" s="330">
        <v>1150</v>
      </c>
      <c r="G49" s="330">
        <v>1150</v>
      </c>
      <c r="H49" s="330">
        <v>1150</v>
      </c>
      <c r="I49" s="330">
        <v>1150</v>
      </c>
      <c r="J49" s="330">
        <v>1150</v>
      </c>
      <c r="K49" s="329">
        <v>1150</v>
      </c>
      <c r="L49" s="279" t="s">
        <v>238</v>
      </c>
    </row>
    <row r="50" spans="1:36" x14ac:dyDescent="0.25">
      <c r="A50" s="328" t="s">
        <v>235</v>
      </c>
      <c r="B50" s="327">
        <v>1150</v>
      </c>
      <c r="C50" s="326">
        <v>1150</v>
      </c>
      <c r="D50" s="326">
        <v>1150</v>
      </c>
      <c r="E50" s="326">
        <v>1150</v>
      </c>
      <c r="F50" s="326">
        <v>1150</v>
      </c>
      <c r="G50" s="326">
        <v>1150</v>
      </c>
      <c r="H50" s="326">
        <v>1150</v>
      </c>
      <c r="I50" s="326">
        <v>1150</v>
      </c>
      <c r="J50" s="326">
        <v>1150</v>
      </c>
      <c r="K50" s="325">
        <v>1150</v>
      </c>
      <c r="L50" s="324" t="s">
        <v>234</v>
      </c>
    </row>
    <row r="51" spans="1:36" ht="15.75" thickBot="1" x14ac:dyDescent="0.3">
      <c r="A51" s="323" t="s">
        <v>233</v>
      </c>
      <c r="B51" s="322">
        <v>1150</v>
      </c>
      <c r="C51" s="321">
        <v>1150</v>
      </c>
      <c r="D51" s="321">
        <v>1150</v>
      </c>
      <c r="E51" s="321">
        <v>1150</v>
      </c>
      <c r="F51" s="321">
        <v>1150</v>
      </c>
      <c r="G51" s="321">
        <v>1150</v>
      </c>
      <c r="H51" s="321">
        <v>1150</v>
      </c>
      <c r="I51" s="321">
        <v>1150</v>
      </c>
      <c r="J51" s="321">
        <v>1150</v>
      </c>
      <c r="K51" s="320">
        <v>1150</v>
      </c>
      <c r="L51" s="319">
        <v>3195.0833333333335</v>
      </c>
    </row>
    <row r="52" spans="1:36" x14ac:dyDescent="0.25">
      <c r="A52" s="297"/>
      <c r="B52" s="286"/>
      <c r="C52" s="286"/>
      <c r="D52" s="286"/>
      <c r="E52" s="286"/>
      <c r="F52" s="286"/>
    </row>
    <row r="53" spans="1:36" ht="15.75" thickBot="1" x14ac:dyDescent="0.3">
      <c r="A53" s="297" t="s">
        <v>236</v>
      </c>
      <c r="B53" s="286"/>
      <c r="C53" s="286"/>
      <c r="D53" s="286"/>
      <c r="E53" s="286"/>
      <c r="F53" s="286"/>
    </row>
    <row r="54" spans="1:36" ht="15.75" thickBot="1" x14ac:dyDescent="0.3">
      <c r="A54" s="332" t="s">
        <v>237</v>
      </c>
      <c r="B54" s="331">
        <v>575</v>
      </c>
      <c r="C54" s="330">
        <v>575</v>
      </c>
      <c r="D54" s="330">
        <v>575</v>
      </c>
      <c r="E54" s="330">
        <v>575</v>
      </c>
      <c r="F54" s="330">
        <v>575</v>
      </c>
      <c r="G54" s="330">
        <v>575</v>
      </c>
      <c r="H54" s="330">
        <v>575</v>
      </c>
      <c r="I54" s="330">
        <v>575</v>
      </c>
      <c r="J54" s="330">
        <v>575</v>
      </c>
      <c r="K54" s="329">
        <v>575</v>
      </c>
      <c r="L54" s="279" t="s">
        <v>236</v>
      </c>
    </row>
    <row r="55" spans="1:36" x14ac:dyDescent="0.25">
      <c r="A55" s="328" t="s">
        <v>235</v>
      </c>
      <c r="B55" s="327">
        <v>575</v>
      </c>
      <c r="C55" s="326">
        <v>575</v>
      </c>
      <c r="D55" s="326">
        <v>575</v>
      </c>
      <c r="E55" s="326">
        <v>575</v>
      </c>
      <c r="F55" s="326">
        <v>575</v>
      </c>
      <c r="G55" s="326">
        <v>575</v>
      </c>
      <c r="H55" s="326">
        <v>575</v>
      </c>
      <c r="I55" s="326">
        <v>575</v>
      </c>
      <c r="J55" s="326">
        <v>575</v>
      </c>
      <c r="K55" s="325">
        <v>575</v>
      </c>
      <c r="L55" s="324" t="s">
        <v>234</v>
      </c>
    </row>
    <row r="56" spans="1:36" ht="15.75" thickBot="1" x14ac:dyDescent="0.3">
      <c r="A56" s="323" t="s">
        <v>233</v>
      </c>
      <c r="B56" s="322">
        <v>575</v>
      </c>
      <c r="C56" s="321">
        <v>575</v>
      </c>
      <c r="D56" s="321">
        <v>575</v>
      </c>
      <c r="E56" s="321">
        <v>575</v>
      </c>
      <c r="F56" s="321">
        <v>575</v>
      </c>
      <c r="G56" s="321">
        <v>575</v>
      </c>
      <c r="H56" s="321">
        <v>575</v>
      </c>
      <c r="I56" s="321">
        <v>575</v>
      </c>
      <c r="J56" s="321">
        <v>575</v>
      </c>
      <c r="K56" s="320">
        <v>575</v>
      </c>
      <c r="L56" s="319">
        <v>3195.0833333333335</v>
      </c>
    </row>
    <row r="57" spans="1:36" x14ac:dyDescent="0.25">
      <c r="A57" s="318"/>
      <c r="B57" s="317"/>
      <c r="C57" s="317"/>
      <c r="D57" s="317"/>
      <c r="E57" s="317"/>
      <c r="F57" s="317"/>
      <c r="G57" s="316"/>
      <c r="H57" s="316"/>
      <c r="I57" s="316"/>
      <c r="J57" s="316"/>
      <c r="K57" s="316"/>
      <c r="L57" s="316"/>
    </row>
    <row r="58" spans="1:36" x14ac:dyDescent="0.25">
      <c r="A58" s="315" t="s">
        <v>38</v>
      </c>
    </row>
    <row r="59" spans="1:36" s="11" customFormat="1" ht="12.75" x14ac:dyDescent="0.2">
      <c r="B59" s="11" t="s">
        <v>232</v>
      </c>
      <c r="D59" s="314">
        <v>1</v>
      </c>
      <c r="AB59" s="314"/>
      <c r="AJ59" s="310"/>
    </row>
    <row r="60" spans="1:36" s="11" customFormat="1" ht="12.75" x14ac:dyDescent="0.2">
      <c r="A60" s="110"/>
      <c r="B60" s="313" t="s">
        <v>231</v>
      </c>
      <c r="C60" s="309"/>
      <c r="D60" s="309"/>
      <c r="E60" s="309"/>
      <c r="AJ60" s="310"/>
    </row>
    <row r="61" spans="1:36" s="11" customFormat="1" ht="12.75" x14ac:dyDescent="0.2">
      <c r="A61" s="110"/>
      <c r="B61" s="737" t="s">
        <v>230</v>
      </c>
      <c r="C61" s="738"/>
      <c r="D61" s="738"/>
      <c r="E61" s="739"/>
      <c r="AJ61" s="310"/>
    </row>
    <row r="62" spans="1:36" s="11" customFormat="1" ht="12.75" x14ac:dyDescent="0.2">
      <c r="A62" s="110"/>
      <c r="B62" s="312" t="s">
        <v>229</v>
      </c>
      <c r="C62" s="312" t="s">
        <v>228</v>
      </c>
      <c r="D62" s="312" t="s">
        <v>227</v>
      </c>
      <c r="E62" s="312" t="s">
        <v>226</v>
      </c>
      <c r="AJ62" s="310"/>
    </row>
    <row r="63" spans="1:36" s="11" customFormat="1" ht="12.75" x14ac:dyDescent="0.2">
      <c r="A63" s="110"/>
      <c r="B63" s="311" t="s">
        <v>225</v>
      </c>
      <c r="C63" s="308">
        <v>133.34000000000003</v>
      </c>
      <c r="D63" s="308">
        <v>293.44</v>
      </c>
      <c r="E63" s="308">
        <v>635.09</v>
      </c>
      <c r="AJ63" s="310"/>
    </row>
    <row r="64" spans="1:36" s="11" customFormat="1" ht="12.75" x14ac:dyDescent="0.2">
      <c r="A64" s="110"/>
      <c r="B64" s="311" t="s">
        <v>224</v>
      </c>
      <c r="C64" s="308">
        <v>199.2</v>
      </c>
      <c r="D64" s="308">
        <v>459.4</v>
      </c>
      <c r="E64" s="308">
        <v>873.81</v>
      </c>
      <c r="AJ64" s="310"/>
    </row>
    <row r="65" spans="1:36" s="11" customFormat="1" ht="12.75" x14ac:dyDescent="0.2">
      <c r="A65" s="110"/>
      <c r="B65" s="311" t="s">
        <v>223</v>
      </c>
      <c r="C65" s="308">
        <v>321.16000000000003</v>
      </c>
      <c r="D65" s="308">
        <v>527.84</v>
      </c>
      <c r="E65" s="308">
        <v>1396.77</v>
      </c>
      <c r="AJ65" s="310"/>
    </row>
    <row r="66" spans="1:36" s="11" customFormat="1" ht="12.75" x14ac:dyDescent="0.2">
      <c r="A66" s="110"/>
      <c r="AJ66" s="310"/>
    </row>
    <row r="67" spans="1:36" s="11" customFormat="1" ht="12.75" x14ac:dyDescent="0.2">
      <c r="A67" s="110"/>
      <c r="B67" s="309" t="s">
        <v>222</v>
      </c>
      <c r="E67" s="308">
        <v>20.329999999999998</v>
      </c>
    </row>
  </sheetData>
  <mergeCells count="22">
    <mergeCell ref="B7:K7"/>
    <mergeCell ref="B8:D8"/>
    <mergeCell ref="E8:E9"/>
    <mergeCell ref="H8:I8"/>
    <mergeCell ref="J8:K8"/>
    <mergeCell ref="F8:F9"/>
    <mergeCell ref="G8:G9"/>
    <mergeCell ref="B21:K21"/>
    <mergeCell ref="B22:D22"/>
    <mergeCell ref="E22:E23"/>
    <mergeCell ref="H22:I22"/>
    <mergeCell ref="J22:K22"/>
    <mergeCell ref="F22:F23"/>
    <mergeCell ref="G22:G23"/>
    <mergeCell ref="B61:E61"/>
    <mergeCell ref="B40:K40"/>
    <mergeCell ref="B41:D41"/>
    <mergeCell ref="E41:E42"/>
    <mergeCell ref="H41:I41"/>
    <mergeCell ref="J41:K41"/>
    <mergeCell ref="F41:F42"/>
    <mergeCell ref="G41:G42"/>
  </mergeCells>
  <pageMargins left="0.7" right="0.7" top="0.75" bottom="0.75" header="0.3" footer="0.3"/>
  <pageSetup scale="51" orientation="landscape" r:id="rId1"/>
  <headerFooter>
    <oddFooter>&amp;LPage &amp;P of &amp;N&amp;R&amp;F:&amp;A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3"/>
  <sheetViews>
    <sheetView zoomScaleNormal="100" workbookViewId="0">
      <pane xSplit="3" ySplit="4" topLeftCell="D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x14ac:dyDescent="0.25"/>
  <cols>
    <col min="1" max="1" width="9.140625" style="35"/>
    <col min="3" max="3" width="9.140625" style="343"/>
    <col min="4" max="14" width="11.7109375" customWidth="1"/>
    <col min="15" max="15" width="2.7109375" customWidth="1"/>
    <col min="16" max="26" width="11.7109375" customWidth="1"/>
    <col min="27" max="27" width="2.7109375" customWidth="1"/>
    <col min="28" max="38" width="11.7109375" customWidth="1"/>
    <col min="39" max="39" width="2.7109375" customWidth="1"/>
    <col min="40" max="50" width="11.7109375" customWidth="1"/>
  </cols>
  <sheetData>
    <row r="1" spans="1:50" ht="15.75" x14ac:dyDescent="0.25">
      <c r="A1" s="697" t="str">
        <f>'FY16 I&amp;G Distribution'!A1</f>
        <v>NM I&amp;G Funding Formula FY16 v9.6 Final 2014-11-03</v>
      </c>
      <c r="B1" s="281"/>
      <c r="C1" s="281"/>
      <c r="D1" s="281"/>
      <c r="E1" s="281"/>
      <c r="F1" s="28" t="s">
        <v>503</v>
      </c>
    </row>
    <row r="2" spans="1:50" x14ac:dyDescent="0.25">
      <c r="A2" s="4">
        <f>'FY16 I&amp;G Distribution'!A2</f>
        <v>41946</v>
      </c>
      <c r="B2" s="281"/>
      <c r="C2" s="281"/>
      <c r="D2" s="281"/>
      <c r="E2" s="281"/>
    </row>
    <row r="3" spans="1:50" ht="15.75" thickBot="1" x14ac:dyDescent="0.3">
      <c r="D3" s="745" t="str">
        <f>LEFT(Raw_Award_Data!D1,7)</f>
        <v>2010-11</v>
      </c>
      <c r="E3" s="745"/>
      <c r="F3" s="745"/>
      <c r="G3" s="745"/>
      <c r="H3" s="745"/>
      <c r="I3" s="745"/>
      <c r="J3" s="745"/>
      <c r="K3" s="745"/>
      <c r="L3" s="745"/>
      <c r="M3" s="745"/>
      <c r="N3" s="349"/>
      <c r="O3" s="349"/>
      <c r="P3" s="745" t="str">
        <f>LEFT(Raw_Award_Data!N1,7)</f>
        <v>2011-12</v>
      </c>
      <c r="Q3" s="745"/>
      <c r="R3" s="745"/>
      <c r="S3" s="745"/>
      <c r="T3" s="745"/>
      <c r="U3" s="745"/>
      <c r="V3" s="745"/>
      <c r="W3" s="745"/>
      <c r="X3" s="745"/>
      <c r="Y3" s="745"/>
      <c r="Z3" s="429"/>
      <c r="AA3" s="349"/>
      <c r="AB3" s="745" t="str">
        <f>LEFT(Raw_Award_Data!X1,7)</f>
        <v>2012-13</v>
      </c>
      <c r="AC3" s="745"/>
      <c r="AD3" s="745"/>
      <c r="AE3" s="745"/>
      <c r="AF3" s="745"/>
      <c r="AG3" s="745"/>
      <c r="AH3" s="745"/>
      <c r="AI3" s="745"/>
      <c r="AJ3" s="745"/>
      <c r="AK3" s="745"/>
      <c r="AL3" s="429"/>
      <c r="AM3" s="349"/>
      <c r="AN3" s="745" t="str">
        <f>LEFT(Raw_Award_Data!AH1,7)</f>
        <v>2013-14</v>
      </c>
      <c r="AO3" s="745"/>
      <c r="AP3" s="745"/>
      <c r="AQ3" s="745"/>
      <c r="AR3" s="745"/>
      <c r="AS3" s="745"/>
      <c r="AT3" s="745"/>
      <c r="AU3" s="745"/>
      <c r="AV3" s="745"/>
      <c r="AW3" s="745"/>
      <c r="AX3" s="429"/>
    </row>
    <row r="4" spans="1:50" x14ac:dyDescent="0.25">
      <c r="A4" s="348" t="str">
        <f>Raw_Award_Data!A1</f>
        <v>InstSort</v>
      </c>
      <c r="B4" s="347" t="str">
        <f>Raw_Award_Data!B1</f>
        <v>InstAbbr</v>
      </c>
      <c r="C4" s="346" t="str">
        <f>Raw_Award_Data!C1</f>
        <v>Tier</v>
      </c>
      <c r="D4" s="33" t="str">
        <f>RIGHT(Raw_Award_Data!D1,4)</f>
        <v>1-01</v>
      </c>
      <c r="E4" s="33" t="str">
        <f>RIGHT(Raw_Award_Data!E1,4)</f>
        <v>1-02</v>
      </c>
      <c r="F4" s="33" t="str">
        <f>RIGHT(Raw_Award_Data!F1,4)</f>
        <v>1-04</v>
      </c>
      <c r="G4" s="33" t="str">
        <f>RIGHT(Raw_Award_Data!G1,4)</f>
        <v>2-03</v>
      </c>
      <c r="H4" s="33" t="str">
        <f>RIGHT(Raw_Award_Data!H1,4)</f>
        <v>3-05</v>
      </c>
      <c r="I4" s="33" t="str">
        <f>RIGHT(Raw_Award_Data!I1,4)</f>
        <v>4-07</v>
      </c>
      <c r="J4" s="33" t="str">
        <f>RIGHT(Raw_Award_Data!J1,4)</f>
        <v>5-17</v>
      </c>
      <c r="K4" s="33" t="str">
        <f>RIGHT(Raw_Award_Data!K1,4)</f>
        <v>5-18</v>
      </c>
      <c r="L4" s="33" t="str">
        <f>RIGHT(Raw_Award_Data!L1,4)</f>
        <v>6-06</v>
      </c>
      <c r="M4" s="33" t="str">
        <f>RIGHT(Raw_Award_Data!M1,4)</f>
        <v>6-08</v>
      </c>
      <c r="N4" s="33"/>
      <c r="O4" s="33"/>
      <c r="P4" s="33" t="str">
        <f>RIGHT(Raw_Award_Data!N1,4)</f>
        <v>1-01</v>
      </c>
      <c r="Q4" s="33" t="str">
        <f>RIGHT(Raw_Award_Data!O1,4)</f>
        <v>1-02</v>
      </c>
      <c r="R4" s="33" t="str">
        <f>RIGHT(Raw_Award_Data!P1,4)</f>
        <v>1-04</v>
      </c>
      <c r="S4" s="33" t="str">
        <f>RIGHT(Raw_Award_Data!Q1,4)</f>
        <v>2-03</v>
      </c>
      <c r="T4" s="33" t="str">
        <f>RIGHT(Raw_Award_Data!R1,4)</f>
        <v>3-05</v>
      </c>
      <c r="U4" s="33" t="str">
        <f>RIGHT(Raw_Award_Data!S1,4)</f>
        <v>4-07</v>
      </c>
      <c r="V4" s="33" t="str">
        <f>RIGHT(Raw_Award_Data!T1,4)</f>
        <v>5-17</v>
      </c>
      <c r="W4" s="33" t="str">
        <f>RIGHT(Raw_Award_Data!U1,4)</f>
        <v>5-18</v>
      </c>
      <c r="X4" s="33" t="str">
        <f>RIGHT(Raw_Award_Data!V1,4)</f>
        <v>6-06</v>
      </c>
      <c r="Y4" s="33" t="str">
        <f>RIGHT(Raw_Award_Data!W1,4)</f>
        <v>6-08</v>
      </c>
      <c r="Z4" s="33"/>
      <c r="AA4" s="33"/>
      <c r="AB4" s="33" t="str">
        <f>RIGHT(Raw_Award_Data!X1,4)</f>
        <v>1-01</v>
      </c>
      <c r="AC4" s="33" t="str">
        <f>RIGHT(Raw_Award_Data!Y1,4)</f>
        <v>1-02</v>
      </c>
      <c r="AD4" s="33" t="str">
        <f>RIGHT(Raw_Award_Data!Z1,4)</f>
        <v>1-04</v>
      </c>
      <c r="AE4" s="33" t="str">
        <f>RIGHT(Raw_Award_Data!AA1,4)</f>
        <v>2-03</v>
      </c>
      <c r="AF4" s="33" t="str">
        <f>RIGHT(Raw_Award_Data!AB1,4)</f>
        <v>3-05</v>
      </c>
      <c r="AG4" s="33" t="str">
        <f>RIGHT(Raw_Award_Data!AC1,4)</f>
        <v>4-07</v>
      </c>
      <c r="AH4" s="33" t="str">
        <f>RIGHT(Raw_Award_Data!AD1,4)</f>
        <v>5-17</v>
      </c>
      <c r="AI4" s="33" t="str">
        <f>RIGHT(Raw_Award_Data!AE1,4)</f>
        <v>5-18</v>
      </c>
      <c r="AJ4" s="33" t="str">
        <f>RIGHT(Raw_Award_Data!AF1,4)</f>
        <v>6-06</v>
      </c>
      <c r="AK4" s="33" t="str">
        <f>RIGHT(Raw_Award_Data!AG1,4)</f>
        <v>6-08</v>
      </c>
      <c r="AL4" s="33"/>
      <c r="AM4" s="33"/>
      <c r="AN4" s="33" t="str">
        <f>RIGHT(Raw_Award_Data!AH1,4)</f>
        <v>1-01</v>
      </c>
      <c r="AO4" s="33" t="str">
        <f>RIGHT(Raw_Award_Data!AI1,4)</f>
        <v>1-02</v>
      </c>
      <c r="AP4" s="33" t="str">
        <f>RIGHT(Raw_Award_Data!AJ1,4)</f>
        <v>1-04</v>
      </c>
      <c r="AQ4" s="33" t="str">
        <f>RIGHT(Raw_Award_Data!AK1,4)</f>
        <v>2-03</v>
      </c>
      <c r="AR4" s="33" t="str">
        <f>RIGHT(Raw_Award_Data!AL1,4)</f>
        <v>3-05</v>
      </c>
      <c r="AS4" s="33" t="str">
        <f>RIGHT(Raw_Award_Data!AM1,4)</f>
        <v>4-07</v>
      </c>
      <c r="AT4" s="33" t="str">
        <f>RIGHT(Raw_Award_Data!AN1,4)</f>
        <v>5-17</v>
      </c>
      <c r="AU4" s="33" t="str">
        <f>RIGHT(Raw_Award_Data!AO1,4)</f>
        <v>5-18</v>
      </c>
      <c r="AV4" s="33" t="str">
        <f>RIGHT(Raw_Award_Data!AP1,4)</f>
        <v>6-06</v>
      </c>
      <c r="AW4" s="33" t="str">
        <f>RIGHT(Raw_Award_Data!AQ1,4)</f>
        <v>6-08</v>
      </c>
      <c r="AX4" s="33"/>
    </row>
    <row r="5" spans="1:50" x14ac:dyDescent="0.25">
      <c r="A5" s="35" t="str">
        <f>Raw_Award_Data!A2</f>
        <v>11</v>
      </c>
      <c r="B5" t="str">
        <f>Raw_Award_Data!B2</f>
        <v>NMT</v>
      </c>
      <c r="C5" s="343" t="str">
        <f>Raw_Award_Data!C2</f>
        <v>1</v>
      </c>
      <c r="D5" s="37">
        <f>Raw_Award_Data!D2</f>
        <v>0</v>
      </c>
      <c r="E5" s="37">
        <f>Raw_Award_Data!E2</f>
        <v>0</v>
      </c>
      <c r="F5" s="37">
        <f>Raw_Award_Data!F2</f>
        <v>0</v>
      </c>
      <c r="G5" s="37">
        <f>Raw_Award_Data!G2</f>
        <v>2</v>
      </c>
      <c r="H5" s="37">
        <f>Raw_Award_Data!H2</f>
        <v>39</v>
      </c>
      <c r="I5" s="37">
        <f>Raw_Award_Data!I2</f>
        <v>0</v>
      </c>
      <c r="J5" s="37">
        <f>Raw_Award_Data!J2</f>
        <v>0</v>
      </c>
      <c r="K5" s="37">
        <f>Raw_Award_Data!K2</f>
        <v>0</v>
      </c>
      <c r="L5" s="37">
        <f>Raw_Award_Data!L2</f>
        <v>0</v>
      </c>
      <c r="M5" s="37">
        <f>Raw_Award_Data!M2</f>
        <v>0</v>
      </c>
      <c r="N5" s="37"/>
      <c r="O5" s="37"/>
      <c r="P5" s="37">
        <f>Raw_Award_Data!N2</f>
        <v>0</v>
      </c>
      <c r="Q5" s="37">
        <f>Raw_Award_Data!O2</f>
        <v>0</v>
      </c>
      <c r="R5" s="37">
        <f>Raw_Award_Data!P2</f>
        <v>0</v>
      </c>
      <c r="S5" s="37">
        <f>Raw_Award_Data!Q2</f>
        <v>3</v>
      </c>
      <c r="T5" s="37">
        <f>Raw_Award_Data!R2</f>
        <v>32</v>
      </c>
      <c r="U5" s="37">
        <f>Raw_Award_Data!S2</f>
        <v>0</v>
      </c>
      <c r="V5" s="37">
        <f>Raw_Award_Data!T2</f>
        <v>0</v>
      </c>
      <c r="W5" s="37">
        <f>Raw_Award_Data!U2</f>
        <v>0</v>
      </c>
      <c r="X5" s="37">
        <f>Raw_Award_Data!V2</f>
        <v>0</v>
      </c>
      <c r="Y5" s="37">
        <f>Raw_Award_Data!W2</f>
        <v>0</v>
      </c>
      <c r="Z5" s="37"/>
      <c r="AA5" s="37"/>
      <c r="AB5" s="37">
        <f>Raw_Award_Data!X2</f>
        <v>0</v>
      </c>
      <c r="AC5" s="37">
        <f>Raw_Award_Data!Y2</f>
        <v>0</v>
      </c>
      <c r="AD5" s="37">
        <f>Raw_Award_Data!Z2</f>
        <v>0</v>
      </c>
      <c r="AE5" s="37">
        <f>Raw_Award_Data!AA2</f>
        <v>1</v>
      </c>
      <c r="AF5" s="37">
        <f>Raw_Award_Data!AB2</f>
        <v>35</v>
      </c>
      <c r="AG5" s="37">
        <f>Raw_Award_Data!AC2</f>
        <v>0</v>
      </c>
      <c r="AH5" s="37">
        <f>Raw_Award_Data!AD2</f>
        <v>0</v>
      </c>
      <c r="AI5" s="37">
        <f>Raw_Award_Data!AE2</f>
        <v>0</v>
      </c>
      <c r="AJ5" s="37">
        <f>Raw_Award_Data!AF2</f>
        <v>0</v>
      </c>
      <c r="AK5" s="37">
        <f>Raw_Award_Data!AG2</f>
        <v>0</v>
      </c>
      <c r="AL5" s="37"/>
      <c r="AM5" s="37"/>
      <c r="AN5" s="37">
        <f>Raw_Award_Data!AH2</f>
        <v>0</v>
      </c>
      <c r="AO5" s="37">
        <f>Raw_Award_Data!AI2</f>
        <v>0</v>
      </c>
      <c r="AP5" s="37">
        <f>Raw_Award_Data!AJ2</f>
        <v>0</v>
      </c>
      <c r="AQ5" s="37">
        <f>Raw_Award_Data!AK2</f>
        <v>2</v>
      </c>
      <c r="AR5" s="37">
        <f>Raw_Award_Data!AL2</f>
        <v>33</v>
      </c>
      <c r="AS5" s="37">
        <f>Raw_Award_Data!AM2</f>
        <v>0</v>
      </c>
      <c r="AT5" s="37">
        <f>Raw_Award_Data!AN2</f>
        <v>0</v>
      </c>
      <c r="AU5" s="37">
        <f>Raw_Award_Data!AO2</f>
        <v>0</v>
      </c>
      <c r="AV5" s="37">
        <f>Raw_Award_Data!AP2</f>
        <v>0</v>
      </c>
      <c r="AW5" s="37">
        <f>Raw_Award_Data!AQ2</f>
        <v>0</v>
      </c>
      <c r="AX5" s="37"/>
    </row>
    <row r="6" spans="1:50" x14ac:dyDescent="0.25">
      <c r="A6" s="35" t="str">
        <f>Raw_Award_Data!A3</f>
        <v>11</v>
      </c>
      <c r="B6" t="str">
        <f>Raw_Award_Data!B3</f>
        <v>NMT</v>
      </c>
      <c r="C6" s="343" t="str">
        <f>Raw_Award_Data!C3</f>
        <v>2</v>
      </c>
      <c r="D6" s="37">
        <f>Raw_Award_Data!D3</f>
        <v>0</v>
      </c>
      <c r="E6" s="37">
        <f>Raw_Award_Data!E3</f>
        <v>0</v>
      </c>
      <c r="F6" s="37">
        <f>Raw_Award_Data!F3</f>
        <v>0</v>
      </c>
      <c r="G6" s="37">
        <f>Raw_Award_Data!G3</f>
        <v>0</v>
      </c>
      <c r="H6" s="37">
        <f>Raw_Award_Data!H3</f>
        <v>16</v>
      </c>
      <c r="I6" s="37">
        <f>Raw_Award_Data!I3</f>
        <v>13</v>
      </c>
      <c r="J6" s="37">
        <f>Raw_Award_Data!J3</f>
        <v>0</v>
      </c>
      <c r="K6" s="37">
        <f>Raw_Award_Data!K3</f>
        <v>0</v>
      </c>
      <c r="L6" s="37">
        <f>Raw_Award_Data!L3</f>
        <v>0</v>
      </c>
      <c r="M6" s="37">
        <f>Raw_Award_Data!M3</f>
        <v>0</v>
      </c>
      <c r="N6" s="37"/>
      <c r="O6" s="37"/>
      <c r="P6" s="37">
        <f>Raw_Award_Data!N3</f>
        <v>0</v>
      </c>
      <c r="Q6" s="37">
        <f>Raw_Award_Data!O3</f>
        <v>0</v>
      </c>
      <c r="R6" s="37">
        <f>Raw_Award_Data!P3</f>
        <v>0</v>
      </c>
      <c r="S6" s="37">
        <f>Raw_Award_Data!Q3</f>
        <v>0</v>
      </c>
      <c r="T6" s="37">
        <f>Raw_Award_Data!R3</f>
        <v>11</v>
      </c>
      <c r="U6" s="37">
        <f>Raw_Award_Data!S3</f>
        <v>10</v>
      </c>
      <c r="V6" s="37">
        <f>Raw_Award_Data!T3</f>
        <v>4</v>
      </c>
      <c r="W6" s="37">
        <f>Raw_Award_Data!U3</f>
        <v>0</v>
      </c>
      <c r="X6" s="37">
        <f>Raw_Award_Data!V3</f>
        <v>0</v>
      </c>
      <c r="Y6" s="37">
        <f>Raw_Award_Data!W3</f>
        <v>0</v>
      </c>
      <c r="Z6" s="37"/>
      <c r="AA6" s="37"/>
      <c r="AB6" s="37">
        <f>Raw_Award_Data!X3</f>
        <v>0</v>
      </c>
      <c r="AC6" s="37">
        <f>Raw_Award_Data!Y3</f>
        <v>0</v>
      </c>
      <c r="AD6" s="37">
        <f>Raw_Award_Data!Z3</f>
        <v>0</v>
      </c>
      <c r="AE6" s="37">
        <f>Raw_Award_Data!AA3</f>
        <v>0</v>
      </c>
      <c r="AF6" s="37">
        <f>Raw_Award_Data!AB3</f>
        <v>20</v>
      </c>
      <c r="AG6" s="37">
        <f>Raw_Award_Data!AC3</f>
        <v>15</v>
      </c>
      <c r="AH6" s="37">
        <f>Raw_Award_Data!AD3</f>
        <v>1</v>
      </c>
      <c r="AI6" s="37">
        <f>Raw_Award_Data!AE3</f>
        <v>0</v>
      </c>
      <c r="AJ6" s="37">
        <f>Raw_Award_Data!AF3</f>
        <v>0</v>
      </c>
      <c r="AK6" s="37">
        <f>Raw_Award_Data!AG3</f>
        <v>0</v>
      </c>
      <c r="AL6" s="37"/>
      <c r="AM6" s="37"/>
      <c r="AN6" s="37">
        <f>Raw_Award_Data!AH3</f>
        <v>0</v>
      </c>
      <c r="AO6" s="37">
        <f>Raw_Award_Data!AI3</f>
        <v>0</v>
      </c>
      <c r="AP6" s="37">
        <f>Raw_Award_Data!AJ3</f>
        <v>0</v>
      </c>
      <c r="AQ6" s="37">
        <f>Raw_Award_Data!AK3</f>
        <v>0</v>
      </c>
      <c r="AR6" s="37">
        <f>Raw_Award_Data!AL3</f>
        <v>12</v>
      </c>
      <c r="AS6" s="37">
        <f>Raw_Award_Data!AM3</f>
        <v>12</v>
      </c>
      <c r="AT6" s="37">
        <f>Raw_Award_Data!AN3</f>
        <v>2</v>
      </c>
      <c r="AU6" s="37">
        <f>Raw_Award_Data!AO3</f>
        <v>0</v>
      </c>
      <c r="AV6" s="37">
        <f>Raw_Award_Data!AP3</f>
        <v>0</v>
      </c>
      <c r="AW6" s="37">
        <f>Raw_Award_Data!AQ3</f>
        <v>0</v>
      </c>
      <c r="AX6" s="37"/>
    </row>
    <row r="7" spans="1:50" x14ac:dyDescent="0.25">
      <c r="A7" s="35" t="str">
        <f>Raw_Award_Data!A4</f>
        <v>11</v>
      </c>
      <c r="B7" t="str">
        <f>Raw_Award_Data!B4</f>
        <v>NMT</v>
      </c>
      <c r="C7" s="343" t="str">
        <f>Raw_Award_Data!C4</f>
        <v>3</v>
      </c>
      <c r="D7" s="37">
        <f>Raw_Award_Data!D4</f>
        <v>0</v>
      </c>
      <c r="E7" s="37">
        <f>Raw_Award_Data!E4</f>
        <v>0</v>
      </c>
      <c r="F7" s="37">
        <f>Raw_Award_Data!F4</f>
        <v>0</v>
      </c>
      <c r="G7" s="37">
        <f>Raw_Award_Data!G4</f>
        <v>0</v>
      </c>
      <c r="H7" s="37">
        <f>Raw_Award_Data!H4</f>
        <v>141</v>
      </c>
      <c r="I7" s="37">
        <f>Raw_Award_Data!I4</f>
        <v>81</v>
      </c>
      <c r="J7" s="37">
        <f>Raw_Award_Data!J4</f>
        <v>10</v>
      </c>
      <c r="K7" s="37">
        <f>Raw_Award_Data!K4</f>
        <v>0</v>
      </c>
      <c r="L7" s="37">
        <f>Raw_Award_Data!L4</f>
        <v>0</v>
      </c>
      <c r="M7" s="37">
        <f>Raw_Award_Data!M4</f>
        <v>0</v>
      </c>
      <c r="N7" s="37"/>
      <c r="O7" s="37"/>
      <c r="P7" s="37">
        <f>Raw_Award_Data!N4</f>
        <v>0</v>
      </c>
      <c r="Q7" s="37">
        <f>Raw_Award_Data!O4</f>
        <v>0</v>
      </c>
      <c r="R7" s="37">
        <f>Raw_Award_Data!P4</f>
        <v>0</v>
      </c>
      <c r="S7" s="37">
        <f>Raw_Award_Data!Q4</f>
        <v>0</v>
      </c>
      <c r="T7" s="37">
        <f>Raw_Award_Data!R4</f>
        <v>150</v>
      </c>
      <c r="U7" s="37">
        <f>Raw_Award_Data!S4</f>
        <v>82</v>
      </c>
      <c r="V7" s="37">
        <f>Raw_Award_Data!T4</f>
        <v>12</v>
      </c>
      <c r="W7" s="37">
        <f>Raw_Award_Data!U4</f>
        <v>0</v>
      </c>
      <c r="X7" s="37">
        <f>Raw_Award_Data!V4</f>
        <v>0</v>
      </c>
      <c r="Y7" s="37">
        <f>Raw_Award_Data!W4</f>
        <v>0</v>
      </c>
      <c r="Z7" s="37"/>
      <c r="AA7" s="37"/>
      <c r="AB7" s="37">
        <f>Raw_Award_Data!X4</f>
        <v>0</v>
      </c>
      <c r="AC7" s="37">
        <f>Raw_Award_Data!Y4</f>
        <v>0</v>
      </c>
      <c r="AD7" s="37">
        <f>Raw_Award_Data!Z4</f>
        <v>0</v>
      </c>
      <c r="AE7" s="37">
        <f>Raw_Award_Data!AA4</f>
        <v>0</v>
      </c>
      <c r="AF7" s="37">
        <f>Raw_Award_Data!AB4</f>
        <v>128</v>
      </c>
      <c r="AG7" s="37">
        <f>Raw_Award_Data!AC4</f>
        <v>83</v>
      </c>
      <c r="AH7" s="37">
        <f>Raw_Award_Data!AD4</f>
        <v>9</v>
      </c>
      <c r="AI7" s="37">
        <f>Raw_Award_Data!AE4</f>
        <v>0</v>
      </c>
      <c r="AJ7" s="37">
        <f>Raw_Award_Data!AF4</f>
        <v>0</v>
      </c>
      <c r="AK7" s="37">
        <f>Raw_Award_Data!AG4</f>
        <v>0</v>
      </c>
      <c r="AL7" s="37"/>
      <c r="AM7" s="37"/>
      <c r="AN7" s="37">
        <f>Raw_Award_Data!AH4</f>
        <v>0</v>
      </c>
      <c r="AO7" s="37">
        <f>Raw_Award_Data!AI4</f>
        <v>0</v>
      </c>
      <c r="AP7" s="37">
        <f>Raw_Award_Data!AJ4</f>
        <v>0</v>
      </c>
      <c r="AQ7" s="37">
        <f>Raw_Award_Data!AK4</f>
        <v>0</v>
      </c>
      <c r="AR7" s="37">
        <f>Raw_Award_Data!AL4</f>
        <v>169</v>
      </c>
      <c r="AS7" s="37">
        <f>Raw_Award_Data!AM4</f>
        <v>80</v>
      </c>
      <c r="AT7" s="37">
        <f>Raw_Award_Data!AN4</f>
        <v>9</v>
      </c>
      <c r="AU7" s="37">
        <f>Raw_Award_Data!AO4</f>
        <v>0</v>
      </c>
      <c r="AV7" s="37">
        <f>Raw_Award_Data!AP4</f>
        <v>0</v>
      </c>
      <c r="AW7" s="37">
        <f>Raw_Award_Data!AQ4</f>
        <v>0</v>
      </c>
      <c r="AX7" s="37"/>
    </row>
    <row r="8" spans="1:50" x14ac:dyDescent="0.25">
      <c r="D8" s="344">
        <f t="shared" ref="D8:M8" si="0">SUM(D5:D7)</f>
        <v>0</v>
      </c>
      <c r="E8" s="344">
        <f t="shared" si="0"/>
        <v>0</v>
      </c>
      <c r="F8" s="344">
        <f t="shared" si="0"/>
        <v>0</v>
      </c>
      <c r="G8" s="344">
        <f t="shared" si="0"/>
        <v>2</v>
      </c>
      <c r="H8" s="344">
        <f t="shared" si="0"/>
        <v>196</v>
      </c>
      <c r="I8" s="344">
        <f t="shared" si="0"/>
        <v>94</v>
      </c>
      <c r="J8" s="344">
        <f t="shared" si="0"/>
        <v>10</v>
      </c>
      <c r="K8" s="344">
        <f t="shared" si="0"/>
        <v>0</v>
      </c>
      <c r="L8" s="344">
        <f t="shared" si="0"/>
        <v>0</v>
      </c>
      <c r="M8" s="344">
        <f t="shared" si="0"/>
        <v>0</v>
      </c>
      <c r="N8" s="194">
        <f>SUM(D8:M8)</f>
        <v>302</v>
      </c>
      <c r="O8" s="37"/>
      <c r="P8" s="344">
        <f t="shared" ref="P8:Y8" si="1">SUM(P5:P7)</f>
        <v>0</v>
      </c>
      <c r="Q8" s="344">
        <f t="shared" si="1"/>
        <v>0</v>
      </c>
      <c r="R8" s="344">
        <f t="shared" si="1"/>
        <v>0</v>
      </c>
      <c r="S8" s="344">
        <f t="shared" si="1"/>
        <v>3</v>
      </c>
      <c r="T8" s="344">
        <f t="shared" si="1"/>
        <v>193</v>
      </c>
      <c r="U8" s="344">
        <f t="shared" si="1"/>
        <v>92</v>
      </c>
      <c r="V8" s="344">
        <f t="shared" si="1"/>
        <v>16</v>
      </c>
      <c r="W8" s="344">
        <f t="shared" si="1"/>
        <v>0</v>
      </c>
      <c r="X8" s="344">
        <f t="shared" si="1"/>
        <v>0</v>
      </c>
      <c r="Y8" s="344">
        <f t="shared" si="1"/>
        <v>0</v>
      </c>
      <c r="Z8" s="194">
        <f>SUM(P8:Y8)</f>
        <v>304</v>
      </c>
      <c r="AA8" s="37"/>
      <c r="AB8" s="344">
        <f t="shared" ref="AB8:AK8" si="2">SUM(AB5:AB7)</f>
        <v>0</v>
      </c>
      <c r="AC8" s="344">
        <f t="shared" si="2"/>
        <v>0</v>
      </c>
      <c r="AD8" s="344">
        <f t="shared" si="2"/>
        <v>0</v>
      </c>
      <c r="AE8" s="344">
        <f t="shared" si="2"/>
        <v>1</v>
      </c>
      <c r="AF8" s="344">
        <f t="shared" si="2"/>
        <v>183</v>
      </c>
      <c r="AG8" s="344">
        <f t="shared" si="2"/>
        <v>98</v>
      </c>
      <c r="AH8" s="344">
        <f t="shared" si="2"/>
        <v>10</v>
      </c>
      <c r="AI8" s="344">
        <f t="shared" si="2"/>
        <v>0</v>
      </c>
      <c r="AJ8" s="344">
        <f t="shared" si="2"/>
        <v>0</v>
      </c>
      <c r="AK8" s="344">
        <f t="shared" si="2"/>
        <v>0</v>
      </c>
      <c r="AL8" s="194">
        <f>SUM(AB8:AK8)</f>
        <v>292</v>
      </c>
      <c r="AM8" s="37"/>
      <c r="AN8" s="344">
        <f t="shared" ref="AN8:AW8" si="3">SUM(AN5:AN7)</f>
        <v>0</v>
      </c>
      <c r="AO8" s="344">
        <f t="shared" si="3"/>
        <v>0</v>
      </c>
      <c r="AP8" s="344">
        <f t="shared" si="3"/>
        <v>0</v>
      </c>
      <c r="AQ8" s="344">
        <f t="shared" si="3"/>
        <v>2</v>
      </c>
      <c r="AR8" s="344">
        <f t="shared" si="3"/>
        <v>214</v>
      </c>
      <c r="AS8" s="344">
        <f t="shared" si="3"/>
        <v>92</v>
      </c>
      <c r="AT8" s="344">
        <f t="shared" si="3"/>
        <v>11</v>
      </c>
      <c r="AU8" s="344">
        <f t="shared" si="3"/>
        <v>0</v>
      </c>
      <c r="AV8" s="344">
        <f t="shared" si="3"/>
        <v>0</v>
      </c>
      <c r="AW8" s="344">
        <f t="shared" si="3"/>
        <v>0</v>
      </c>
      <c r="AX8" s="194">
        <f>SUM(AN8:AW8)</f>
        <v>319</v>
      </c>
    </row>
    <row r="9" spans="1:50" x14ac:dyDescent="0.25"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50" x14ac:dyDescent="0.25">
      <c r="D10" s="37">
        <f>D5*Matrices!$B$11</f>
        <v>0</v>
      </c>
      <c r="E10" s="37">
        <f>E5*Matrices!$C$11</f>
        <v>0</v>
      </c>
      <c r="F10" s="37">
        <f>F5*Matrices!$D$11</f>
        <v>0</v>
      </c>
      <c r="G10" s="37">
        <f>G5*Matrices!$E$11</f>
        <v>28910</v>
      </c>
      <c r="H10" s="37">
        <f>H5*Matrices!$F$11</f>
        <v>1287000</v>
      </c>
      <c r="I10" s="37">
        <f>I5*Matrices!$G$11</f>
        <v>0</v>
      </c>
      <c r="J10" s="37">
        <f>J5*Matrices!$H$11</f>
        <v>0</v>
      </c>
      <c r="K10" s="37">
        <f>K5*Matrices!$I$11</f>
        <v>0</v>
      </c>
      <c r="L10" s="37">
        <f>L5*Matrices!$J$11</f>
        <v>0</v>
      </c>
      <c r="M10" s="37">
        <f>M5*Matrices!$K$11</f>
        <v>0</v>
      </c>
      <c r="N10" s="37"/>
      <c r="O10" s="37"/>
      <c r="P10" s="37">
        <f>P5*Matrices!$B$11</f>
        <v>0</v>
      </c>
      <c r="Q10" s="37">
        <f>Q5*Matrices!$C$11</f>
        <v>0</v>
      </c>
      <c r="R10" s="37">
        <f>R5*Matrices!$D$11</f>
        <v>0</v>
      </c>
      <c r="S10" s="37">
        <f>S5*Matrices!$E$11</f>
        <v>43365</v>
      </c>
      <c r="T10" s="37">
        <f>T5*Matrices!$F$11</f>
        <v>1056000</v>
      </c>
      <c r="U10" s="37">
        <f>U5*Matrices!$G$11</f>
        <v>0</v>
      </c>
      <c r="V10" s="37">
        <f>V5*Matrices!$H$11</f>
        <v>0</v>
      </c>
      <c r="W10" s="37">
        <f>W5*Matrices!$I$11</f>
        <v>0</v>
      </c>
      <c r="X10" s="37">
        <f>X5*Matrices!$J$11</f>
        <v>0</v>
      </c>
      <c r="Y10" s="37">
        <f>Y5*Matrices!$K$11</f>
        <v>0</v>
      </c>
      <c r="Z10" s="37"/>
      <c r="AA10" s="37"/>
      <c r="AB10" s="37">
        <f>AB5*Matrices!$B$11</f>
        <v>0</v>
      </c>
      <c r="AC10" s="37">
        <f>AC5*Matrices!$C$11</f>
        <v>0</v>
      </c>
      <c r="AD10" s="37">
        <f>AD5*Matrices!$D$11</f>
        <v>0</v>
      </c>
      <c r="AE10" s="37">
        <f>AE5*Matrices!$E$11</f>
        <v>14455</v>
      </c>
      <c r="AF10" s="37">
        <f>AF5*Matrices!$F$11</f>
        <v>1155000</v>
      </c>
      <c r="AG10" s="37">
        <f>AG5*Matrices!$G$11</f>
        <v>0</v>
      </c>
      <c r="AH10" s="37">
        <f>AH5*Matrices!$H$11</f>
        <v>0</v>
      </c>
      <c r="AI10" s="37">
        <f>AI5*Matrices!$I$11</f>
        <v>0</v>
      </c>
      <c r="AJ10" s="37">
        <f>AJ5*Matrices!$J$11</f>
        <v>0</v>
      </c>
      <c r="AK10" s="37">
        <f>AK5*Matrices!$K$11</f>
        <v>0</v>
      </c>
      <c r="AL10" s="37"/>
      <c r="AM10" s="37"/>
      <c r="AN10" s="37">
        <f>AN5*Matrices!$B$11</f>
        <v>0</v>
      </c>
      <c r="AO10" s="37">
        <f>AO5*Matrices!$C$11</f>
        <v>0</v>
      </c>
      <c r="AP10" s="37">
        <f>AP5*Matrices!$D$11</f>
        <v>0</v>
      </c>
      <c r="AQ10" s="37">
        <f>AQ5*Matrices!$E$11</f>
        <v>28910</v>
      </c>
      <c r="AR10" s="37">
        <f>AR5*Matrices!$F$11</f>
        <v>1089000</v>
      </c>
      <c r="AS10" s="37">
        <f>AS5*Matrices!$G$11</f>
        <v>0</v>
      </c>
      <c r="AT10" s="37">
        <f>AT5*Matrices!$H$11</f>
        <v>0</v>
      </c>
      <c r="AU10" s="37">
        <f>AU5*Matrices!$I$11</f>
        <v>0</v>
      </c>
      <c r="AV10" s="37">
        <f>AV5*Matrices!$J$11</f>
        <v>0</v>
      </c>
      <c r="AW10" s="37">
        <f>AW5*Matrices!$K$11</f>
        <v>0</v>
      </c>
      <c r="AX10" s="37"/>
    </row>
    <row r="11" spans="1:50" x14ac:dyDescent="0.25">
      <c r="D11" s="37">
        <f>D6*Matrices!$B$12</f>
        <v>0</v>
      </c>
      <c r="E11" s="37">
        <f>E6*Matrices!$C$12</f>
        <v>0</v>
      </c>
      <c r="F11" s="37">
        <f>F6*Matrices!$D$12</f>
        <v>0</v>
      </c>
      <c r="G11" s="37">
        <f>G6*Matrices!$E$12</f>
        <v>0</v>
      </c>
      <c r="H11" s="37">
        <f>H6*Matrices!$F$12</f>
        <v>761968</v>
      </c>
      <c r="I11" s="37">
        <f>I6*Matrices!$G$12</f>
        <v>616993</v>
      </c>
      <c r="J11" s="37">
        <f>J6*Matrices!$H$12</f>
        <v>0</v>
      </c>
      <c r="K11" s="37">
        <f>K6*Matrices!$I$12</f>
        <v>0</v>
      </c>
      <c r="L11" s="37">
        <f>L6*Matrices!$J$12</f>
        <v>0</v>
      </c>
      <c r="M11" s="37">
        <f>M6*Matrices!$K$12</f>
        <v>0</v>
      </c>
      <c r="N11" s="37"/>
      <c r="O11" s="37"/>
      <c r="P11" s="37">
        <f>P6*Matrices!$B$12</f>
        <v>0</v>
      </c>
      <c r="Q11" s="37">
        <f>Q6*Matrices!$C$12</f>
        <v>0</v>
      </c>
      <c r="R11" s="37">
        <f>R6*Matrices!$D$12</f>
        <v>0</v>
      </c>
      <c r="S11" s="37">
        <f>S6*Matrices!$E$12</f>
        <v>0</v>
      </c>
      <c r="T11" s="37">
        <f>T6*Matrices!$F$12</f>
        <v>523853</v>
      </c>
      <c r="U11" s="37">
        <f>U6*Matrices!$G$12</f>
        <v>474610</v>
      </c>
      <c r="V11" s="37">
        <f>V6*Matrices!$H$12</f>
        <v>627232</v>
      </c>
      <c r="W11" s="37">
        <f>W6*Matrices!$I$12</f>
        <v>0</v>
      </c>
      <c r="X11" s="37">
        <f>X6*Matrices!$J$12</f>
        <v>0</v>
      </c>
      <c r="Y11" s="37">
        <f>Y6*Matrices!$K$12</f>
        <v>0</v>
      </c>
      <c r="Z11" s="37"/>
      <c r="AA11" s="37"/>
      <c r="AB11" s="37">
        <f>AB6*Matrices!$B$12</f>
        <v>0</v>
      </c>
      <c r="AC11" s="37">
        <f>AC6*Matrices!$C$12</f>
        <v>0</v>
      </c>
      <c r="AD11" s="37">
        <f>AD6*Matrices!$D$12</f>
        <v>0</v>
      </c>
      <c r="AE11" s="37">
        <f>AE6*Matrices!$E$12</f>
        <v>0</v>
      </c>
      <c r="AF11" s="37">
        <f>AF6*Matrices!$F$12</f>
        <v>952460</v>
      </c>
      <c r="AG11" s="37">
        <f>AG6*Matrices!$G$12</f>
        <v>711915</v>
      </c>
      <c r="AH11" s="37">
        <f>AH6*Matrices!$H$12</f>
        <v>156808</v>
      </c>
      <c r="AI11" s="37">
        <f>AI6*Matrices!$I$12</f>
        <v>0</v>
      </c>
      <c r="AJ11" s="37">
        <f>AJ6*Matrices!$J$12</f>
        <v>0</v>
      </c>
      <c r="AK11" s="37">
        <f>AK6*Matrices!$K$12</f>
        <v>0</v>
      </c>
      <c r="AL11" s="37"/>
      <c r="AM11" s="37"/>
      <c r="AN11" s="37">
        <f>AN6*Matrices!$B$12</f>
        <v>0</v>
      </c>
      <c r="AO11" s="37">
        <f>AO6*Matrices!$C$12</f>
        <v>0</v>
      </c>
      <c r="AP11" s="37">
        <f>AP6*Matrices!$D$12</f>
        <v>0</v>
      </c>
      <c r="AQ11" s="37">
        <f>AQ6*Matrices!$E$12</f>
        <v>0</v>
      </c>
      <c r="AR11" s="37">
        <f>AR6*Matrices!$F$12</f>
        <v>571476</v>
      </c>
      <c r="AS11" s="37">
        <f>AS6*Matrices!$G$12</f>
        <v>569532</v>
      </c>
      <c r="AT11" s="37">
        <f>AT6*Matrices!$H$12</f>
        <v>313616</v>
      </c>
      <c r="AU11" s="37">
        <f>AU6*Matrices!$I$12</f>
        <v>0</v>
      </c>
      <c r="AV11" s="37">
        <f>AV6*Matrices!$J$12</f>
        <v>0</v>
      </c>
      <c r="AW11" s="37">
        <f>AW6*Matrices!$K$12</f>
        <v>0</v>
      </c>
      <c r="AX11" s="37"/>
    </row>
    <row r="12" spans="1:50" x14ac:dyDescent="0.25">
      <c r="D12" s="37">
        <f>D7*Matrices!$B$13</f>
        <v>0</v>
      </c>
      <c r="E12" s="37">
        <f>E7*Matrices!$C$13</f>
        <v>0</v>
      </c>
      <c r="F12" s="37">
        <f>F7*Matrices!$D$13</f>
        <v>0</v>
      </c>
      <c r="G12" s="37">
        <f>G7*Matrices!$E$13</f>
        <v>0</v>
      </c>
      <c r="H12" s="37">
        <f>H7*Matrices!$F$13</f>
        <v>9840672</v>
      </c>
      <c r="I12" s="37">
        <f>I7*Matrices!$G$13</f>
        <v>5633955</v>
      </c>
      <c r="J12" s="37">
        <f>J7*Matrices!$H$13</f>
        <v>2298050</v>
      </c>
      <c r="K12" s="37">
        <f>K7*Matrices!$I$13</f>
        <v>0</v>
      </c>
      <c r="L12" s="37">
        <f>L7*Matrices!$J$13</f>
        <v>0</v>
      </c>
      <c r="M12" s="37">
        <f>M7*Matrices!$K$13</f>
        <v>0</v>
      </c>
      <c r="N12" s="37"/>
      <c r="O12" s="37"/>
      <c r="P12" s="37">
        <f>P7*Matrices!$B$13</f>
        <v>0</v>
      </c>
      <c r="Q12" s="37">
        <f>Q7*Matrices!$C$13</f>
        <v>0</v>
      </c>
      <c r="R12" s="37">
        <f>R7*Matrices!$D$13</f>
        <v>0</v>
      </c>
      <c r="S12" s="37">
        <f>S7*Matrices!$E$13</f>
        <v>0</v>
      </c>
      <c r="T12" s="37">
        <f>T7*Matrices!$F$13</f>
        <v>10468800</v>
      </c>
      <c r="U12" s="37">
        <f>U7*Matrices!$G$13</f>
        <v>5703510</v>
      </c>
      <c r="V12" s="37">
        <f>V7*Matrices!$H$13</f>
        <v>2757660</v>
      </c>
      <c r="W12" s="37">
        <f>W7*Matrices!$I$13</f>
        <v>0</v>
      </c>
      <c r="X12" s="37">
        <f>X7*Matrices!$J$13</f>
        <v>0</v>
      </c>
      <c r="Y12" s="37">
        <f>Y7*Matrices!$K$13</f>
        <v>0</v>
      </c>
      <c r="Z12" s="37"/>
      <c r="AA12" s="37"/>
      <c r="AB12" s="37">
        <f>AB7*Matrices!$B$13</f>
        <v>0</v>
      </c>
      <c r="AC12" s="37">
        <f>AC7*Matrices!$C$13</f>
        <v>0</v>
      </c>
      <c r="AD12" s="37">
        <f>AD7*Matrices!$D$13</f>
        <v>0</v>
      </c>
      <c r="AE12" s="37">
        <f>AE7*Matrices!$E$13</f>
        <v>0</v>
      </c>
      <c r="AF12" s="37">
        <f>AF7*Matrices!$F$13</f>
        <v>8933376</v>
      </c>
      <c r="AG12" s="37">
        <f>AG7*Matrices!$G$13</f>
        <v>5773065</v>
      </c>
      <c r="AH12" s="37">
        <f>AH7*Matrices!$H$13</f>
        <v>2068245</v>
      </c>
      <c r="AI12" s="37">
        <f>AI7*Matrices!$I$13</f>
        <v>0</v>
      </c>
      <c r="AJ12" s="37">
        <f>AJ7*Matrices!$J$13</f>
        <v>0</v>
      </c>
      <c r="AK12" s="37">
        <f>AK7*Matrices!$K$13</f>
        <v>0</v>
      </c>
      <c r="AL12" s="37"/>
      <c r="AM12" s="37"/>
      <c r="AN12" s="37">
        <f>AN7*Matrices!$B$13</f>
        <v>0</v>
      </c>
      <c r="AO12" s="37">
        <f>AO7*Matrices!$C$13</f>
        <v>0</v>
      </c>
      <c r="AP12" s="37">
        <f>AP7*Matrices!$D$13</f>
        <v>0</v>
      </c>
      <c r="AQ12" s="37">
        <f>AQ7*Matrices!$E$13</f>
        <v>0</v>
      </c>
      <c r="AR12" s="37">
        <f>AR7*Matrices!$F$13</f>
        <v>11794848</v>
      </c>
      <c r="AS12" s="37">
        <f>AS7*Matrices!$G$13</f>
        <v>5564400</v>
      </c>
      <c r="AT12" s="37">
        <f>AT7*Matrices!$H$13</f>
        <v>2068245</v>
      </c>
      <c r="AU12" s="37">
        <f>AU7*Matrices!$I$13</f>
        <v>0</v>
      </c>
      <c r="AV12" s="37">
        <f>AV7*Matrices!$J$13</f>
        <v>0</v>
      </c>
      <c r="AW12" s="37">
        <f>AW7*Matrices!$K$13</f>
        <v>0</v>
      </c>
      <c r="AX12" s="37"/>
    </row>
    <row r="13" spans="1:50" x14ac:dyDescent="0.25">
      <c r="B13" t="str">
        <f>B7</f>
        <v>NMT</v>
      </c>
      <c r="D13" s="344">
        <f t="shared" ref="D13:M13" si="4">SUM(D10:D12)</f>
        <v>0</v>
      </c>
      <c r="E13" s="344">
        <f t="shared" si="4"/>
        <v>0</v>
      </c>
      <c r="F13" s="344">
        <f t="shared" si="4"/>
        <v>0</v>
      </c>
      <c r="G13" s="344">
        <f t="shared" si="4"/>
        <v>28910</v>
      </c>
      <c r="H13" s="344">
        <f t="shared" si="4"/>
        <v>11889640</v>
      </c>
      <c r="I13" s="344">
        <f t="shared" si="4"/>
        <v>6250948</v>
      </c>
      <c r="J13" s="344">
        <f t="shared" si="4"/>
        <v>2298050</v>
      </c>
      <c r="K13" s="344">
        <f t="shared" si="4"/>
        <v>0</v>
      </c>
      <c r="L13" s="344">
        <f t="shared" si="4"/>
        <v>0</v>
      </c>
      <c r="M13" s="344">
        <f t="shared" si="4"/>
        <v>0</v>
      </c>
      <c r="N13" s="194">
        <f>SUM(D13:M13)/Matrices!$L$13</f>
        <v>83.105780375855176</v>
      </c>
      <c r="O13" s="37"/>
      <c r="P13" s="344">
        <f t="shared" ref="P13:Y13" si="5">SUM(P10:P12)</f>
        <v>0</v>
      </c>
      <c r="Q13" s="344">
        <f t="shared" si="5"/>
        <v>0</v>
      </c>
      <c r="R13" s="344">
        <f t="shared" si="5"/>
        <v>0</v>
      </c>
      <c r="S13" s="344">
        <f t="shared" si="5"/>
        <v>43365</v>
      </c>
      <c r="T13" s="344">
        <f t="shared" si="5"/>
        <v>12048653</v>
      </c>
      <c r="U13" s="344">
        <f t="shared" si="5"/>
        <v>6178120</v>
      </c>
      <c r="V13" s="344">
        <f t="shared" si="5"/>
        <v>3384892</v>
      </c>
      <c r="W13" s="344">
        <f t="shared" si="5"/>
        <v>0</v>
      </c>
      <c r="X13" s="344">
        <f t="shared" si="5"/>
        <v>0</v>
      </c>
      <c r="Y13" s="344">
        <f t="shared" si="5"/>
        <v>0</v>
      </c>
      <c r="Z13" s="194">
        <f>SUM(P13:Y13)/Matrices!$L$13</f>
        <v>87.927394488707449</v>
      </c>
      <c r="AA13" s="37"/>
      <c r="AB13" s="344">
        <f t="shared" ref="AB13:AK13" si="6">SUM(AB10:AB12)</f>
        <v>0</v>
      </c>
      <c r="AC13" s="344">
        <f t="shared" si="6"/>
        <v>0</v>
      </c>
      <c r="AD13" s="344">
        <f t="shared" si="6"/>
        <v>0</v>
      </c>
      <c r="AE13" s="344">
        <f t="shared" si="6"/>
        <v>14455</v>
      </c>
      <c r="AF13" s="344">
        <f t="shared" si="6"/>
        <v>11040836</v>
      </c>
      <c r="AG13" s="344">
        <f t="shared" si="6"/>
        <v>6484980</v>
      </c>
      <c r="AH13" s="344">
        <f t="shared" si="6"/>
        <v>2225053</v>
      </c>
      <c r="AI13" s="344">
        <f t="shared" si="6"/>
        <v>0</v>
      </c>
      <c r="AJ13" s="344">
        <f t="shared" si="6"/>
        <v>0</v>
      </c>
      <c r="AK13" s="344">
        <f t="shared" si="6"/>
        <v>0</v>
      </c>
      <c r="AL13" s="194">
        <f>SUM(AB13:AK13)/Matrices!$L$13</f>
        <v>80.254492399461782</v>
      </c>
      <c r="AM13" s="37"/>
      <c r="AN13" s="344">
        <f t="shared" ref="AN13:AW13" si="7">SUM(AN10:AN12)</f>
        <v>0</v>
      </c>
      <c r="AO13" s="344">
        <f t="shared" si="7"/>
        <v>0</v>
      </c>
      <c r="AP13" s="344">
        <f t="shared" si="7"/>
        <v>0</v>
      </c>
      <c r="AQ13" s="344">
        <f t="shared" si="7"/>
        <v>28910</v>
      </c>
      <c r="AR13" s="344">
        <f t="shared" si="7"/>
        <v>13455324</v>
      </c>
      <c r="AS13" s="344">
        <f t="shared" si="7"/>
        <v>6133932</v>
      </c>
      <c r="AT13" s="344">
        <f t="shared" si="7"/>
        <v>2381861</v>
      </c>
      <c r="AU13" s="344">
        <f t="shared" si="7"/>
        <v>0</v>
      </c>
      <c r="AV13" s="344">
        <f t="shared" si="7"/>
        <v>0</v>
      </c>
      <c r="AW13" s="344">
        <f t="shared" si="7"/>
        <v>0</v>
      </c>
      <c r="AX13" s="194">
        <f>SUM(AN13:AW13)/Matrices!$L$13</f>
        <v>89.328209325556927</v>
      </c>
    </row>
    <row r="14" spans="1:50" x14ac:dyDescent="0.25"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</row>
    <row r="15" spans="1:50" x14ac:dyDescent="0.25">
      <c r="A15" s="35" t="str">
        <f>Raw_Award_Data!A5</f>
        <v>12</v>
      </c>
      <c r="B15" t="str">
        <f>Raw_Award_Data!B5</f>
        <v>NMSU</v>
      </c>
      <c r="C15" s="343" t="str">
        <f>Raw_Award_Data!C5</f>
        <v>1</v>
      </c>
      <c r="D15" s="37">
        <f>Raw_Award_Data!D5</f>
        <v>0</v>
      </c>
      <c r="E15" s="37">
        <f>Raw_Award_Data!E5</f>
        <v>0</v>
      </c>
      <c r="F15" s="37">
        <f>Raw_Award_Data!F5</f>
        <v>0</v>
      </c>
      <c r="G15" s="37">
        <f>Raw_Award_Data!G5</f>
        <v>9</v>
      </c>
      <c r="H15" s="37">
        <f>Raw_Award_Data!H5</f>
        <v>1721</v>
      </c>
      <c r="I15" s="37">
        <f>Raw_Award_Data!I5</f>
        <v>651</v>
      </c>
      <c r="J15" s="37">
        <f>Raw_Award_Data!J5</f>
        <v>45</v>
      </c>
      <c r="K15" s="37">
        <f>Raw_Award_Data!K5</f>
        <v>0</v>
      </c>
      <c r="L15" s="37">
        <f>Raw_Award_Data!L5</f>
        <v>12</v>
      </c>
      <c r="M15" s="37">
        <f>Raw_Award_Data!M5</f>
        <v>12</v>
      </c>
      <c r="N15" s="37"/>
      <c r="O15" s="37"/>
      <c r="P15" s="37">
        <f>Raw_Award_Data!N5</f>
        <v>0</v>
      </c>
      <c r="Q15" s="37">
        <f>Raw_Award_Data!O5</f>
        <v>0</v>
      </c>
      <c r="R15" s="37">
        <f>Raw_Award_Data!P5</f>
        <v>0</v>
      </c>
      <c r="S15" s="37">
        <f>Raw_Award_Data!Q5</f>
        <v>10</v>
      </c>
      <c r="T15" s="37">
        <f>Raw_Award_Data!R5</f>
        <v>1665</v>
      </c>
      <c r="U15" s="37">
        <f>Raw_Award_Data!S5</f>
        <v>604</v>
      </c>
      <c r="V15" s="37">
        <f>Raw_Award_Data!T5</f>
        <v>47</v>
      </c>
      <c r="W15" s="37">
        <f>Raw_Award_Data!U5</f>
        <v>0</v>
      </c>
      <c r="X15" s="37">
        <f>Raw_Award_Data!V5</f>
        <v>10</v>
      </c>
      <c r="Y15" s="37">
        <f>Raw_Award_Data!W5</f>
        <v>7</v>
      </c>
      <c r="Z15" s="37"/>
      <c r="AA15" s="37"/>
      <c r="AB15" s="37">
        <f>Raw_Award_Data!X5</f>
        <v>0</v>
      </c>
      <c r="AC15" s="37">
        <f>Raw_Award_Data!Y5</f>
        <v>0</v>
      </c>
      <c r="AD15" s="37">
        <f>Raw_Award_Data!Z5</f>
        <v>0</v>
      </c>
      <c r="AE15" s="37">
        <f>Raw_Award_Data!AA5</f>
        <v>23</v>
      </c>
      <c r="AF15" s="37">
        <f>Raw_Award_Data!AB5</f>
        <v>1726</v>
      </c>
      <c r="AG15" s="37">
        <f>Raw_Award_Data!AC5</f>
        <v>538</v>
      </c>
      <c r="AH15" s="37">
        <f>Raw_Award_Data!AD5</f>
        <v>57</v>
      </c>
      <c r="AI15" s="37">
        <f>Raw_Award_Data!AE5</f>
        <v>0</v>
      </c>
      <c r="AJ15" s="37">
        <f>Raw_Award_Data!AF5</f>
        <v>8</v>
      </c>
      <c r="AK15" s="37">
        <f>Raw_Award_Data!AG5</f>
        <v>10</v>
      </c>
      <c r="AL15" s="37"/>
      <c r="AM15" s="37"/>
      <c r="AN15" s="37">
        <f>Raw_Award_Data!AH5</f>
        <v>0</v>
      </c>
      <c r="AO15" s="37">
        <f>Raw_Award_Data!AI5</f>
        <v>0</v>
      </c>
      <c r="AP15" s="37">
        <f>Raw_Award_Data!AJ5</f>
        <v>0</v>
      </c>
      <c r="AQ15" s="37">
        <f>Raw_Award_Data!AK5</f>
        <v>15</v>
      </c>
      <c r="AR15" s="37">
        <f>Raw_Award_Data!AL5</f>
        <v>1731</v>
      </c>
      <c r="AS15" s="37">
        <f>Raw_Award_Data!AM5</f>
        <v>535</v>
      </c>
      <c r="AT15" s="37">
        <f>Raw_Award_Data!AN5</f>
        <v>58</v>
      </c>
      <c r="AU15" s="37">
        <f>Raw_Award_Data!AO5</f>
        <v>0</v>
      </c>
      <c r="AV15" s="37">
        <f>Raw_Award_Data!AP5</f>
        <v>22</v>
      </c>
      <c r="AW15" s="37">
        <f>Raw_Award_Data!AQ5</f>
        <v>5</v>
      </c>
      <c r="AX15" s="37"/>
    </row>
    <row r="16" spans="1:50" x14ac:dyDescent="0.25">
      <c r="A16" s="35" t="str">
        <f>Raw_Award_Data!A6</f>
        <v>12</v>
      </c>
      <c r="B16" t="str">
        <f>Raw_Award_Data!B6</f>
        <v>NMSU</v>
      </c>
      <c r="C16" s="343" t="str">
        <f>Raw_Award_Data!C6</f>
        <v>2</v>
      </c>
      <c r="D16" s="37">
        <f>Raw_Award_Data!D6</f>
        <v>0</v>
      </c>
      <c r="E16" s="37">
        <f>Raw_Award_Data!E6</f>
        <v>0</v>
      </c>
      <c r="F16" s="37">
        <f>Raw_Award_Data!F6</f>
        <v>0</v>
      </c>
      <c r="G16" s="37">
        <f>Raw_Award_Data!G6</f>
        <v>0</v>
      </c>
      <c r="H16" s="37">
        <f>Raw_Award_Data!H6</f>
        <v>392</v>
      </c>
      <c r="I16" s="37">
        <f>Raw_Award_Data!I6</f>
        <v>158</v>
      </c>
      <c r="J16" s="37">
        <f>Raw_Award_Data!J6</f>
        <v>30</v>
      </c>
      <c r="K16" s="37">
        <f>Raw_Award_Data!K6</f>
        <v>0</v>
      </c>
      <c r="L16" s="37">
        <f>Raw_Award_Data!L6</f>
        <v>0</v>
      </c>
      <c r="M16" s="37">
        <f>Raw_Award_Data!M6</f>
        <v>0</v>
      </c>
      <c r="N16" s="37"/>
      <c r="O16" s="37"/>
      <c r="P16" s="37">
        <f>Raw_Award_Data!N6</f>
        <v>0</v>
      </c>
      <c r="Q16" s="37">
        <f>Raw_Award_Data!O6</f>
        <v>0</v>
      </c>
      <c r="R16" s="37">
        <f>Raw_Award_Data!P6</f>
        <v>0</v>
      </c>
      <c r="S16" s="37">
        <f>Raw_Award_Data!Q6</f>
        <v>0</v>
      </c>
      <c r="T16" s="37">
        <f>Raw_Award_Data!R6</f>
        <v>373</v>
      </c>
      <c r="U16" s="37">
        <f>Raw_Award_Data!S6</f>
        <v>125</v>
      </c>
      <c r="V16" s="37">
        <f>Raw_Award_Data!T6</f>
        <v>32</v>
      </c>
      <c r="W16" s="37">
        <f>Raw_Award_Data!U6</f>
        <v>0</v>
      </c>
      <c r="X16" s="37">
        <f>Raw_Award_Data!V6</f>
        <v>0</v>
      </c>
      <c r="Y16" s="37">
        <f>Raw_Award_Data!W6</f>
        <v>0</v>
      </c>
      <c r="Z16" s="37"/>
      <c r="AA16" s="37"/>
      <c r="AB16" s="37">
        <f>Raw_Award_Data!X6</f>
        <v>0</v>
      </c>
      <c r="AC16" s="37">
        <f>Raw_Award_Data!Y6</f>
        <v>0</v>
      </c>
      <c r="AD16" s="37">
        <f>Raw_Award_Data!Z6</f>
        <v>0</v>
      </c>
      <c r="AE16" s="37">
        <f>Raw_Award_Data!AA6</f>
        <v>0</v>
      </c>
      <c r="AF16" s="37">
        <f>Raw_Award_Data!AB6</f>
        <v>410</v>
      </c>
      <c r="AG16" s="37">
        <f>Raw_Award_Data!AC6</f>
        <v>120</v>
      </c>
      <c r="AH16" s="37">
        <f>Raw_Award_Data!AD6</f>
        <v>40</v>
      </c>
      <c r="AI16" s="37">
        <f>Raw_Award_Data!AE6</f>
        <v>0</v>
      </c>
      <c r="AJ16" s="37">
        <f>Raw_Award_Data!AF6</f>
        <v>0</v>
      </c>
      <c r="AK16" s="37">
        <f>Raw_Award_Data!AG6</f>
        <v>0</v>
      </c>
      <c r="AL16" s="37"/>
      <c r="AM16" s="37"/>
      <c r="AN16" s="37">
        <f>Raw_Award_Data!AH6</f>
        <v>0</v>
      </c>
      <c r="AO16" s="37">
        <f>Raw_Award_Data!AI6</f>
        <v>0</v>
      </c>
      <c r="AP16" s="37">
        <f>Raw_Award_Data!AJ6</f>
        <v>0</v>
      </c>
      <c r="AQ16" s="37">
        <f>Raw_Award_Data!AK6</f>
        <v>0</v>
      </c>
      <c r="AR16" s="37">
        <f>Raw_Award_Data!AL6</f>
        <v>449</v>
      </c>
      <c r="AS16" s="37">
        <f>Raw_Award_Data!AM6</f>
        <v>120</v>
      </c>
      <c r="AT16" s="37">
        <f>Raw_Award_Data!AN6</f>
        <v>26</v>
      </c>
      <c r="AU16" s="37">
        <f>Raw_Award_Data!AO6</f>
        <v>0</v>
      </c>
      <c r="AV16" s="37">
        <f>Raw_Award_Data!AP6</f>
        <v>0</v>
      </c>
      <c r="AW16" s="37">
        <f>Raw_Award_Data!AQ6</f>
        <v>0</v>
      </c>
      <c r="AX16" s="37"/>
    </row>
    <row r="17" spans="1:50" x14ac:dyDescent="0.25">
      <c r="A17" s="35" t="str">
        <f>Raw_Award_Data!A7</f>
        <v>12</v>
      </c>
      <c r="B17" t="str">
        <f>Raw_Award_Data!B7</f>
        <v>NMSU</v>
      </c>
      <c r="C17" s="343" t="str">
        <f>Raw_Award_Data!C7</f>
        <v>3</v>
      </c>
      <c r="D17" s="37">
        <f>Raw_Award_Data!D7</f>
        <v>0</v>
      </c>
      <c r="E17" s="37">
        <f>Raw_Award_Data!E7</f>
        <v>0</v>
      </c>
      <c r="F17" s="37">
        <f>Raw_Award_Data!F7</f>
        <v>0</v>
      </c>
      <c r="G17" s="37">
        <f>Raw_Award_Data!G7</f>
        <v>0</v>
      </c>
      <c r="H17" s="37">
        <f>Raw_Award_Data!H7</f>
        <v>252</v>
      </c>
      <c r="I17" s="37">
        <f>Raw_Award_Data!I7</f>
        <v>163</v>
      </c>
      <c r="J17" s="37">
        <f>Raw_Award_Data!J7</f>
        <v>31</v>
      </c>
      <c r="K17" s="37">
        <f>Raw_Award_Data!K7</f>
        <v>0</v>
      </c>
      <c r="L17" s="37">
        <f>Raw_Award_Data!L7</f>
        <v>2</v>
      </c>
      <c r="M17" s="37">
        <f>Raw_Award_Data!M7</f>
        <v>0</v>
      </c>
      <c r="N17" s="37"/>
      <c r="O17" s="37"/>
      <c r="P17" s="37">
        <f>Raw_Award_Data!N7</f>
        <v>0</v>
      </c>
      <c r="Q17" s="37">
        <f>Raw_Award_Data!O7</f>
        <v>0</v>
      </c>
      <c r="R17" s="37">
        <f>Raw_Award_Data!P7</f>
        <v>0</v>
      </c>
      <c r="S17" s="37">
        <f>Raw_Award_Data!Q7</f>
        <v>0</v>
      </c>
      <c r="T17" s="37">
        <f>Raw_Award_Data!R7</f>
        <v>297</v>
      </c>
      <c r="U17" s="37">
        <f>Raw_Award_Data!S7</f>
        <v>139</v>
      </c>
      <c r="V17" s="37">
        <f>Raw_Award_Data!T7</f>
        <v>23</v>
      </c>
      <c r="W17" s="37">
        <f>Raw_Award_Data!U7</f>
        <v>0</v>
      </c>
      <c r="X17" s="37">
        <f>Raw_Award_Data!V7</f>
        <v>5</v>
      </c>
      <c r="Y17" s="37">
        <f>Raw_Award_Data!W7</f>
        <v>0</v>
      </c>
      <c r="Z17" s="37"/>
      <c r="AA17" s="37"/>
      <c r="AB17" s="37">
        <f>Raw_Award_Data!X7</f>
        <v>0</v>
      </c>
      <c r="AC17" s="37">
        <f>Raw_Award_Data!Y7</f>
        <v>0</v>
      </c>
      <c r="AD17" s="37">
        <f>Raw_Award_Data!Z7</f>
        <v>0</v>
      </c>
      <c r="AE17" s="37">
        <f>Raw_Award_Data!AA7</f>
        <v>0</v>
      </c>
      <c r="AF17" s="37">
        <f>Raw_Award_Data!AB7</f>
        <v>293</v>
      </c>
      <c r="AG17" s="37">
        <f>Raw_Award_Data!AC7</f>
        <v>133</v>
      </c>
      <c r="AH17" s="37">
        <f>Raw_Award_Data!AD7</f>
        <v>35</v>
      </c>
      <c r="AI17" s="37">
        <f>Raw_Award_Data!AE7</f>
        <v>0</v>
      </c>
      <c r="AJ17" s="37">
        <f>Raw_Award_Data!AF7</f>
        <v>2</v>
      </c>
      <c r="AK17" s="37">
        <f>Raw_Award_Data!AG7</f>
        <v>0</v>
      </c>
      <c r="AL17" s="37"/>
      <c r="AM17" s="37"/>
      <c r="AN17" s="37">
        <f>Raw_Award_Data!AH7</f>
        <v>0</v>
      </c>
      <c r="AO17" s="37">
        <f>Raw_Award_Data!AI7</f>
        <v>0</v>
      </c>
      <c r="AP17" s="37">
        <f>Raw_Award_Data!AJ7</f>
        <v>0</v>
      </c>
      <c r="AQ17" s="37">
        <f>Raw_Award_Data!AK7</f>
        <v>0</v>
      </c>
      <c r="AR17" s="37">
        <f>Raw_Award_Data!AL7</f>
        <v>372</v>
      </c>
      <c r="AS17" s="37">
        <f>Raw_Award_Data!AM7</f>
        <v>145</v>
      </c>
      <c r="AT17" s="37">
        <f>Raw_Award_Data!AN7</f>
        <v>30</v>
      </c>
      <c r="AU17" s="37">
        <f>Raw_Award_Data!AO7</f>
        <v>0</v>
      </c>
      <c r="AV17" s="37">
        <f>Raw_Award_Data!AP7</f>
        <v>1</v>
      </c>
      <c r="AW17" s="37">
        <f>Raw_Award_Data!AQ7</f>
        <v>0</v>
      </c>
      <c r="AX17" s="37"/>
    </row>
    <row r="18" spans="1:50" x14ac:dyDescent="0.25">
      <c r="D18" s="344">
        <f t="shared" ref="D18:M18" si="8">SUM(D15:D17)</f>
        <v>0</v>
      </c>
      <c r="E18" s="344">
        <f t="shared" si="8"/>
        <v>0</v>
      </c>
      <c r="F18" s="344">
        <f t="shared" si="8"/>
        <v>0</v>
      </c>
      <c r="G18" s="344">
        <f t="shared" si="8"/>
        <v>9</v>
      </c>
      <c r="H18" s="344">
        <f t="shared" si="8"/>
        <v>2365</v>
      </c>
      <c r="I18" s="344">
        <f t="shared" si="8"/>
        <v>972</v>
      </c>
      <c r="J18" s="344">
        <f t="shared" si="8"/>
        <v>106</v>
      </c>
      <c r="K18" s="344">
        <f t="shared" si="8"/>
        <v>0</v>
      </c>
      <c r="L18" s="344">
        <f t="shared" si="8"/>
        <v>14</v>
      </c>
      <c r="M18" s="344">
        <f t="shared" si="8"/>
        <v>12</v>
      </c>
      <c r="N18" s="194">
        <f>SUM(D18:M18)</f>
        <v>3478</v>
      </c>
      <c r="O18" s="37"/>
      <c r="P18" s="344">
        <f t="shared" ref="P18:Y18" si="9">SUM(P15:P17)</f>
        <v>0</v>
      </c>
      <c r="Q18" s="344">
        <f t="shared" si="9"/>
        <v>0</v>
      </c>
      <c r="R18" s="344">
        <f t="shared" si="9"/>
        <v>0</v>
      </c>
      <c r="S18" s="344">
        <f t="shared" si="9"/>
        <v>10</v>
      </c>
      <c r="T18" s="344">
        <f t="shared" si="9"/>
        <v>2335</v>
      </c>
      <c r="U18" s="344">
        <f t="shared" si="9"/>
        <v>868</v>
      </c>
      <c r="V18" s="344">
        <f t="shared" si="9"/>
        <v>102</v>
      </c>
      <c r="W18" s="344">
        <f t="shared" si="9"/>
        <v>0</v>
      </c>
      <c r="X18" s="344">
        <f t="shared" si="9"/>
        <v>15</v>
      </c>
      <c r="Y18" s="344">
        <f t="shared" si="9"/>
        <v>7</v>
      </c>
      <c r="Z18" s="194">
        <f>SUM(P18:Y18)</f>
        <v>3337</v>
      </c>
      <c r="AA18" s="37"/>
      <c r="AB18" s="344">
        <f t="shared" ref="AB18:AK18" si="10">SUM(AB15:AB17)</f>
        <v>0</v>
      </c>
      <c r="AC18" s="344">
        <f t="shared" si="10"/>
        <v>0</v>
      </c>
      <c r="AD18" s="344">
        <f t="shared" si="10"/>
        <v>0</v>
      </c>
      <c r="AE18" s="344">
        <f t="shared" si="10"/>
        <v>23</v>
      </c>
      <c r="AF18" s="344">
        <f t="shared" si="10"/>
        <v>2429</v>
      </c>
      <c r="AG18" s="344">
        <f t="shared" si="10"/>
        <v>791</v>
      </c>
      <c r="AH18" s="344">
        <f t="shared" si="10"/>
        <v>132</v>
      </c>
      <c r="AI18" s="344">
        <f t="shared" si="10"/>
        <v>0</v>
      </c>
      <c r="AJ18" s="344">
        <f t="shared" si="10"/>
        <v>10</v>
      </c>
      <c r="AK18" s="344">
        <f t="shared" si="10"/>
        <v>10</v>
      </c>
      <c r="AL18" s="194">
        <f>SUM(AB18:AK18)</f>
        <v>3395</v>
      </c>
      <c r="AM18" s="37"/>
      <c r="AN18" s="344">
        <f t="shared" ref="AN18:AW18" si="11">SUM(AN15:AN17)</f>
        <v>0</v>
      </c>
      <c r="AO18" s="344">
        <f t="shared" si="11"/>
        <v>0</v>
      </c>
      <c r="AP18" s="344">
        <f t="shared" si="11"/>
        <v>0</v>
      </c>
      <c r="AQ18" s="344">
        <f t="shared" si="11"/>
        <v>15</v>
      </c>
      <c r="AR18" s="344">
        <f t="shared" si="11"/>
        <v>2552</v>
      </c>
      <c r="AS18" s="344">
        <f t="shared" si="11"/>
        <v>800</v>
      </c>
      <c r="AT18" s="344">
        <f t="shared" si="11"/>
        <v>114</v>
      </c>
      <c r="AU18" s="344">
        <f t="shared" si="11"/>
        <v>0</v>
      </c>
      <c r="AV18" s="344">
        <f t="shared" si="11"/>
        <v>23</v>
      </c>
      <c r="AW18" s="344">
        <f t="shared" si="11"/>
        <v>5</v>
      </c>
      <c r="AX18" s="194">
        <f>SUM(AN18:AW18)</f>
        <v>3509</v>
      </c>
    </row>
    <row r="19" spans="1:50" x14ac:dyDescent="0.25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</row>
    <row r="20" spans="1:50" x14ac:dyDescent="0.25">
      <c r="D20" s="37">
        <f>D15*Matrices!$B$11</f>
        <v>0</v>
      </c>
      <c r="E20" s="37">
        <f>E15*Matrices!$C$11</f>
        <v>0</v>
      </c>
      <c r="F20" s="37">
        <f>F15*Matrices!$D$11</f>
        <v>0</v>
      </c>
      <c r="G20" s="37">
        <f>G15*Matrices!$E$11</f>
        <v>130095</v>
      </c>
      <c r="H20" s="37">
        <f>H15*Matrices!$F$11</f>
        <v>56793000</v>
      </c>
      <c r="I20" s="37">
        <f>I15*Matrices!$G$11</f>
        <v>21410088</v>
      </c>
      <c r="J20" s="37">
        <f>J15*Matrices!$H$11</f>
        <v>4889655</v>
      </c>
      <c r="K20" s="37">
        <f>K15*Matrices!$I$11</f>
        <v>0</v>
      </c>
      <c r="L20" s="37">
        <f>L15*Matrices!$J$11</f>
        <v>93828</v>
      </c>
      <c r="M20" s="37">
        <f>M15*Matrices!$K$11</f>
        <v>231072</v>
      </c>
      <c r="N20" s="37"/>
      <c r="O20" s="37"/>
      <c r="P20" s="37">
        <f>P15*Matrices!$B$11</f>
        <v>0</v>
      </c>
      <c r="Q20" s="37">
        <f>Q15*Matrices!$C$11</f>
        <v>0</v>
      </c>
      <c r="R20" s="37">
        <f>R15*Matrices!$D$11</f>
        <v>0</v>
      </c>
      <c r="S20" s="37">
        <f>S15*Matrices!$E$11</f>
        <v>144550</v>
      </c>
      <c r="T20" s="37">
        <f>T15*Matrices!$F$11</f>
        <v>54945000</v>
      </c>
      <c r="U20" s="37">
        <f>U15*Matrices!$G$11</f>
        <v>19864352</v>
      </c>
      <c r="V20" s="37">
        <f>V15*Matrices!$H$11</f>
        <v>5106973</v>
      </c>
      <c r="W20" s="37">
        <f>W15*Matrices!$I$11</f>
        <v>0</v>
      </c>
      <c r="X20" s="37">
        <f>X15*Matrices!$J$11</f>
        <v>78190</v>
      </c>
      <c r="Y20" s="37">
        <f>Y15*Matrices!$K$11</f>
        <v>134792</v>
      </c>
      <c r="Z20" s="37"/>
      <c r="AA20" s="37"/>
      <c r="AB20" s="37">
        <f>AB15*Matrices!$B$11</f>
        <v>0</v>
      </c>
      <c r="AC20" s="37">
        <f>AC15*Matrices!$C$11</f>
        <v>0</v>
      </c>
      <c r="AD20" s="37">
        <f>AD15*Matrices!$D$11</f>
        <v>0</v>
      </c>
      <c r="AE20" s="37">
        <f>AE15*Matrices!$E$11</f>
        <v>332465</v>
      </c>
      <c r="AF20" s="37">
        <f>AF15*Matrices!$F$11</f>
        <v>56958000</v>
      </c>
      <c r="AG20" s="37">
        <f>AG15*Matrices!$G$11</f>
        <v>17693744</v>
      </c>
      <c r="AH20" s="37">
        <f>AH15*Matrices!$H$11</f>
        <v>6193563</v>
      </c>
      <c r="AI20" s="37">
        <f>AI15*Matrices!$I$11</f>
        <v>0</v>
      </c>
      <c r="AJ20" s="37">
        <f>AJ15*Matrices!$J$11</f>
        <v>62552</v>
      </c>
      <c r="AK20" s="37">
        <f>AK15*Matrices!$K$11</f>
        <v>192560</v>
      </c>
      <c r="AL20" s="37"/>
      <c r="AM20" s="37"/>
      <c r="AN20" s="37">
        <f>AN15*Matrices!$B$11</f>
        <v>0</v>
      </c>
      <c r="AO20" s="37">
        <f>AO15*Matrices!$C$11</f>
        <v>0</v>
      </c>
      <c r="AP20" s="37">
        <f>AP15*Matrices!$D$11</f>
        <v>0</v>
      </c>
      <c r="AQ20" s="37">
        <f>AQ15*Matrices!$E$11</f>
        <v>216825</v>
      </c>
      <c r="AR20" s="37">
        <f>AR15*Matrices!$F$11</f>
        <v>57123000</v>
      </c>
      <c r="AS20" s="37">
        <f>AS15*Matrices!$G$11</f>
        <v>17595080</v>
      </c>
      <c r="AT20" s="37">
        <f>AT15*Matrices!$H$11</f>
        <v>6302222</v>
      </c>
      <c r="AU20" s="37">
        <f>AU15*Matrices!$I$11</f>
        <v>0</v>
      </c>
      <c r="AV20" s="37">
        <f>AV15*Matrices!$J$11</f>
        <v>172018</v>
      </c>
      <c r="AW20" s="37">
        <f>AW15*Matrices!$K$11</f>
        <v>96280</v>
      </c>
      <c r="AX20" s="37"/>
    </row>
    <row r="21" spans="1:50" x14ac:dyDescent="0.25">
      <c r="D21" s="37">
        <f>D16*Matrices!$B$12</f>
        <v>0</v>
      </c>
      <c r="E21" s="37">
        <f>E16*Matrices!$C$12</f>
        <v>0</v>
      </c>
      <c r="F21" s="37">
        <f>F16*Matrices!$D$12</f>
        <v>0</v>
      </c>
      <c r="G21" s="37">
        <f>G16*Matrices!$E$12</f>
        <v>0</v>
      </c>
      <c r="H21" s="37">
        <f>H16*Matrices!$F$12</f>
        <v>18668216</v>
      </c>
      <c r="I21" s="37">
        <f>I16*Matrices!$G$12</f>
        <v>7498838</v>
      </c>
      <c r="J21" s="37">
        <f>J16*Matrices!$H$12</f>
        <v>4704240</v>
      </c>
      <c r="K21" s="37">
        <f>K16*Matrices!$I$12</f>
        <v>0</v>
      </c>
      <c r="L21" s="37">
        <f>L16*Matrices!$J$12</f>
        <v>0</v>
      </c>
      <c r="M21" s="37">
        <f>M16*Matrices!$K$12</f>
        <v>0</v>
      </c>
      <c r="N21" s="37"/>
      <c r="O21" s="37"/>
      <c r="P21" s="37">
        <f>P16*Matrices!$B$12</f>
        <v>0</v>
      </c>
      <c r="Q21" s="37">
        <f>Q16*Matrices!$C$12</f>
        <v>0</v>
      </c>
      <c r="R21" s="37">
        <f>R16*Matrices!$D$12</f>
        <v>0</v>
      </c>
      <c r="S21" s="37">
        <f>S16*Matrices!$E$12</f>
        <v>0</v>
      </c>
      <c r="T21" s="37">
        <f>T16*Matrices!$F$12</f>
        <v>17763379</v>
      </c>
      <c r="U21" s="37">
        <f>U16*Matrices!$G$12</f>
        <v>5932625</v>
      </c>
      <c r="V21" s="37">
        <f>V16*Matrices!$H$12</f>
        <v>5017856</v>
      </c>
      <c r="W21" s="37">
        <f>W16*Matrices!$I$12</f>
        <v>0</v>
      </c>
      <c r="X21" s="37">
        <f>X16*Matrices!$J$12</f>
        <v>0</v>
      </c>
      <c r="Y21" s="37">
        <f>Y16*Matrices!$K$12</f>
        <v>0</v>
      </c>
      <c r="Z21" s="37"/>
      <c r="AA21" s="37"/>
      <c r="AB21" s="37">
        <f>AB16*Matrices!$B$12</f>
        <v>0</v>
      </c>
      <c r="AC21" s="37">
        <f>AC16*Matrices!$C$12</f>
        <v>0</v>
      </c>
      <c r="AD21" s="37">
        <f>AD16*Matrices!$D$12</f>
        <v>0</v>
      </c>
      <c r="AE21" s="37">
        <f>AE16*Matrices!$E$12</f>
        <v>0</v>
      </c>
      <c r="AF21" s="37">
        <f>AF16*Matrices!$F$12</f>
        <v>19525430</v>
      </c>
      <c r="AG21" s="37">
        <f>AG16*Matrices!$G$12</f>
        <v>5695320</v>
      </c>
      <c r="AH21" s="37">
        <f>AH16*Matrices!$H$12</f>
        <v>6272320</v>
      </c>
      <c r="AI21" s="37">
        <f>AI16*Matrices!$I$12</f>
        <v>0</v>
      </c>
      <c r="AJ21" s="37">
        <f>AJ16*Matrices!$J$12</f>
        <v>0</v>
      </c>
      <c r="AK21" s="37">
        <f>AK16*Matrices!$K$12</f>
        <v>0</v>
      </c>
      <c r="AL21" s="37"/>
      <c r="AM21" s="37"/>
      <c r="AN21" s="37">
        <f>AN16*Matrices!$B$12</f>
        <v>0</v>
      </c>
      <c r="AO21" s="37">
        <f>AO16*Matrices!$C$12</f>
        <v>0</v>
      </c>
      <c r="AP21" s="37">
        <f>AP16*Matrices!$D$12</f>
        <v>0</v>
      </c>
      <c r="AQ21" s="37">
        <f>AQ16*Matrices!$E$12</f>
        <v>0</v>
      </c>
      <c r="AR21" s="37">
        <f>AR16*Matrices!$F$12</f>
        <v>21382727</v>
      </c>
      <c r="AS21" s="37">
        <f>AS16*Matrices!$G$12</f>
        <v>5695320</v>
      </c>
      <c r="AT21" s="37">
        <f>AT16*Matrices!$H$12</f>
        <v>4077008</v>
      </c>
      <c r="AU21" s="37">
        <f>AU16*Matrices!$I$12</f>
        <v>0</v>
      </c>
      <c r="AV21" s="37">
        <f>AV16*Matrices!$J$12</f>
        <v>0</v>
      </c>
      <c r="AW21" s="37">
        <f>AW16*Matrices!$K$12</f>
        <v>0</v>
      </c>
      <c r="AX21" s="37"/>
    </row>
    <row r="22" spans="1:50" x14ac:dyDescent="0.25">
      <c r="D22" s="37">
        <f>D17*Matrices!$B$13</f>
        <v>0</v>
      </c>
      <c r="E22" s="37">
        <f>E17*Matrices!$C$13</f>
        <v>0</v>
      </c>
      <c r="F22" s="37">
        <f>F17*Matrices!$D$13</f>
        <v>0</v>
      </c>
      <c r="G22" s="37">
        <f>G17*Matrices!$E$13</f>
        <v>0</v>
      </c>
      <c r="H22" s="37">
        <f>H17*Matrices!$F$13</f>
        <v>17587584</v>
      </c>
      <c r="I22" s="37">
        <f>I17*Matrices!$G$13</f>
        <v>11337465</v>
      </c>
      <c r="J22" s="37">
        <f>J17*Matrices!$H$13</f>
        <v>7123955</v>
      </c>
      <c r="K22" s="37">
        <f>K17*Matrices!$I$13</f>
        <v>0</v>
      </c>
      <c r="L22" s="37">
        <f>L17*Matrices!$J$13</f>
        <v>33074</v>
      </c>
      <c r="M22" s="37">
        <f>M17*Matrices!$K$13</f>
        <v>0</v>
      </c>
      <c r="N22" s="37"/>
      <c r="O22" s="37"/>
      <c r="P22" s="37">
        <f>P17*Matrices!$B$13</f>
        <v>0</v>
      </c>
      <c r="Q22" s="37">
        <f>Q17*Matrices!$C$13</f>
        <v>0</v>
      </c>
      <c r="R22" s="37">
        <f>R17*Matrices!$D$13</f>
        <v>0</v>
      </c>
      <c r="S22" s="37">
        <f>S17*Matrices!$E$13</f>
        <v>0</v>
      </c>
      <c r="T22" s="37">
        <f>T17*Matrices!$F$13</f>
        <v>20728224</v>
      </c>
      <c r="U22" s="37">
        <f>U17*Matrices!$G$13</f>
        <v>9668145</v>
      </c>
      <c r="V22" s="37">
        <f>V17*Matrices!$H$13</f>
        <v>5285515</v>
      </c>
      <c r="W22" s="37">
        <f>W17*Matrices!$I$13</f>
        <v>0</v>
      </c>
      <c r="X22" s="37">
        <f>X17*Matrices!$J$13</f>
        <v>82685</v>
      </c>
      <c r="Y22" s="37">
        <f>Y17*Matrices!$K$13</f>
        <v>0</v>
      </c>
      <c r="Z22" s="37"/>
      <c r="AA22" s="37"/>
      <c r="AB22" s="37">
        <f>AB17*Matrices!$B$13</f>
        <v>0</v>
      </c>
      <c r="AC22" s="37">
        <f>AC17*Matrices!$C$13</f>
        <v>0</v>
      </c>
      <c r="AD22" s="37">
        <f>AD17*Matrices!$D$13</f>
        <v>0</v>
      </c>
      <c r="AE22" s="37">
        <f>AE17*Matrices!$E$13</f>
        <v>0</v>
      </c>
      <c r="AF22" s="37">
        <f>AF17*Matrices!$F$13</f>
        <v>20449056</v>
      </c>
      <c r="AG22" s="37">
        <f>AG17*Matrices!$G$13</f>
        <v>9250815</v>
      </c>
      <c r="AH22" s="37">
        <f>AH17*Matrices!$H$13</f>
        <v>8043175</v>
      </c>
      <c r="AI22" s="37">
        <f>AI17*Matrices!$I$13</f>
        <v>0</v>
      </c>
      <c r="AJ22" s="37">
        <f>AJ17*Matrices!$J$13</f>
        <v>33074</v>
      </c>
      <c r="AK22" s="37">
        <f>AK17*Matrices!$K$13</f>
        <v>0</v>
      </c>
      <c r="AL22" s="37"/>
      <c r="AM22" s="37"/>
      <c r="AN22" s="37">
        <f>AN17*Matrices!$B$13</f>
        <v>0</v>
      </c>
      <c r="AO22" s="37">
        <f>AO17*Matrices!$C$13</f>
        <v>0</v>
      </c>
      <c r="AP22" s="37">
        <f>AP17*Matrices!$D$13</f>
        <v>0</v>
      </c>
      <c r="AQ22" s="37">
        <f>AQ17*Matrices!$E$13</f>
        <v>0</v>
      </c>
      <c r="AR22" s="37">
        <f>AR17*Matrices!$F$13</f>
        <v>25962624</v>
      </c>
      <c r="AS22" s="37">
        <f>AS17*Matrices!$G$13</f>
        <v>10085475</v>
      </c>
      <c r="AT22" s="37">
        <f>AT17*Matrices!$H$13</f>
        <v>6894150</v>
      </c>
      <c r="AU22" s="37">
        <f>AU17*Matrices!$I$13</f>
        <v>0</v>
      </c>
      <c r="AV22" s="37">
        <f>AV17*Matrices!$J$13</f>
        <v>16537</v>
      </c>
      <c r="AW22" s="37">
        <f>AW17*Matrices!$K$13</f>
        <v>0</v>
      </c>
      <c r="AX22" s="37"/>
    </row>
    <row r="23" spans="1:50" x14ac:dyDescent="0.25">
      <c r="B23" t="str">
        <f>B17</f>
        <v>NMSU</v>
      </c>
      <c r="D23" s="344">
        <f t="shared" ref="D23:M23" si="12">SUM(D20:D22)</f>
        <v>0</v>
      </c>
      <c r="E23" s="344">
        <f t="shared" si="12"/>
        <v>0</v>
      </c>
      <c r="F23" s="344">
        <f t="shared" si="12"/>
        <v>0</v>
      </c>
      <c r="G23" s="344">
        <f t="shared" si="12"/>
        <v>130095</v>
      </c>
      <c r="H23" s="344">
        <f t="shared" si="12"/>
        <v>93048800</v>
      </c>
      <c r="I23" s="344">
        <f t="shared" si="12"/>
        <v>40246391</v>
      </c>
      <c r="J23" s="344">
        <f t="shared" si="12"/>
        <v>16717850</v>
      </c>
      <c r="K23" s="344">
        <f t="shared" si="12"/>
        <v>0</v>
      </c>
      <c r="L23" s="344">
        <f t="shared" si="12"/>
        <v>126902</v>
      </c>
      <c r="M23" s="344">
        <f t="shared" si="12"/>
        <v>231072</v>
      </c>
      <c r="N23" s="194">
        <f>SUM(D23:M23)/Matrices!$L$13</f>
        <v>611.0899162900422</v>
      </c>
      <c r="O23" s="37"/>
      <c r="P23" s="344">
        <f t="shared" ref="P23:Y23" si="13">SUM(P20:P22)</f>
        <v>0</v>
      </c>
      <c r="Q23" s="344">
        <f t="shared" si="13"/>
        <v>0</v>
      </c>
      <c r="R23" s="344">
        <f t="shared" si="13"/>
        <v>0</v>
      </c>
      <c r="S23" s="344">
        <f t="shared" si="13"/>
        <v>144550</v>
      </c>
      <c r="T23" s="344">
        <f t="shared" si="13"/>
        <v>93436603</v>
      </c>
      <c r="U23" s="344">
        <f t="shared" si="13"/>
        <v>35465122</v>
      </c>
      <c r="V23" s="344">
        <f t="shared" si="13"/>
        <v>15410344</v>
      </c>
      <c r="W23" s="344">
        <f t="shared" si="13"/>
        <v>0</v>
      </c>
      <c r="X23" s="344">
        <f t="shared" si="13"/>
        <v>160875</v>
      </c>
      <c r="Y23" s="344">
        <f t="shared" si="13"/>
        <v>134792</v>
      </c>
      <c r="Z23" s="194">
        <f>SUM(P23:Y23)/Matrices!$L$13</f>
        <v>587.74757431710805</v>
      </c>
      <c r="AA23" s="37"/>
      <c r="AB23" s="344">
        <f t="shared" ref="AB23:AK23" si="14">SUM(AB20:AB22)</f>
        <v>0</v>
      </c>
      <c r="AC23" s="344">
        <f t="shared" si="14"/>
        <v>0</v>
      </c>
      <c r="AD23" s="344">
        <f t="shared" si="14"/>
        <v>0</v>
      </c>
      <c r="AE23" s="344">
        <f t="shared" si="14"/>
        <v>332465</v>
      </c>
      <c r="AF23" s="344">
        <f t="shared" si="14"/>
        <v>96932486</v>
      </c>
      <c r="AG23" s="344">
        <f t="shared" si="14"/>
        <v>32639879</v>
      </c>
      <c r="AH23" s="344">
        <f t="shared" si="14"/>
        <v>20509058</v>
      </c>
      <c r="AI23" s="344">
        <f t="shared" si="14"/>
        <v>0</v>
      </c>
      <c r="AJ23" s="344">
        <f t="shared" si="14"/>
        <v>95626</v>
      </c>
      <c r="AK23" s="344">
        <f t="shared" si="14"/>
        <v>192560</v>
      </c>
      <c r="AL23" s="194">
        <f>SUM(AB23:AK23)/Matrices!$L$13</f>
        <v>611.90590411855271</v>
      </c>
      <c r="AM23" s="37"/>
      <c r="AN23" s="344">
        <f t="shared" ref="AN23:AW23" si="15">SUM(AN20:AN22)</f>
        <v>0</v>
      </c>
      <c r="AO23" s="344">
        <f t="shared" si="15"/>
        <v>0</v>
      </c>
      <c r="AP23" s="344">
        <f t="shared" si="15"/>
        <v>0</v>
      </c>
      <c r="AQ23" s="344">
        <f t="shared" si="15"/>
        <v>216825</v>
      </c>
      <c r="AR23" s="344">
        <f t="shared" si="15"/>
        <v>104468351</v>
      </c>
      <c r="AS23" s="344">
        <f t="shared" si="15"/>
        <v>33375875</v>
      </c>
      <c r="AT23" s="344">
        <f t="shared" si="15"/>
        <v>17273380</v>
      </c>
      <c r="AU23" s="344">
        <f t="shared" si="15"/>
        <v>0</v>
      </c>
      <c r="AV23" s="344">
        <f t="shared" si="15"/>
        <v>188555</v>
      </c>
      <c r="AW23" s="344">
        <f t="shared" si="15"/>
        <v>96280</v>
      </c>
      <c r="AX23" s="194">
        <f>SUM(AN23:AW23)/Matrices!$L$13</f>
        <v>631.87151399121115</v>
      </c>
    </row>
    <row r="24" spans="1:50" x14ac:dyDescent="0.25"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</row>
    <row r="25" spans="1:50" x14ac:dyDescent="0.25">
      <c r="A25" s="35" t="str">
        <f>Raw_Award_Data!A8</f>
        <v>13</v>
      </c>
      <c r="B25" t="str">
        <f>Raw_Award_Data!B8</f>
        <v>UNM</v>
      </c>
      <c r="C25" s="343" t="str">
        <f>Raw_Award_Data!C8</f>
        <v>1</v>
      </c>
      <c r="D25" s="37">
        <f>Raw_Award_Data!D8</f>
        <v>0</v>
      </c>
      <c r="E25" s="37">
        <f>Raw_Award_Data!E8</f>
        <v>0</v>
      </c>
      <c r="F25" s="37">
        <f>Raw_Award_Data!F8</f>
        <v>0</v>
      </c>
      <c r="G25" s="37">
        <f>Raw_Award_Data!G8</f>
        <v>0</v>
      </c>
      <c r="H25" s="37">
        <f>Raw_Award_Data!H8</f>
        <v>2504</v>
      </c>
      <c r="I25" s="37">
        <f>Raw_Award_Data!I8</f>
        <v>727</v>
      </c>
      <c r="J25" s="37">
        <f>Raw_Award_Data!J8</f>
        <v>78</v>
      </c>
      <c r="K25" s="37">
        <f>Raw_Award_Data!K8</f>
        <v>102</v>
      </c>
      <c r="L25" s="37">
        <f>Raw_Award_Data!L8</f>
        <v>3</v>
      </c>
      <c r="M25" s="37">
        <f>Raw_Award_Data!M8</f>
        <v>18</v>
      </c>
      <c r="N25" s="37"/>
      <c r="O25" s="37"/>
      <c r="P25" s="37">
        <f>Raw_Award_Data!N8</f>
        <v>0</v>
      </c>
      <c r="Q25" s="37">
        <f>Raw_Award_Data!O8</f>
        <v>0</v>
      </c>
      <c r="R25" s="37">
        <f>Raw_Award_Data!P8</f>
        <v>0</v>
      </c>
      <c r="S25" s="37">
        <f>Raw_Award_Data!Q8</f>
        <v>0</v>
      </c>
      <c r="T25" s="37">
        <f>Raw_Award_Data!R8</f>
        <v>2534</v>
      </c>
      <c r="U25" s="37">
        <f>Raw_Award_Data!S8</f>
        <v>789</v>
      </c>
      <c r="V25" s="37">
        <f>Raw_Award_Data!T8</f>
        <v>106</v>
      </c>
      <c r="W25" s="37">
        <f>Raw_Award_Data!U8</f>
        <v>121</v>
      </c>
      <c r="X25" s="37">
        <f>Raw_Award_Data!V8</f>
        <v>1</v>
      </c>
      <c r="Y25" s="37">
        <f>Raw_Award_Data!W8</f>
        <v>12</v>
      </c>
      <c r="Z25" s="37"/>
      <c r="AA25" s="37"/>
      <c r="AB25" s="37">
        <f>Raw_Award_Data!X8</f>
        <v>0</v>
      </c>
      <c r="AC25" s="37">
        <f>Raw_Award_Data!Y8</f>
        <v>0</v>
      </c>
      <c r="AD25" s="37">
        <f>Raw_Award_Data!Z8</f>
        <v>0</v>
      </c>
      <c r="AE25" s="37">
        <f>Raw_Award_Data!AA8</f>
        <v>0</v>
      </c>
      <c r="AF25" s="37">
        <f>Raw_Award_Data!AB8</f>
        <v>2671</v>
      </c>
      <c r="AG25" s="37">
        <f>Raw_Award_Data!AC8</f>
        <v>785</v>
      </c>
      <c r="AH25" s="37">
        <f>Raw_Award_Data!AD8</f>
        <v>96</v>
      </c>
      <c r="AI25" s="37">
        <f>Raw_Award_Data!AE8</f>
        <v>113</v>
      </c>
      <c r="AJ25" s="37">
        <f>Raw_Award_Data!AF8</f>
        <v>2</v>
      </c>
      <c r="AK25" s="37">
        <f>Raw_Award_Data!AG8</f>
        <v>21</v>
      </c>
      <c r="AL25" s="37"/>
      <c r="AM25" s="37"/>
      <c r="AN25" s="37">
        <f>Raw_Award_Data!AH8</f>
        <v>0</v>
      </c>
      <c r="AO25" s="37">
        <f>Raw_Award_Data!AI8</f>
        <v>0</v>
      </c>
      <c r="AP25" s="37">
        <f>Raw_Award_Data!AJ8</f>
        <v>0</v>
      </c>
      <c r="AQ25" s="37">
        <f>Raw_Award_Data!AK8</f>
        <v>0</v>
      </c>
      <c r="AR25" s="37">
        <f>Raw_Award_Data!AL8</f>
        <v>2757</v>
      </c>
      <c r="AS25" s="37">
        <f>Raw_Award_Data!AM8</f>
        <v>799</v>
      </c>
      <c r="AT25" s="37">
        <f>Raw_Award_Data!AN8</f>
        <v>110</v>
      </c>
      <c r="AU25" s="37">
        <f>Raw_Award_Data!AO8</f>
        <v>111</v>
      </c>
      <c r="AV25" s="37">
        <f>Raw_Award_Data!AP8</f>
        <v>5</v>
      </c>
      <c r="AW25" s="37">
        <f>Raw_Award_Data!AQ8</f>
        <v>21</v>
      </c>
      <c r="AX25" s="37"/>
    </row>
    <row r="26" spans="1:50" x14ac:dyDescent="0.25">
      <c r="A26" s="35" t="str">
        <f>Raw_Award_Data!A9</f>
        <v>13</v>
      </c>
      <c r="B26" t="str">
        <f>Raw_Award_Data!B9</f>
        <v>UNM</v>
      </c>
      <c r="C26" s="343" t="str">
        <f>Raw_Award_Data!C9</f>
        <v>2</v>
      </c>
      <c r="D26" s="37">
        <f>Raw_Award_Data!D9</f>
        <v>0</v>
      </c>
      <c r="E26" s="37">
        <f>Raw_Award_Data!E9</f>
        <v>0</v>
      </c>
      <c r="F26" s="37">
        <f>Raw_Award_Data!F9</f>
        <v>0</v>
      </c>
      <c r="G26" s="37">
        <f>Raw_Award_Data!G9</f>
        <v>0</v>
      </c>
      <c r="H26" s="37">
        <f>Raw_Award_Data!H9</f>
        <v>568</v>
      </c>
      <c r="I26" s="37">
        <f>Raw_Award_Data!I9</f>
        <v>317</v>
      </c>
      <c r="J26" s="37">
        <f>Raw_Award_Data!J9</f>
        <v>37</v>
      </c>
      <c r="K26" s="37">
        <f>Raw_Award_Data!K9</f>
        <v>121</v>
      </c>
      <c r="L26" s="37">
        <f>Raw_Award_Data!L9</f>
        <v>8</v>
      </c>
      <c r="M26" s="37">
        <f>Raw_Award_Data!M9</f>
        <v>2</v>
      </c>
      <c r="N26" s="37"/>
      <c r="O26" s="37"/>
      <c r="P26" s="37">
        <f>Raw_Award_Data!N9</f>
        <v>0</v>
      </c>
      <c r="Q26" s="37">
        <f>Raw_Award_Data!O9</f>
        <v>0</v>
      </c>
      <c r="R26" s="37">
        <f>Raw_Award_Data!P9</f>
        <v>0</v>
      </c>
      <c r="S26" s="37">
        <f>Raw_Award_Data!Q9</f>
        <v>0</v>
      </c>
      <c r="T26" s="37">
        <f>Raw_Award_Data!R9</f>
        <v>529</v>
      </c>
      <c r="U26" s="37">
        <f>Raw_Award_Data!S9</f>
        <v>280</v>
      </c>
      <c r="V26" s="37">
        <f>Raw_Award_Data!T9</f>
        <v>39</v>
      </c>
      <c r="W26" s="37">
        <f>Raw_Award_Data!U9</f>
        <v>109</v>
      </c>
      <c r="X26" s="37">
        <f>Raw_Award_Data!V9</f>
        <v>9</v>
      </c>
      <c r="Y26" s="37">
        <f>Raw_Award_Data!W9</f>
        <v>2</v>
      </c>
      <c r="Z26" s="37"/>
      <c r="AA26" s="37"/>
      <c r="AB26" s="37">
        <f>Raw_Award_Data!X9</f>
        <v>0</v>
      </c>
      <c r="AC26" s="37">
        <f>Raw_Award_Data!Y9</f>
        <v>0</v>
      </c>
      <c r="AD26" s="37">
        <f>Raw_Award_Data!Z9</f>
        <v>0</v>
      </c>
      <c r="AE26" s="37">
        <f>Raw_Award_Data!AA9</f>
        <v>0</v>
      </c>
      <c r="AF26" s="37">
        <f>Raw_Award_Data!AB9</f>
        <v>537</v>
      </c>
      <c r="AG26" s="37">
        <f>Raw_Award_Data!AC9</f>
        <v>291</v>
      </c>
      <c r="AH26" s="37">
        <f>Raw_Award_Data!AD9</f>
        <v>42</v>
      </c>
      <c r="AI26" s="37">
        <f>Raw_Award_Data!AE9</f>
        <v>111</v>
      </c>
      <c r="AJ26" s="37">
        <f>Raw_Award_Data!AF9</f>
        <v>5</v>
      </c>
      <c r="AK26" s="37">
        <f>Raw_Award_Data!AG9</f>
        <v>3</v>
      </c>
      <c r="AL26" s="37"/>
      <c r="AM26" s="37"/>
      <c r="AN26" s="37">
        <f>Raw_Award_Data!AH9</f>
        <v>0</v>
      </c>
      <c r="AO26" s="37">
        <f>Raw_Award_Data!AI9</f>
        <v>0</v>
      </c>
      <c r="AP26" s="37">
        <f>Raw_Award_Data!AJ9</f>
        <v>0</v>
      </c>
      <c r="AQ26" s="37">
        <f>Raw_Award_Data!AK9</f>
        <v>0</v>
      </c>
      <c r="AR26" s="37">
        <f>Raw_Award_Data!AL9</f>
        <v>568</v>
      </c>
      <c r="AS26" s="37">
        <f>Raw_Award_Data!AM9</f>
        <v>352</v>
      </c>
      <c r="AT26" s="37">
        <f>Raw_Award_Data!AN9</f>
        <v>55</v>
      </c>
      <c r="AU26" s="37">
        <f>Raw_Award_Data!AO9</f>
        <v>106</v>
      </c>
      <c r="AV26" s="37">
        <f>Raw_Award_Data!AP9</f>
        <v>8</v>
      </c>
      <c r="AW26" s="37">
        <f>Raw_Award_Data!AQ9</f>
        <v>6</v>
      </c>
      <c r="AX26" s="37"/>
    </row>
    <row r="27" spans="1:50" x14ac:dyDescent="0.25">
      <c r="A27" s="35" t="str">
        <f>Raw_Award_Data!A10</f>
        <v>13</v>
      </c>
      <c r="B27" t="str">
        <f>Raw_Award_Data!B10</f>
        <v>UNM</v>
      </c>
      <c r="C27" s="343" t="str">
        <f>Raw_Award_Data!C10</f>
        <v>3</v>
      </c>
      <c r="D27" s="37">
        <f>Raw_Award_Data!D10</f>
        <v>0</v>
      </c>
      <c r="E27" s="37">
        <f>Raw_Award_Data!E10</f>
        <v>0</v>
      </c>
      <c r="F27" s="37">
        <f>Raw_Award_Data!F10</f>
        <v>0</v>
      </c>
      <c r="G27" s="37">
        <f>Raw_Award_Data!G10</f>
        <v>0</v>
      </c>
      <c r="H27" s="37">
        <f>Raw_Award_Data!H10</f>
        <v>230</v>
      </c>
      <c r="I27" s="37">
        <f>Raw_Award_Data!I10</f>
        <v>123</v>
      </c>
      <c r="J27" s="37">
        <f>Raw_Award_Data!J10</f>
        <v>50</v>
      </c>
      <c r="K27" s="37">
        <f>Raw_Award_Data!K10</f>
        <v>0</v>
      </c>
      <c r="L27" s="37">
        <f>Raw_Award_Data!L10</f>
        <v>0</v>
      </c>
      <c r="M27" s="37">
        <f>Raw_Award_Data!M10</f>
        <v>0</v>
      </c>
      <c r="N27" s="37"/>
      <c r="O27" s="37"/>
      <c r="P27" s="37">
        <f>Raw_Award_Data!N10</f>
        <v>0</v>
      </c>
      <c r="Q27" s="37">
        <f>Raw_Award_Data!O10</f>
        <v>0</v>
      </c>
      <c r="R27" s="37">
        <f>Raw_Award_Data!P10</f>
        <v>0</v>
      </c>
      <c r="S27" s="37">
        <f>Raw_Award_Data!Q10</f>
        <v>0</v>
      </c>
      <c r="T27" s="37">
        <f>Raw_Award_Data!R10</f>
        <v>271</v>
      </c>
      <c r="U27" s="37">
        <f>Raw_Award_Data!S10</f>
        <v>156</v>
      </c>
      <c r="V27" s="37">
        <f>Raw_Award_Data!T10</f>
        <v>57</v>
      </c>
      <c r="W27" s="37">
        <f>Raw_Award_Data!U10</f>
        <v>0</v>
      </c>
      <c r="X27" s="37">
        <f>Raw_Award_Data!V10</f>
        <v>0</v>
      </c>
      <c r="Y27" s="37">
        <f>Raw_Award_Data!W10</f>
        <v>0</v>
      </c>
      <c r="Z27" s="37"/>
      <c r="AA27" s="37"/>
      <c r="AB27" s="37">
        <f>Raw_Award_Data!X10</f>
        <v>0</v>
      </c>
      <c r="AC27" s="37">
        <f>Raw_Award_Data!Y10</f>
        <v>0</v>
      </c>
      <c r="AD27" s="37">
        <f>Raw_Award_Data!Z10</f>
        <v>0</v>
      </c>
      <c r="AE27" s="37">
        <f>Raw_Award_Data!AA10</f>
        <v>0</v>
      </c>
      <c r="AF27" s="37">
        <f>Raw_Award_Data!AB10</f>
        <v>252</v>
      </c>
      <c r="AG27" s="37">
        <f>Raw_Award_Data!AC10</f>
        <v>144</v>
      </c>
      <c r="AH27" s="37">
        <f>Raw_Award_Data!AD10</f>
        <v>64</v>
      </c>
      <c r="AI27" s="37">
        <f>Raw_Award_Data!AE10</f>
        <v>0</v>
      </c>
      <c r="AJ27" s="37">
        <f>Raw_Award_Data!AF10</f>
        <v>0</v>
      </c>
      <c r="AK27" s="37">
        <f>Raw_Award_Data!AG10</f>
        <v>0</v>
      </c>
      <c r="AL27" s="37"/>
      <c r="AM27" s="37"/>
      <c r="AN27" s="37">
        <f>Raw_Award_Data!AH10</f>
        <v>0</v>
      </c>
      <c r="AO27" s="37">
        <f>Raw_Award_Data!AI10</f>
        <v>0</v>
      </c>
      <c r="AP27" s="37">
        <f>Raw_Award_Data!AJ10</f>
        <v>0</v>
      </c>
      <c r="AQ27" s="37">
        <f>Raw_Award_Data!AK10</f>
        <v>0</v>
      </c>
      <c r="AR27" s="37">
        <f>Raw_Award_Data!AL10</f>
        <v>300</v>
      </c>
      <c r="AS27" s="37">
        <f>Raw_Award_Data!AM10</f>
        <v>139</v>
      </c>
      <c r="AT27" s="37">
        <f>Raw_Award_Data!AN10</f>
        <v>66</v>
      </c>
      <c r="AU27" s="37">
        <f>Raw_Award_Data!AO10</f>
        <v>0</v>
      </c>
      <c r="AV27" s="37">
        <f>Raw_Award_Data!AP10</f>
        <v>0</v>
      </c>
      <c r="AW27" s="37">
        <f>Raw_Award_Data!AQ10</f>
        <v>0</v>
      </c>
      <c r="AX27" s="37"/>
    </row>
    <row r="28" spans="1:50" x14ac:dyDescent="0.25">
      <c r="D28" s="344">
        <f t="shared" ref="D28:M28" si="16">SUM(D25:D27)</f>
        <v>0</v>
      </c>
      <c r="E28" s="344">
        <f t="shared" si="16"/>
        <v>0</v>
      </c>
      <c r="F28" s="344">
        <f t="shared" si="16"/>
        <v>0</v>
      </c>
      <c r="G28" s="344">
        <f t="shared" si="16"/>
        <v>0</v>
      </c>
      <c r="H28" s="344">
        <f t="shared" si="16"/>
        <v>3302</v>
      </c>
      <c r="I28" s="344">
        <f t="shared" si="16"/>
        <v>1167</v>
      </c>
      <c r="J28" s="344">
        <f t="shared" si="16"/>
        <v>165</v>
      </c>
      <c r="K28" s="344">
        <f t="shared" si="16"/>
        <v>223</v>
      </c>
      <c r="L28" s="344">
        <f t="shared" si="16"/>
        <v>11</v>
      </c>
      <c r="M28" s="344">
        <f t="shared" si="16"/>
        <v>20</v>
      </c>
      <c r="N28" s="194">
        <f>SUM(D28:M28)</f>
        <v>4888</v>
      </c>
      <c r="O28" s="37"/>
      <c r="P28" s="344">
        <f t="shared" ref="P28:Y28" si="17">SUM(P25:P27)</f>
        <v>0</v>
      </c>
      <c r="Q28" s="344">
        <f t="shared" si="17"/>
        <v>0</v>
      </c>
      <c r="R28" s="344">
        <f t="shared" si="17"/>
        <v>0</v>
      </c>
      <c r="S28" s="344">
        <f t="shared" si="17"/>
        <v>0</v>
      </c>
      <c r="T28" s="344">
        <f t="shared" si="17"/>
        <v>3334</v>
      </c>
      <c r="U28" s="344">
        <f t="shared" si="17"/>
        <v>1225</v>
      </c>
      <c r="V28" s="344">
        <f t="shared" si="17"/>
        <v>202</v>
      </c>
      <c r="W28" s="344">
        <f t="shared" si="17"/>
        <v>230</v>
      </c>
      <c r="X28" s="344">
        <f t="shared" si="17"/>
        <v>10</v>
      </c>
      <c r="Y28" s="344">
        <f t="shared" si="17"/>
        <v>14</v>
      </c>
      <c r="Z28" s="194">
        <f>SUM(P28:Y28)</f>
        <v>5015</v>
      </c>
      <c r="AA28" s="37"/>
      <c r="AB28" s="344">
        <f t="shared" ref="AB28:AK28" si="18">SUM(AB25:AB27)</f>
        <v>0</v>
      </c>
      <c r="AC28" s="344">
        <f t="shared" si="18"/>
        <v>0</v>
      </c>
      <c r="AD28" s="344">
        <f t="shared" si="18"/>
        <v>0</v>
      </c>
      <c r="AE28" s="344">
        <f t="shared" si="18"/>
        <v>0</v>
      </c>
      <c r="AF28" s="344">
        <f t="shared" si="18"/>
        <v>3460</v>
      </c>
      <c r="AG28" s="344">
        <f t="shared" si="18"/>
        <v>1220</v>
      </c>
      <c r="AH28" s="344">
        <f t="shared" si="18"/>
        <v>202</v>
      </c>
      <c r="AI28" s="344">
        <f t="shared" si="18"/>
        <v>224</v>
      </c>
      <c r="AJ28" s="344">
        <f t="shared" si="18"/>
        <v>7</v>
      </c>
      <c r="AK28" s="344">
        <f t="shared" si="18"/>
        <v>24</v>
      </c>
      <c r="AL28" s="194">
        <f>SUM(AB28:AK28)</f>
        <v>5137</v>
      </c>
      <c r="AM28" s="37"/>
      <c r="AN28" s="344">
        <f t="shared" ref="AN28:AW28" si="19">SUM(AN25:AN27)</f>
        <v>0</v>
      </c>
      <c r="AO28" s="344">
        <f t="shared" si="19"/>
        <v>0</v>
      </c>
      <c r="AP28" s="344">
        <f t="shared" si="19"/>
        <v>0</v>
      </c>
      <c r="AQ28" s="344">
        <f t="shared" si="19"/>
        <v>0</v>
      </c>
      <c r="AR28" s="344">
        <f t="shared" si="19"/>
        <v>3625</v>
      </c>
      <c r="AS28" s="344">
        <f t="shared" si="19"/>
        <v>1290</v>
      </c>
      <c r="AT28" s="344">
        <f t="shared" si="19"/>
        <v>231</v>
      </c>
      <c r="AU28" s="344">
        <f t="shared" si="19"/>
        <v>217</v>
      </c>
      <c r="AV28" s="344">
        <f t="shared" si="19"/>
        <v>13</v>
      </c>
      <c r="AW28" s="344">
        <f t="shared" si="19"/>
        <v>27</v>
      </c>
      <c r="AX28" s="194">
        <f>SUM(AN28:AW28)</f>
        <v>5403</v>
      </c>
    </row>
    <row r="29" spans="1:50" x14ac:dyDescent="0.25"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</row>
    <row r="30" spans="1:50" x14ac:dyDescent="0.25">
      <c r="D30" s="37">
        <f>D25*Matrices!$B$11</f>
        <v>0</v>
      </c>
      <c r="E30" s="37">
        <f>E25*Matrices!$C$11</f>
        <v>0</v>
      </c>
      <c r="F30" s="37">
        <f>F25*Matrices!$D$11</f>
        <v>0</v>
      </c>
      <c r="G30" s="37">
        <f>G25*Matrices!$E$11</f>
        <v>0</v>
      </c>
      <c r="H30" s="37">
        <f>H25*Matrices!$F$11</f>
        <v>82632000</v>
      </c>
      <c r="I30" s="37">
        <f>I25*Matrices!$G$11</f>
        <v>23909576</v>
      </c>
      <c r="J30" s="37">
        <f>J25*Matrices!$H$11</f>
        <v>8475402</v>
      </c>
      <c r="K30" s="37">
        <f>K25*Matrices!$I$11</f>
        <v>11083218</v>
      </c>
      <c r="L30" s="37">
        <f>L25*Matrices!$J$11</f>
        <v>23457</v>
      </c>
      <c r="M30" s="37">
        <f>M25*Matrices!$K$11</f>
        <v>346608</v>
      </c>
      <c r="N30" s="37"/>
      <c r="O30" s="37"/>
      <c r="P30" s="37">
        <f>P25*Matrices!$B$11</f>
        <v>0</v>
      </c>
      <c r="Q30" s="37">
        <f>Q25*Matrices!$C$11</f>
        <v>0</v>
      </c>
      <c r="R30" s="37">
        <f>R25*Matrices!$D$11</f>
        <v>0</v>
      </c>
      <c r="S30" s="37">
        <f>S25*Matrices!$E$11</f>
        <v>0</v>
      </c>
      <c r="T30" s="37">
        <f>T25*Matrices!$F$11</f>
        <v>83622000</v>
      </c>
      <c r="U30" s="37">
        <f>U25*Matrices!$G$11</f>
        <v>25948632</v>
      </c>
      <c r="V30" s="37">
        <f>V25*Matrices!$H$11</f>
        <v>11517854</v>
      </c>
      <c r="W30" s="37">
        <f>W25*Matrices!$I$11</f>
        <v>13147739</v>
      </c>
      <c r="X30" s="37">
        <f>X25*Matrices!$J$11</f>
        <v>7819</v>
      </c>
      <c r="Y30" s="37">
        <f>Y25*Matrices!$K$11</f>
        <v>231072</v>
      </c>
      <c r="Z30" s="37"/>
      <c r="AA30" s="37"/>
      <c r="AB30" s="37">
        <f>AB25*Matrices!$B$11</f>
        <v>0</v>
      </c>
      <c r="AC30" s="37">
        <f>AC25*Matrices!$C$11</f>
        <v>0</v>
      </c>
      <c r="AD30" s="37">
        <f>AD25*Matrices!$D$11</f>
        <v>0</v>
      </c>
      <c r="AE30" s="37">
        <f>AE25*Matrices!$E$11</f>
        <v>0</v>
      </c>
      <c r="AF30" s="37">
        <f>AF25*Matrices!$F$11</f>
        <v>88143000</v>
      </c>
      <c r="AG30" s="37">
        <f>AG25*Matrices!$G$11</f>
        <v>25817080</v>
      </c>
      <c r="AH30" s="37">
        <f>AH25*Matrices!$H$11</f>
        <v>10431264</v>
      </c>
      <c r="AI30" s="37">
        <f>AI25*Matrices!$I$11</f>
        <v>12278467</v>
      </c>
      <c r="AJ30" s="37">
        <f>AJ25*Matrices!$J$11</f>
        <v>15638</v>
      </c>
      <c r="AK30" s="37">
        <f>AK25*Matrices!$K$11</f>
        <v>404376</v>
      </c>
      <c r="AL30" s="37"/>
      <c r="AM30" s="37"/>
      <c r="AN30" s="37">
        <f>AN25*Matrices!$B$11</f>
        <v>0</v>
      </c>
      <c r="AO30" s="37">
        <f>AO25*Matrices!$C$11</f>
        <v>0</v>
      </c>
      <c r="AP30" s="37">
        <f>AP25*Matrices!$D$11</f>
        <v>0</v>
      </c>
      <c r="AQ30" s="37">
        <f>AQ25*Matrices!$E$11</f>
        <v>0</v>
      </c>
      <c r="AR30" s="37">
        <f>AR25*Matrices!$F$11</f>
        <v>90981000</v>
      </c>
      <c r="AS30" s="37">
        <f>AS25*Matrices!$G$11</f>
        <v>26277512</v>
      </c>
      <c r="AT30" s="37">
        <f>AT25*Matrices!$H$11</f>
        <v>11952490</v>
      </c>
      <c r="AU30" s="37">
        <f>AU25*Matrices!$I$11</f>
        <v>12061149</v>
      </c>
      <c r="AV30" s="37">
        <f>AV25*Matrices!$J$11</f>
        <v>39095</v>
      </c>
      <c r="AW30" s="37">
        <f>AW25*Matrices!$K$11</f>
        <v>404376</v>
      </c>
      <c r="AX30" s="37"/>
    </row>
    <row r="31" spans="1:50" x14ac:dyDescent="0.25">
      <c r="D31" s="37">
        <f>D26*Matrices!$B$12</f>
        <v>0</v>
      </c>
      <c r="E31" s="37">
        <f>E26*Matrices!$C$12</f>
        <v>0</v>
      </c>
      <c r="F31" s="37">
        <f>F26*Matrices!$D$12</f>
        <v>0</v>
      </c>
      <c r="G31" s="37">
        <f>G26*Matrices!$E$12</f>
        <v>0</v>
      </c>
      <c r="H31" s="37">
        <f>H26*Matrices!$F$12</f>
        <v>27049864</v>
      </c>
      <c r="I31" s="37">
        <f>I26*Matrices!$G$12</f>
        <v>15045137</v>
      </c>
      <c r="J31" s="37">
        <f>J26*Matrices!$H$12</f>
        <v>5801896</v>
      </c>
      <c r="K31" s="37">
        <f>K26*Matrices!$I$12</f>
        <v>18973768</v>
      </c>
      <c r="L31" s="37">
        <f>L26*Matrices!$J$12</f>
        <v>90272</v>
      </c>
      <c r="M31" s="37">
        <f>M26*Matrices!$K$12</f>
        <v>55576</v>
      </c>
      <c r="N31" s="37"/>
      <c r="O31" s="37"/>
      <c r="P31" s="37">
        <f>P26*Matrices!$B$12</f>
        <v>0</v>
      </c>
      <c r="Q31" s="37">
        <f>Q26*Matrices!$C$12</f>
        <v>0</v>
      </c>
      <c r="R31" s="37">
        <f>R26*Matrices!$D$12</f>
        <v>0</v>
      </c>
      <c r="S31" s="37">
        <f>S26*Matrices!$E$12</f>
        <v>0</v>
      </c>
      <c r="T31" s="37">
        <f>T26*Matrices!$F$12</f>
        <v>25192567</v>
      </c>
      <c r="U31" s="37">
        <f>U26*Matrices!$G$12</f>
        <v>13289080</v>
      </c>
      <c r="V31" s="37">
        <f>V26*Matrices!$H$12</f>
        <v>6115512</v>
      </c>
      <c r="W31" s="37">
        <f>W26*Matrices!$I$12</f>
        <v>17092072</v>
      </c>
      <c r="X31" s="37">
        <f>X26*Matrices!$J$12</f>
        <v>101556</v>
      </c>
      <c r="Y31" s="37">
        <f>Y26*Matrices!$K$12</f>
        <v>55576</v>
      </c>
      <c r="Z31" s="37"/>
      <c r="AA31" s="37"/>
      <c r="AB31" s="37">
        <f>AB26*Matrices!$B$12</f>
        <v>0</v>
      </c>
      <c r="AC31" s="37">
        <f>AC26*Matrices!$C$12</f>
        <v>0</v>
      </c>
      <c r="AD31" s="37">
        <f>AD26*Matrices!$D$12</f>
        <v>0</v>
      </c>
      <c r="AE31" s="37">
        <f>AE26*Matrices!$E$12</f>
        <v>0</v>
      </c>
      <c r="AF31" s="37">
        <f>AF26*Matrices!$F$12</f>
        <v>25573551</v>
      </c>
      <c r="AG31" s="37">
        <f>AG26*Matrices!$G$12</f>
        <v>13811151</v>
      </c>
      <c r="AH31" s="37">
        <f>AH26*Matrices!$H$12</f>
        <v>6585936</v>
      </c>
      <c r="AI31" s="37">
        <f>AI26*Matrices!$I$12</f>
        <v>17405688</v>
      </c>
      <c r="AJ31" s="37">
        <f>AJ26*Matrices!$J$12</f>
        <v>56420</v>
      </c>
      <c r="AK31" s="37">
        <f>AK26*Matrices!$K$12</f>
        <v>83364</v>
      </c>
      <c r="AL31" s="37"/>
      <c r="AM31" s="37"/>
      <c r="AN31" s="37">
        <f>AN26*Matrices!$B$12</f>
        <v>0</v>
      </c>
      <c r="AO31" s="37">
        <f>AO26*Matrices!$C$12</f>
        <v>0</v>
      </c>
      <c r="AP31" s="37">
        <f>AP26*Matrices!$D$12</f>
        <v>0</v>
      </c>
      <c r="AQ31" s="37">
        <f>AQ26*Matrices!$E$12</f>
        <v>0</v>
      </c>
      <c r="AR31" s="37">
        <f>AR26*Matrices!$F$12</f>
        <v>27049864</v>
      </c>
      <c r="AS31" s="37">
        <f>AS26*Matrices!$G$12</f>
        <v>16706272</v>
      </c>
      <c r="AT31" s="37">
        <f>AT26*Matrices!$H$12</f>
        <v>8624440</v>
      </c>
      <c r="AU31" s="37">
        <f>AU26*Matrices!$I$12</f>
        <v>16621648</v>
      </c>
      <c r="AV31" s="37">
        <f>AV26*Matrices!$J$12</f>
        <v>90272</v>
      </c>
      <c r="AW31" s="37">
        <f>AW26*Matrices!$K$12</f>
        <v>166728</v>
      </c>
      <c r="AX31" s="37"/>
    </row>
    <row r="32" spans="1:50" x14ac:dyDescent="0.25">
      <c r="D32" s="37">
        <f>D27*Matrices!$B$13</f>
        <v>0</v>
      </c>
      <c r="E32" s="37">
        <f>E27*Matrices!$C$13</f>
        <v>0</v>
      </c>
      <c r="F32" s="37">
        <f>F27*Matrices!$D$13</f>
        <v>0</v>
      </c>
      <c r="G32" s="37">
        <f>G27*Matrices!$E$13</f>
        <v>0</v>
      </c>
      <c r="H32" s="37">
        <f>H27*Matrices!$F$13</f>
        <v>16052160</v>
      </c>
      <c r="I32" s="37">
        <f>I27*Matrices!$G$13</f>
        <v>8555265</v>
      </c>
      <c r="J32" s="37">
        <f>J27*Matrices!$H$13</f>
        <v>11490250</v>
      </c>
      <c r="K32" s="37">
        <f>K27*Matrices!$I$13</f>
        <v>0</v>
      </c>
      <c r="L32" s="37">
        <f>L27*Matrices!$J$13</f>
        <v>0</v>
      </c>
      <c r="M32" s="37">
        <f>M27*Matrices!$K$13</f>
        <v>0</v>
      </c>
      <c r="N32" s="37"/>
      <c r="O32" s="37"/>
      <c r="P32" s="37">
        <f>P27*Matrices!$B$13</f>
        <v>0</v>
      </c>
      <c r="Q32" s="37">
        <f>Q27*Matrices!$C$13</f>
        <v>0</v>
      </c>
      <c r="R32" s="37">
        <f>R27*Matrices!$D$13</f>
        <v>0</v>
      </c>
      <c r="S32" s="37">
        <f>S27*Matrices!$E$13</f>
        <v>0</v>
      </c>
      <c r="T32" s="37">
        <f>T27*Matrices!$F$13</f>
        <v>18913632</v>
      </c>
      <c r="U32" s="37">
        <f>U27*Matrices!$G$13</f>
        <v>10850580</v>
      </c>
      <c r="V32" s="37">
        <f>V27*Matrices!$H$13</f>
        <v>13098885</v>
      </c>
      <c r="W32" s="37">
        <f>W27*Matrices!$I$13</f>
        <v>0</v>
      </c>
      <c r="X32" s="37">
        <f>X27*Matrices!$J$13</f>
        <v>0</v>
      </c>
      <c r="Y32" s="37">
        <f>Y27*Matrices!$K$13</f>
        <v>0</v>
      </c>
      <c r="Z32" s="37"/>
      <c r="AA32" s="37"/>
      <c r="AB32" s="37">
        <f>AB27*Matrices!$B$13</f>
        <v>0</v>
      </c>
      <c r="AC32" s="37">
        <f>AC27*Matrices!$C$13</f>
        <v>0</v>
      </c>
      <c r="AD32" s="37">
        <f>AD27*Matrices!$D$13</f>
        <v>0</v>
      </c>
      <c r="AE32" s="37">
        <f>AE27*Matrices!$E$13</f>
        <v>0</v>
      </c>
      <c r="AF32" s="37">
        <f>AF27*Matrices!$F$13</f>
        <v>17587584</v>
      </c>
      <c r="AG32" s="37">
        <f>AG27*Matrices!$G$13</f>
        <v>10015920</v>
      </c>
      <c r="AH32" s="37">
        <f>AH27*Matrices!$H$13</f>
        <v>14707520</v>
      </c>
      <c r="AI32" s="37">
        <f>AI27*Matrices!$I$13</f>
        <v>0</v>
      </c>
      <c r="AJ32" s="37">
        <f>AJ27*Matrices!$J$13</f>
        <v>0</v>
      </c>
      <c r="AK32" s="37">
        <f>AK27*Matrices!$K$13</f>
        <v>0</v>
      </c>
      <c r="AL32" s="37"/>
      <c r="AM32" s="37"/>
      <c r="AN32" s="37">
        <f>AN27*Matrices!$B$13</f>
        <v>0</v>
      </c>
      <c r="AO32" s="37">
        <f>AO27*Matrices!$C$13</f>
        <v>0</v>
      </c>
      <c r="AP32" s="37">
        <f>AP27*Matrices!$D$13</f>
        <v>0</v>
      </c>
      <c r="AQ32" s="37">
        <f>AQ27*Matrices!$E$13</f>
        <v>0</v>
      </c>
      <c r="AR32" s="37">
        <f>AR27*Matrices!$F$13</f>
        <v>20937600</v>
      </c>
      <c r="AS32" s="37">
        <f>AS27*Matrices!$G$13</f>
        <v>9668145</v>
      </c>
      <c r="AT32" s="37">
        <f>AT27*Matrices!$H$13</f>
        <v>15167130</v>
      </c>
      <c r="AU32" s="37">
        <f>AU27*Matrices!$I$13</f>
        <v>0</v>
      </c>
      <c r="AV32" s="37">
        <f>AV27*Matrices!$J$13</f>
        <v>0</v>
      </c>
      <c r="AW32" s="37">
        <f>AW27*Matrices!$K$13</f>
        <v>0</v>
      </c>
      <c r="AX32" s="37"/>
    </row>
    <row r="33" spans="1:50" x14ac:dyDescent="0.25">
      <c r="B33" t="str">
        <f>B27</f>
        <v>UNM</v>
      </c>
      <c r="D33" s="344">
        <f t="shared" ref="D33:M33" si="20">SUM(D30:D32)</f>
        <v>0</v>
      </c>
      <c r="E33" s="344">
        <f t="shared" si="20"/>
        <v>0</v>
      </c>
      <c r="F33" s="344">
        <f t="shared" si="20"/>
        <v>0</v>
      </c>
      <c r="G33" s="344">
        <f t="shared" si="20"/>
        <v>0</v>
      </c>
      <c r="H33" s="344">
        <f t="shared" si="20"/>
        <v>125734024</v>
      </c>
      <c r="I33" s="344">
        <f t="shared" si="20"/>
        <v>47509978</v>
      </c>
      <c r="J33" s="344">
        <f t="shared" si="20"/>
        <v>25767548</v>
      </c>
      <c r="K33" s="344">
        <f t="shared" si="20"/>
        <v>30056986</v>
      </c>
      <c r="L33" s="344">
        <f t="shared" si="20"/>
        <v>113729</v>
      </c>
      <c r="M33" s="344">
        <f t="shared" si="20"/>
        <v>402184</v>
      </c>
      <c r="N33" s="194">
        <f>SUM(D33:M33)/Matrices!$L$13</f>
        <v>932.19738858341623</v>
      </c>
      <c r="O33" s="37"/>
      <c r="P33" s="344">
        <f t="shared" ref="P33:Y33" si="21">SUM(P30:P32)</f>
        <v>0</v>
      </c>
      <c r="Q33" s="344">
        <f t="shared" si="21"/>
        <v>0</v>
      </c>
      <c r="R33" s="344">
        <f t="shared" si="21"/>
        <v>0</v>
      </c>
      <c r="S33" s="344">
        <f t="shared" si="21"/>
        <v>0</v>
      </c>
      <c r="T33" s="344">
        <f t="shared" si="21"/>
        <v>127728199</v>
      </c>
      <c r="U33" s="344">
        <f t="shared" si="21"/>
        <v>50088292</v>
      </c>
      <c r="V33" s="344">
        <f t="shared" si="21"/>
        <v>30732251</v>
      </c>
      <c r="W33" s="344">
        <f t="shared" si="21"/>
        <v>30239811</v>
      </c>
      <c r="X33" s="344">
        <f t="shared" si="21"/>
        <v>109375</v>
      </c>
      <c r="Y33" s="344">
        <f t="shared" si="21"/>
        <v>286648</v>
      </c>
      <c r="Z33" s="194">
        <f>SUM(P33:Y33)/Matrices!$L$13</f>
        <v>971.17743866280614</v>
      </c>
      <c r="AA33" s="37"/>
      <c r="AB33" s="344">
        <f t="shared" ref="AB33:AK33" si="22">SUM(AB30:AB32)</f>
        <v>0</v>
      </c>
      <c r="AC33" s="344">
        <f t="shared" si="22"/>
        <v>0</v>
      </c>
      <c r="AD33" s="344">
        <f t="shared" si="22"/>
        <v>0</v>
      </c>
      <c r="AE33" s="344">
        <f t="shared" si="22"/>
        <v>0</v>
      </c>
      <c r="AF33" s="344">
        <f t="shared" si="22"/>
        <v>131304135</v>
      </c>
      <c r="AG33" s="344">
        <f t="shared" si="22"/>
        <v>49644151</v>
      </c>
      <c r="AH33" s="344">
        <f t="shared" si="22"/>
        <v>31724720</v>
      </c>
      <c r="AI33" s="344">
        <f t="shared" si="22"/>
        <v>29684155</v>
      </c>
      <c r="AJ33" s="344">
        <f t="shared" si="22"/>
        <v>72058</v>
      </c>
      <c r="AK33" s="344">
        <f t="shared" si="22"/>
        <v>487740</v>
      </c>
      <c r="AL33" s="194">
        <f>SUM(AB33:AK33)/Matrices!$L$13</f>
        <v>986.33228778672537</v>
      </c>
      <c r="AM33" s="37"/>
      <c r="AN33" s="344">
        <f t="shared" ref="AN33:AW33" si="23">SUM(AN30:AN32)</f>
        <v>0</v>
      </c>
      <c r="AO33" s="344">
        <f t="shared" si="23"/>
        <v>0</v>
      </c>
      <c r="AP33" s="344">
        <f t="shared" si="23"/>
        <v>0</v>
      </c>
      <c r="AQ33" s="344">
        <f t="shared" si="23"/>
        <v>0</v>
      </c>
      <c r="AR33" s="344">
        <f t="shared" si="23"/>
        <v>138968464</v>
      </c>
      <c r="AS33" s="344">
        <f t="shared" si="23"/>
        <v>52651929</v>
      </c>
      <c r="AT33" s="344">
        <f t="shared" si="23"/>
        <v>35744060</v>
      </c>
      <c r="AU33" s="344">
        <f t="shared" si="23"/>
        <v>28682797</v>
      </c>
      <c r="AV33" s="344">
        <f t="shared" si="23"/>
        <v>129367</v>
      </c>
      <c r="AW33" s="344">
        <f t="shared" si="23"/>
        <v>571104</v>
      </c>
      <c r="AX33" s="194">
        <f>SUM(AN33:AW33)/Matrices!$L$13</f>
        <v>1042.4902735504681</v>
      </c>
    </row>
    <row r="34" spans="1:50" x14ac:dyDescent="0.25"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</row>
    <row r="35" spans="1:50" x14ac:dyDescent="0.25">
      <c r="A35" s="35" t="str">
        <f>Raw_Award_Data!A11</f>
        <v>21</v>
      </c>
      <c r="B35" t="str">
        <f>Raw_Award_Data!B11</f>
        <v>ENMU</v>
      </c>
      <c r="C35" s="343" t="str">
        <f>Raw_Award_Data!C11</f>
        <v>1</v>
      </c>
      <c r="D35" s="37">
        <f>Raw_Award_Data!D11</f>
        <v>0</v>
      </c>
      <c r="E35" s="37">
        <f>Raw_Award_Data!E11</f>
        <v>0</v>
      </c>
      <c r="F35" s="37">
        <f>Raw_Award_Data!F11</f>
        <v>0</v>
      </c>
      <c r="G35" s="37">
        <f>Raw_Award_Data!G11</f>
        <v>3</v>
      </c>
      <c r="H35" s="37">
        <f>Raw_Award_Data!H11</f>
        <v>481</v>
      </c>
      <c r="I35" s="37">
        <f>Raw_Award_Data!I11</f>
        <v>113</v>
      </c>
      <c r="J35" s="37">
        <f>Raw_Award_Data!J11</f>
        <v>0</v>
      </c>
      <c r="K35" s="37">
        <f>Raw_Award_Data!K11</f>
        <v>0</v>
      </c>
      <c r="L35" s="37">
        <f>Raw_Award_Data!L11</f>
        <v>0</v>
      </c>
      <c r="M35" s="37">
        <f>Raw_Award_Data!M11</f>
        <v>0</v>
      </c>
      <c r="N35" s="37"/>
      <c r="O35" s="37"/>
      <c r="P35" s="37">
        <f>Raw_Award_Data!N11</f>
        <v>0</v>
      </c>
      <c r="Q35" s="37">
        <f>Raw_Award_Data!O11</f>
        <v>0</v>
      </c>
      <c r="R35" s="37">
        <f>Raw_Award_Data!P11</f>
        <v>0</v>
      </c>
      <c r="S35" s="37">
        <f>Raw_Award_Data!Q11</f>
        <v>11</v>
      </c>
      <c r="T35" s="37">
        <f>Raw_Award_Data!R11</f>
        <v>469</v>
      </c>
      <c r="U35" s="37">
        <f>Raw_Award_Data!S11</f>
        <v>133</v>
      </c>
      <c r="V35" s="37">
        <f>Raw_Award_Data!T11</f>
        <v>0</v>
      </c>
      <c r="W35" s="37">
        <f>Raw_Award_Data!U11</f>
        <v>0</v>
      </c>
      <c r="X35" s="37">
        <f>Raw_Award_Data!V11</f>
        <v>0</v>
      </c>
      <c r="Y35" s="37">
        <f>Raw_Award_Data!W11</f>
        <v>0</v>
      </c>
      <c r="Z35" s="37"/>
      <c r="AA35" s="37"/>
      <c r="AB35" s="37">
        <f>Raw_Award_Data!X11</f>
        <v>0</v>
      </c>
      <c r="AC35" s="37">
        <f>Raw_Award_Data!Y11</f>
        <v>0</v>
      </c>
      <c r="AD35" s="37">
        <f>Raw_Award_Data!Z11</f>
        <v>0</v>
      </c>
      <c r="AE35" s="37">
        <f>Raw_Award_Data!AA11</f>
        <v>16</v>
      </c>
      <c r="AF35" s="37">
        <f>Raw_Award_Data!AB11</f>
        <v>473</v>
      </c>
      <c r="AG35" s="37">
        <f>Raw_Award_Data!AC11</f>
        <v>163</v>
      </c>
      <c r="AH35" s="37">
        <f>Raw_Award_Data!AD11</f>
        <v>0</v>
      </c>
      <c r="AI35" s="37">
        <f>Raw_Award_Data!AE11</f>
        <v>0</v>
      </c>
      <c r="AJ35" s="37">
        <f>Raw_Award_Data!AF11</f>
        <v>0</v>
      </c>
      <c r="AK35" s="37">
        <f>Raw_Award_Data!AG11</f>
        <v>0</v>
      </c>
      <c r="AL35" s="37"/>
      <c r="AM35" s="37"/>
      <c r="AN35" s="37">
        <f>Raw_Award_Data!AH11</f>
        <v>0</v>
      </c>
      <c r="AO35" s="37">
        <f>Raw_Award_Data!AI11</f>
        <v>0</v>
      </c>
      <c r="AP35" s="37">
        <f>Raw_Award_Data!AJ11</f>
        <v>0</v>
      </c>
      <c r="AQ35" s="37">
        <f>Raw_Award_Data!AK11</f>
        <v>88</v>
      </c>
      <c r="AR35" s="37">
        <f>Raw_Award_Data!AL11</f>
        <v>499</v>
      </c>
      <c r="AS35" s="37">
        <f>Raw_Award_Data!AM11</f>
        <v>157</v>
      </c>
      <c r="AT35" s="37">
        <f>Raw_Award_Data!AN11</f>
        <v>0</v>
      </c>
      <c r="AU35" s="37">
        <f>Raw_Award_Data!AO11</f>
        <v>0</v>
      </c>
      <c r="AV35" s="37">
        <f>Raw_Award_Data!AP11</f>
        <v>0</v>
      </c>
      <c r="AW35" s="37">
        <f>Raw_Award_Data!AQ11</f>
        <v>0</v>
      </c>
      <c r="AX35" s="37"/>
    </row>
    <row r="36" spans="1:50" x14ac:dyDescent="0.25">
      <c r="A36" s="35" t="str">
        <f>Raw_Award_Data!A12</f>
        <v>21</v>
      </c>
      <c r="B36" t="str">
        <f>Raw_Award_Data!B12</f>
        <v>ENMU</v>
      </c>
      <c r="C36" s="343" t="str">
        <f>Raw_Award_Data!C12</f>
        <v>2</v>
      </c>
      <c r="D36" s="37">
        <f>Raw_Award_Data!D12</f>
        <v>0</v>
      </c>
      <c r="E36" s="37">
        <f>Raw_Award_Data!E12</f>
        <v>0</v>
      </c>
      <c r="F36" s="37">
        <f>Raw_Award_Data!F12</f>
        <v>0</v>
      </c>
      <c r="G36" s="37">
        <f>Raw_Award_Data!G12</f>
        <v>0</v>
      </c>
      <c r="H36" s="37">
        <f>Raw_Award_Data!H12</f>
        <v>84</v>
      </c>
      <c r="I36" s="37">
        <f>Raw_Award_Data!I12</f>
        <v>23</v>
      </c>
      <c r="J36" s="37">
        <f>Raw_Award_Data!J12</f>
        <v>0</v>
      </c>
      <c r="K36" s="37">
        <f>Raw_Award_Data!K12</f>
        <v>0</v>
      </c>
      <c r="L36" s="37">
        <f>Raw_Award_Data!L12</f>
        <v>0</v>
      </c>
      <c r="M36" s="37">
        <f>Raw_Award_Data!M12</f>
        <v>0</v>
      </c>
      <c r="N36" s="37"/>
      <c r="O36" s="37"/>
      <c r="P36" s="37">
        <f>Raw_Award_Data!N12</f>
        <v>0</v>
      </c>
      <c r="Q36" s="37">
        <f>Raw_Award_Data!O12</f>
        <v>0</v>
      </c>
      <c r="R36" s="37">
        <f>Raw_Award_Data!P12</f>
        <v>0</v>
      </c>
      <c r="S36" s="37">
        <f>Raw_Award_Data!Q12</f>
        <v>0</v>
      </c>
      <c r="T36" s="37">
        <f>Raw_Award_Data!R12</f>
        <v>125</v>
      </c>
      <c r="U36" s="37">
        <f>Raw_Award_Data!S12</f>
        <v>13</v>
      </c>
      <c r="V36" s="37">
        <f>Raw_Award_Data!T12</f>
        <v>0</v>
      </c>
      <c r="W36" s="37">
        <f>Raw_Award_Data!U12</f>
        <v>0</v>
      </c>
      <c r="X36" s="37">
        <f>Raw_Award_Data!V12</f>
        <v>0</v>
      </c>
      <c r="Y36" s="37">
        <f>Raw_Award_Data!W12</f>
        <v>0</v>
      </c>
      <c r="Z36" s="37"/>
      <c r="AA36" s="37"/>
      <c r="AB36" s="37">
        <f>Raw_Award_Data!X12</f>
        <v>0</v>
      </c>
      <c r="AC36" s="37">
        <f>Raw_Award_Data!Y12</f>
        <v>0</v>
      </c>
      <c r="AD36" s="37">
        <f>Raw_Award_Data!Z12</f>
        <v>0</v>
      </c>
      <c r="AE36" s="37">
        <f>Raw_Award_Data!AA12</f>
        <v>0</v>
      </c>
      <c r="AF36" s="37">
        <f>Raw_Award_Data!AB12</f>
        <v>152</v>
      </c>
      <c r="AG36" s="37">
        <f>Raw_Award_Data!AC12</f>
        <v>13</v>
      </c>
      <c r="AH36" s="37">
        <f>Raw_Award_Data!AD12</f>
        <v>0</v>
      </c>
      <c r="AI36" s="37">
        <f>Raw_Award_Data!AE12</f>
        <v>0</v>
      </c>
      <c r="AJ36" s="37">
        <f>Raw_Award_Data!AF12</f>
        <v>0</v>
      </c>
      <c r="AK36" s="37">
        <f>Raw_Award_Data!AG12</f>
        <v>0</v>
      </c>
      <c r="AL36" s="37"/>
      <c r="AM36" s="37"/>
      <c r="AN36" s="37">
        <f>Raw_Award_Data!AH12</f>
        <v>0</v>
      </c>
      <c r="AO36" s="37">
        <f>Raw_Award_Data!AI12</f>
        <v>0</v>
      </c>
      <c r="AP36" s="37">
        <f>Raw_Award_Data!AJ12</f>
        <v>0</v>
      </c>
      <c r="AQ36" s="37">
        <f>Raw_Award_Data!AK12</f>
        <v>0</v>
      </c>
      <c r="AR36" s="37">
        <f>Raw_Award_Data!AL12</f>
        <v>185</v>
      </c>
      <c r="AS36" s="37">
        <f>Raw_Award_Data!AM12</f>
        <v>26</v>
      </c>
      <c r="AT36" s="37">
        <f>Raw_Award_Data!AN12</f>
        <v>0</v>
      </c>
      <c r="AU36" s="37">
        <f>Raw_Award_Data!AO12</f>
        <v>0</v>
      </c>
      <c r="AV36" s="37">
        <f>Raw_Award_Data!AP12</f>
        <v>0</v>
      </c>
      <c r="AW36" s="37">
        <f>Raw_Award_Data!AQ12</f>
        <v>0</v>
      </c>
      <c r="AX36" s="37"/>
    </row>
    <row r="37" spans="1:50" x14ac:dyDescent="0.25">
      <c r="A37" s="35" t="str">
        <f>Raw_Award_Data!A13</f>
        <v>21</v>
      </c>
      <c r="B37" t="str">
        <f>Raw_Award_Data!B13</f>
        <v>ENMU</v>
      </c>
      <c r="C37" s="343" t="str">
        <f>Raw_Award_Data!C13</f>
        <v>3</v>
      </c>
      <c r="D37" s="37">
        <f>Raw_Award_Data!D13</f>
        <v>0</v>
      </c>
      <c r="E37" s="37">
        <f>Raw_Award_Data!E13</f>
        <v>0</v>
      </c>
      <c r="F37" s="37">
        <f>Raw_Award_Data!F13</f>
        <v>0</v>
      </c>
      <c r="G37" s="37">
        <f>Raw_Award_Data!G13</f>
        <v>0</v>
      </c>
      <c r="H37" s="37">
        <f>Raw_Award_Data!H13</f>
        <v>7</v>
      </c>
      <c r="I37" s="37">
        <f>Raw_Award_Data!I13</f>
        <v>4</v>
      </c>
      <c r="J37" s="37">
        <f>Raw_Award_Data!J13</f>
        <v>0</v>
      </c>
      <c r="K37" s="37">
        <f>Raw_Award_Data!K13</f>
        <v>0</v>
      </c>
      <c r="L37" s="37">
        <f>Raw_Award_Data!L13</f>
        <v>0</v>
      </c>
      <c r="M37" s="37">
        <f>Raw_Award_Data!M13</f>
        <v>0</v>
      </c>
      <c r="N37" s="37"/>
      <c r="O37" s="37"/>
      <c r="P37" s="37">
        <f>Raw_Award_Data!N13</f>
        <v>0</v>
      </c>
      <c r="Q37" s="37">
        <f>Raw_Award_Data!O13</f>
        <v>0</v>
      </c>
      <c r="R37" s="37">
        <f>Raw_Award_Data!P13</f>
        <v>0</v>
      </c>
      <c r="S37" s="37">
        <f>Raw_Award_Data!Q13</f>
        <v>0</v>
      </c>
      <c r="T37" s="37">
        <f>Raw_Award_Data!R13</f>
        <v>5</v>
      </c>
      <c r="U37" s="37">
        <f>Raw_Award_Data!S13</f>
        <v>5</v>
      </c>
      <c r="V37" s="37">
        <f>Raw_Award_Data!T13</f>
        <v>0</v>
      </c>
      <c r="W37" s="37">
        <f>Raw_Award_Data!U13</f>
        <v>0</v>
      </c>
      <c r="X37" s="37">
        <f>Raw_Award_Data!V13</f>
        <v>0</v>
      </c>
      <c r="Y37" s="37">
        <f>Raw_Award_Data!W13</f>
        <v>0</v>
      </c>
      <c r="Z37" s="37"/>
      <c r="AA37" s="37"/>
      <c r="AB37" s="37">
        <f>Raw_Award_Data!X13</f>
        <v>0</v>
      </c>
      <c r="AC37" s="37">
        <f>Raw_Award_Data!Y13</f>
        <v>0</v>
      </c>
      <c r="AD37" s="37">
        <f>Raw_Award_Data!Z13</f>
        <v>0</v>
      </c>
      <c r="AE37" s="37">
        <f>Raw_Award_Data!AA13</f>
        <v>0</v>
      </c>
      <c r="AF37" s="37">
        <f>Raw_Award_Data!AB13</f>
        <v>6</v>
      </c>
      <c r="AG37" s="37">
        <f>Raw_Award_Data!AC13</f>
        <v>3</v>
      </c>
      <c r="AH37" s="37">
        <f>Raw_Award_Data!AD13</f>
        <v>0</v>
      </c>
      <c r="AI37" s="37">
        <f>Raw_Award_Data!AE13</f>
        <v>0</v>
      </c>
      <c r="AJ37" s="37">
        <f>Raw_Award_Data!AF13</f>
        <v>0</v>
      </c>
      <c r="AK37" s="37">
        <f>Raw_Award_Data!AG13</f>
        <v>0</v>
      </c>
      <c r="AL37" s="37"/>
      <c r="AM37" s="37"/>
      <c r="AN37" s="37">
        <f>Raw_Award_Data!AH13</f>
        <v>0</v>
      </c>
      <c r="AO37" s="37">
        <f>Raw_Award_Data!AI13</f>
        <v>0</v>
      </c>
      <c r="AP37" s="37">
        <f>Raw_Award_Data!AJ13</f>
        <v>0</v>
      </c>
      <c r="AQ37" s="37">
        <f>Raw_Award_Data!AK13</f>
        <v>0</v>
      </c>
      <c r="AR37" s="37">
        <f>Raw_Award_Data!AL13</f>
        <v>13</v>
      </c>
      <c r="AS37" s="37">
        <f>Raw_Award_Data!AM13</f>
        <v>9</v>
      </c>
      <c r="AT37" s="37">
        <f>Raw_Award_Data!AN13</f>
        <v>0</v>
      </c>
      <c r="AU37" s="37">
        <f>Raw_Award_Data!AO13</f>
        <v>0</v>
      </c>
      <c r="AV37" s="37">
        <f>Raw_Award_Data!AP13</f>
        <v>0</v>
      </c>
      <c r="AW37" s="37">
        <f>Raw_Award_Data!AQ13</f>
        <v>0</v>
      </c>
      <c r="AX37" s="37"/>
    </row>
    <row r="38" spans="1:50" x14ac:dyDescent="0.25">
      <c r="D38" s="344">
        <f t="shared" ref="D38:M38" si="24">SUM(D35:D37)</f>
        <v>0</v>
      </c>
      <c r="E38" s="344">
        <f t="shared" si="24"/>
        <v>0</v>
      </c>
      <c r="F38" s="344">
        <f t="shared" si="24"/>
        <v>0</v>
      </c>
      <c r="G38" s="344">
        <f t="shared" si="24"/>
        <v>3</v>
      </c>
      <c r="H38" s="344">
        <f t="shared" si="24"/>
        <v>572</v>
      </c>
      <c r="I38" s="344">
        <f t="shared" si="24"/>
        <v>140</v>
      </c>
      <c r="J38" s="344">
        <f t="shared" si="24"/>
        <v>0</v>
      </c>
      <c r="K38" s="344">
        <f t="shared" si="24"/>
        <v>0</v>
      </c>
      <c r="L38" s="344">
        <f t="shared" si="24"/>
        <v>0</v>
      </c>
      <c r="M38" s="344">
        <f t="shared" si="24"/>
        <v>0</v>
      </c>
      <c r="N38" s="194">
        <f>SUM(D38:M38)</f>
        <v>715</v>
      </c>
      <c r="O38" s="37"/>
      <c r="P38" s="344">
        <f t="shared" ref="P38:Y38" si="25">SUM(P35:P37)</f>
        <v>0</v>
      </c>
      <c r="Q38" s="344">
        <f t="shared" si="25"/>
        <v>0</v>
      </c>
      <c r="R38" s="344">
        <f t="shared" si="25"/>
        <v>0</v>
      </c>
      <c r="S38" s="344">
        <f t="shared" si="25"/>
        <v>11</v>
      </c>
      <c r="T38" s="344">
        <f t="shared" si="25"/>
        <v>599</v>
      </c>
      <c r="U38" s="344">
        <f t="shared" si="25"/>
        <v>151</v>
      </c>
      <c r="V38" s="344">
        <f t="shared" si="25"/>
        <v>0</v>
      </c>
      <c r="W38" s="344">
        <f t="shared" si="25"/>
        <v>0</v>
      </c>
      <c r="X38" s="344">
        <f t="shared" si="25"/>
        <v>0</v>
      </c>
      <c r="Y38" s="344">
        <f t="shared" si="25"/>
        <v>0</v>
      </c>
      <c r="Z38" s="194">
        <f>SUM(P38:Y38)</f>
        <v>761</v>
      </c>
      <c r="AA38" s="37"/>
      <c r="AB38" s="344">
        <f t="shared" ref="AB38:AK38" si="26">SUM(AB35:AB37)</f>
        <v>0</v>
      </c>
      <c r="AC38" s="344">
        <f t="shared" si="26"/>
        <v>0</v>
      </c>
      <c r="AD38" s="344">
        <f t="shared" si="26"/>
        <v>0</v>
      </c>
      <c r="AE38" s="344">
        <f t="shared" si="26"/>
        <v>16</v>
      </c>
      <c r="AF38" s="344">
        <f t="shared" si="26"/>
        <v>631</v>
      </c>
      <c r="AG38" s="344">
        <f t="shared" si="26"/>
        <v>179</v>
      </c>
      <c r="AH38" s="344">
        <f t="shared" si="26"/>
        <v>0</v>
      </c>
      <c r="AI38" s="344">
        <f t="shared" si="26"/>
        <v>0</v>
      </c>
      <c r="AJ38" s="344">
        <f t="shared" si="26"/>
        <v>0</v>
      </c>
      <c r="AK38" s="344">
        <f t="shared" si="26"/>
        <v>0</v>
      </c>
      <c r="AL38" s="194">
        <f>SUM(AB38:AK38)</f>
        <v>826</v>
      </c>
      <c r="AM38" s="37"/>
      <c r="AN38" s="344">
        <f t="shared" ref="AN38:AW38" si="27">SUM(AN35:AN37)</f>
        <v>0</v>
      </c>
      <c r="AO38" s="344">
        <f t="shared" si="27"/>
        <v>0</v>
      </c>
      <c r="AP38" s="344">
        <f t="shared" si="27"/>
        <v>0</v>
      </c>
      <c r="AQ38" s="344">
        <f t="shared" si="27"/>
        <v>88</v>
      </c>
      <c r="AR38" s="344">
        <f t="shared" si="27"/>
        <v>697</v>
      </c>
      <c r="AS38" s="344">
        <f t="shared" si="27"/>
        <v>192</v>
      </c>
      <c r="AT38" s="344">
        <f t="shared" si="27"/>
        <v>0</v>
      </c>
      <c r="AU38" s="344">
        <f t="shared" si="27"/>
        <v>0</v>
      </c>
      <c r="AV38" s="344">
        <f t="shared" si="27"/>
        <v>0</v>
      </c>
      <c r="AW38" s="344">
        <f t="shared" si="27"/>
        <v>0</v>
      </c>
      <c r="AX38" s="194">
        <f>SUM(AN38:AW38)</f>
        <v>977</v>
      </c>
    </row>
    <row r="39" spans="1:50" x14ac:dyDescent="0.25"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</row>
    <row r="40" spans="1:50" x14ac:dyDescent="0.25">
      <c r="D40" s="37">
        <f>D35*Matrices!$B$16</f>
        <v>0</v>
      </c>
      <c r="E40" s="37">
        <f>E35*Matrices!$C$16</f>
        <v>0</v>
      </c>
      <c r="F40" s="37">
        <f>F35*Matrices!$D$16</f>
        <v>0</v>
      </c>
      <c r="G40" s="37">
        <f>G35*Matrices!$E$16</f>
        <v>750</v>
      </c>
      <c r="H40" s="37">
        <f>H35*Matrices!$F$16</f>
        <v>240500</v>
      </c>
      <c r="I40" s="37">
        <f>I35*Matrices!$G$16</f>
        <v>113000</v>
      </c>
      <c r="J40" s="37">
        <f>J35*Matrices!$H$16</f>
        <v>0</v>
      </c>
      <c r="K40" s="37">
        <f>K35*Matrices!$I$16</f>
        <v>0</v>
      </c>
      <c r="L40" s="37">
        <f>L35*Matrices!$J$16</f>
        <v>0</v>
      </c>
      <c r="M40" s="37">
        <f>M35*Matrices!$K$16</f>
        <v>0</v>
      </c>
      <c r="N40" s="37"/>
      <c r="O40" s="37"/>
      <c r="P40" s="37">
        <f>P35*Matrices!$B$16</f>
        <v>0</v>
      </c>
      <c r="Q40" s="37">
        <f>Q35*Matrices!$C$16</f>
        <v>0</v>
      </c>
      <c r="R40" s="37">
        <f>R35*Matrices!$D$16</f>
        <v>0</v>
      </c>
      <c r="S40" s="37">
        <f>S35*Matrices!$E$16</f>
        <v>2750</v>
      </c>
      <c r="T40" s="37">
        <f>T35*Matrices!$F$16</f>
        <v>234500</v>
      </c>
      <c r="U40" s="37">
        <f>U35*Matrices!$G$16</f>
        <v>133000</v>
      </c>
      <c r="V40" s="37">
        <f>V35*Matrices!$H$16</f>
        <v>0</v>
      </c>
      <c r="W40" s="37">
        <f>W35*Matrices!$I$16</f>
        <v>0</v>
      </c>
      <c r="X40" s="37">
        <f>X35*Matrices!$J$16</f>
        <v>0</v>
      </c>
      <c r="Y40" s="37">
        <f>Y35*Matrices!$K$16</f>
        <v>0</v>
      </c>
      <c r="Z40" s="37"/>
      <c r="AA40" s="37"/>
      <c r="AB40" s="37">
        <f>AB35*Matrices!$B$16</f>
        <v>0</v>
      </c>
      <c r="AC40" s="37">
        <f>AC35*Matrices!$C$16</f>
        <v>0</v>
      </c>
      <c r="AD40" s="37">
        <f>AD35*Matrices!$D$16</f>
        <v>0</v>
      </c>
      <c r="AE40" s="37">
        <f>AE35*Matrices!$E$16</f>
        <v>4000</v>
      </c>
      <c r="AF40" s="37">
        <f>AF35*Matrices!$F$16</f>
        <v>236500</v>
      </c>
      <c r="AG40" s="37">
        <f>AG35*Matrices!$G$16</f>
        <v>163000</v>
      </c>
      <c r="AH40" s="37">
        <f>AH35*Matrices!$H$16</f>
        <v>0</v>
      </c>
      <c r="AI40" s="37">
        <f>AI35*Matrices!$I$16</f>
        <v>0</v>
      </c>
      <c r="AJ40" s="37">
        <f>AJ35*Matrices!$J$16</f>
        <v>0</v>
      </c>
      <c r="AK40" s="37">
        <f>AK35*Matrices!$K$16</f>
        <v>0</v>
      </c>
      <c r="AL40" s="37"/>
      <c r="AM40" s="37"/>
      <c r="AN40" s="37">
        <f>AN35*Matrices!$B$16</f>
        <v>0</v>
      </c>
      <c r="AO40" s="37">
        <f>AO35*Matrices!$C$16</f>
        <v>0</v>
      </c>
      <c r="AP40" s="37">
        <f>AP35*Matrices!$D$16</f>
        <v>0</v>
      </c>
      <c r="AQ40" s="37">
        <f>AQ35*Matrices!$E$16</f>
        <v>22000</v>
      </c>
      <c r="AR40" s="37">
        <f>AR35*Matrices!$F$16</f>
        <v>249500</v>
      </c>
      <c r="AS40" s="37">
        <f>AS35*Matrices!$G$16</f>
        <v>157000</v>
      </c>
      <c r="AT40" s="37">
        <f>AT35*Matrices!$H$16</f>
        <v>0</v>
      </c>
      <c r="AU40" s="37">
        <f>AU35*Matrices!$I$16</f>
        <v>0</v>
      </c>
      <c r="AV40" s="37">
        <f>AV35*Matrices!$J$16</f>
        <v>0</v>
      </c>
      <c r="AW40" s="37">
        <f>AW35*Matrices!$K$16</f>
        <v>0</v>
      </c>
      <c r="AX40" s="37"/>
    </row>
    <row r="41" spans="1:50" x14ac:dyDescent="0.25">
      <c r="D41" s="37">
        <f>D36*Matrices!$B$17</f>
        <v>0</v>
      </c>
      <c r="E41" s="37">
        <f>E36*Matrices!$C$17</f>
        <v>0</v>
      </c>
      <c r="F41" s="37">
        <f>F36*Matrices!$D$17</f>
        <v>0</v>
      </c>
      <c r="G41" s="37">
        <f>G36*Matrices!$E$17</f>
        <v>0</v>
      </c>
      <c r="H41" s="37">
        <f>H36*Matrices!$F$17</f>
        <v>42000</v>
      </c>
      <c r="I41" s="37">
        <f>I36*Matrices!$G$17</f>
        <v>23000</v>
      </c>
      <c r="J41" s="37">
        <f>J36*Matrices!$H$17</f>
        <v>0</v>
      </c>
      <c r="K41" s="37">
        <f>K36*Matrices!$I$17</f>
        <v>0</v>
      </c>
      <c r="L41" s="37">
        <f>L36*Matrices!$J$17</f>
        <v>0</v>
      </c>
      <c r="M41" s="37">
        <f>M36*Matrices!$K$17</f>
        <v>0</v>
      </c>
      <c r="N41" s="37"/>
      <c r="O41" s="37"/>
      <c r="P41" s="37">
        <f>P36*Matrices!$B$17</f>
        <v>0</v>
      </c>
      <c r="Q41" s="37">
        <f>Q36*Matrices!$C$17</f>
        <v>0</v>
      </c>
      <c r="R41" s="37">
        <f>R36*Matrices!$D$17</f>
        <v>0</v>
      </c>
      <c r="S41" s="37">
        <f>S36*Matrices!$E$17</f>
        <v>0</v>
      </c>
      <c r="T41" s="37">
        <f>T36*Matrices!$F$17</f>
        <v>62500</v>
      </c>
      <c r="U41" s="37">
        <f>U36*Matrices!$G$17</f>
        <v>13000</v>
      </c>
      <c r="V41" s="37">
        <f>V36*Matrices!$H$17</f>
        <v>0</v>
      </c>
      <c r="W41" s="37">
        <f>W36*Matrices!$I$17</f>
        <v>0</v>
      </c>
      <c r="X41" s="37">
        <f>X36*Matrices!$J$17</f>
        <v>0</v>
      </c>
      <c r="Y41" s="37">
        <f>Y36*Matrices!$K$17</f>
        <v>0</v>
      </c>
      <c r="Z41" s="37"/>
      <c r="AA41" s="37"/>
      <c r="AB41" s="37">
        <f>AB36*Matrices!$B$17</f>
        <v>0</v>
      </c>
      <c r="AC41" s="37">
        <f>AC36*Matrices!$C$17</f>
        <v>0</v>
      </c>
      <c r="AD41" s="37">
        <f>AD36*Matrices!$D$17</f>
        <v>0</v>
      </c>
      <c r="AE41" s="37">
        <f>AE36*Matrices!$E$17</f>
        <v>0</v>
      </c>
      <c r="AF41" s="37">
        <f>AF36*Matrices!$F$17</f>
        <v>76000</v>
      </c>
      <c r="AG41" s="37">
        <f>AG36*Matrices!$G$17</f>
        <v>13000</v>
      </c>
      <c r="AH41" s="37">
        <f>AH36*Matrices!$H$17</f>
        <v>0</v>
      </c>
      <c r="AI41" s="37">
        <f>AI36*Matrices!$I$17</f>
        <v>0</v>
      </c>
      <c r="AJ41" s="37">
        <f>AJ36*Matrices!$J$17</f>
        <v>0</v>
      </c>
      <c r="AK41" s="37">
        <f>AK36*Matrices!$K$17</f>
        <v>0</v>
      </c>
      <c r="AL41" s="37"/>
      <c r="AM41" s="37"/>
      <c r="AN41" s="37">
        <f>AN36*Matrices!$B$17</f>
        <v>0</v>
      </c>
      <c r="AO41" s="37">
        <f>AO36*Matrices!$C$17</f>
        <v>0</v>
      </c>
      <c r="AP41" s="37">
        <f>AP36*Matrices!$D$17</f>
        <v>0</v>
      </c>
      <c r="AQ41" s="37">
        <f>AQ36*Matrices!$E$17</f>
        <v>0</v>
      </c>
      <c r="AR41" s="37">
        <f>AR36*Matrices!$F$17</f>
        <v>92500</v>
      </c>
      <c r="AS41" s="37">
        <f>AS36*Matrices!$G$17</f>
        <v>26000</v>
      </c>
      <c r="AT41" s="37">
        <f>AT36*Matrices!$H$17</f>
        <v>0</v>
      </c>
      <c r="AU41" s="37">
        <f>AU36*Matrices!$I$17</f>
        <v>0</v>
      </c>
      <c r="AV41" s="37">
        <f>AV36*Matrices!$J$17</f>
        <v>0</v>
      </c>
      <c r="AW41" s="37">
        <f>AW36*Matrices!$K$17</f>
        <v>0</v>
      </c>
      <c r="AX41" s="37"/>
    </row>
    <row r="42" spans="1:50" x14ac:dyDescent="0.25">
      <c r="D42" s="37">
        <f>D37*Matrices!$B$18</f>
        <v>0</v>
      </c>
      <c r="E42" s="37">
        <f>E37*Matrices!$C$18</f>
        <v>0</v>
      </c>
      <c r="F42" s="37">
        <f>F37*Matrices!$D$18</f>
        <v>0</v>
      </c>
      <c r="G42" s="37">
        <f>G37*Matrices!$E$18</f>
        <v>0</v>
      </c>
      <c r="H42" s="37">
        <f>H37*Matrices!$F$18</f>
        <v>3500</v>
      </c>
      <c r="I42" s="37">
        <f>I37*Matrices!$G$18</f>
        <v>4000</v>
      </c>
      <c r="J42" s="37">
        <f>J37*Matrices!$H$18</f>
        <v>0</v>
      </c>
      <c r="K42" s="37">
        <f>K37*Matrices!$I$18</f>
        <v>0</v>
      </c>
      <c r="L42" s="37">
        <f>L37*Matrices!$J$18</f>
        <v>0</v>
      </c>
      <c r="M42" s="37">
        <f>M37*Matrices!$K$18</f>
        <v>0</v>
      </c>
      <c r="N42" s="37"/>
      <c r="O42" s="37"/>
      <c r="P42" s="37">
        <f>P37*Matrices!$B$18</f>
        <v>0</v>
      </c>
      <c r="Q42" s="37">
        <f>Q37*Matrices!$C$18</f>
        <v>0</v>
      </c>
      <c r="R42" s="37">
        <f>R37*Matrices!$D$18</f>
        <v>0</v>
      </c>
      <c r="S42" s="37">
        <f>S37*Matrices!$E$18</f>
        <v>0</v>
      </c>
      <c r="T42" s="37">
        <f>T37*Matrices!$F$18</f>
        <v>2500</v>
      </c>
      <c r="U42" s="37">
        <f>U37*Matrices!$G$18</f>
        <v>5000</v>
      </c>
      <c r="V42" s="37">
        <f>V37*Matrices!$H$18</f>
        <v>0</v>
      </c>
      <c r="W42" s="37">
        <f>W37*Matrices!$I$18</f>
        <v>0</v>
      </c>
      <c r="X42" s="37">
        <f>X37*Matrices!$J$18</f>
        <v>0</v>
      </c>
      <c r="Y42" s="37">
        <f>Y37*Matrices!$K$18</f>
        <v>0</v>
      </c>
      <c r="Z42" s="37"/>
      <c r="AA42" s="37"/>
      <c r="AB42" s="37">
        <f>AB37*Matrices!$B$18</f>
        <v>0</v>
      </c>
      <c r="AC42" s="37">
        <f>AC37*Matrices!$C$18</f>
        <v>0</v>
      </c>
      <c r="AD42" s="37">
        <f>AD37*Matrices!$D$18</f>
        <v>0</v>
      </c>
      <c r="AE42" s="37">
        <f>AE37*Matrices!$E$18</f>
        <v>0</v>
      </c>
      <c r="AF42" s="37">
        <f>AF37*Matrices!$F$18</f>
        <v>3000</v>
      </c>
      <c r="AG42" s="37">
        <f>AG37*Matrices!$G$18</f>
        <v>3000</v>
      </c>
      <c r="AH42" s="37">
        <f>AH37*Matrices!$H$18</f>
        <v>0</v>
      </c>
      <c r="AI42" s="37">
        <f>AI37*Matrices!$I$18</f>
        <v>0</v>
      </c>
      <c r="AJ42" s="37">
        <f>AJ37*Matrices!$J$18</f>
        <v>0</v>
      </c>
      <c r="AK42" s="37">
        <f>AK37*Matrices!$K$18</f>
        <v>0</v>
      </c>
      <c r="AL42" s="37"/>
      <c r="AM42" s="37"/>
      <c r="AN42" s="37">
        <f>AN37*Matrices!$B$18</f>
        <v>0</v>
      </c>
      <c r="AO42" s="37">
        <f>AO37*Matrices!$C$18</f>
        <v>0</v>
      </c>
      <c r="AP42" s="37">
        <f>AP37*Matrices!$D$18</f>
        <v>0</v>
      </c>
      <c r="AQ42" s="37">
        <f>AQ37*Matrices!$E$18</f>
        <v>0</v>
      </c>
      <c r="AR42" s="37">
        <f>AR37*Matrices!$F$18</f>
        <v>6500</v>
      </c>
      <c r="AS42" s="37">
        <f>AS37*Matrices!$G$18</f>
        <v>9000</v>
      </c>
      <c r="AT42" s="37">
        <f>AT37*Matrices!$H$18</f>
        <v>0</v>
      </c>
      <c r="AU42" s="37">
        <f>AU37*Matrices!$I$18</f>
        <v>0</v>
      </c>
      <c r="AV42" s="37">
        <f>AV37*Matrices!$J$18</f>
        <v>0</v>
      </c>
      <c r="AW42" s="37">
        <f>AW37*Matrices!$K$18</f>
        <v>0</v>
      </c>
      <c r="AX42" s="37"/>
    </row>
    <row r="43" spans="1:50" x14ac:dyDescent="0.25">
      <c r="B43" t="str">
        <f>B37</f>
        <v>ENMU</v>
      </c>
      <c r="D43" s="344">
        <f t="shared" ref="D43:M43" si="28">SUM(D40:D42)</f>
        <v>0</v>
      </c>
      <c r="E43" s="344">
        <f t="shared" si="28"/>
        <v>0</v>
      </c>
      <c r="F43" s="344">
        <f t="shared" si="28"/>
        <v>0</v>
      </c>
      <c r="G43" s="344">
        <f t="shared" si="28"/>
        <v>750</v>
      </c>
      <c r="H43" s="344">
        <f t="shared" si="28"/>
        <v>286000</v>
      </c>
      <c r="I43" s="344">
        <f t="shared" si="28"/>
        <v>140000</v>
      </c>
      <c r="J43" s="344">
        <f t="shared" si="28"/>
        <v>0</v>
      </c>
      <c r="K43" s="344">
        <f t="shared" si="28"/>
        <v>0</v>
      </c>
      <c r="L43" s="344">
        <f t="shared" si="28"/>
        <v>0</v>
      </c>
      <c r="M43" s="344">
        <f t="shared" si="28"/>
        <v>0</v>
      </c>
      <c r="N43" s="194">
        <f>SUM(D43:M43)/Matrices!$L$18</f>
        <v>104.51446997836646</v>
      </c>
      <c r="O43" s="37"/>
      <c r="P43" s="344">
        <f t="shared" ref="P43:Y43" si="29">SUM(P40:P42)</f>
        <v>0</v>
      </c>
      <c r="Q43" s="344">
        <f t="shared" si="29"/>
        <v>0</v>
      </c>
      <c r="R43" s="344">
        <f t="shared" si="29"/>
        <v>0</v>
      </c>
      <c r="S43" s="344">
        <f t="shared" si="29"/>
        <v>2750</v>
      </c>
      <c r="T43" s="344">
        <f t="shared" si="29"/>
        <v>299500</v>
      </c>
      <c r="U43" s="344">
        <f t="shared" si="29"/>
        <v>151000</v>
      </c>
      <c r="V43" s="344">
        <f t="shared" si="29"/>
        <v>0</v>
      </c>
      <c r="W43" s="344">
        <f t="shared" si="29"/>
        <v>0</v>
      </c>
      <c r="X43" s="344">
        <f t="shared" si="29"/>
        <v>0</v>
      </c>
      <c r="Y43" s="344">
        <f t="shared" si="29"/>
        <v>0</v>
      </c>
      <c r="Z43" s="194">
        <f>SUM(P43:Y43)/Matrices!$L$18</f>
        <v>111.00453079717541</v>
      </c>
      <c r="AA43" s="37"/>
      <c r="AB43" s="344">
        <f t="shared" ref="AB43:AK43" si="30">SUM(AB40:AB42)</f>
        <v>0</v>
      </c>
      <c r="AC43" s="344">
        <f t="shared" si="30"/>
        <v>0</v>
      </c>
      <c r="AD43" s="344">
        <f t="shared" si="30"/>
        <v>0</v>
      </c>
      <c r="AE43" s="344">
        <f t="shared" si="30"/>
        <v>4000</v>
      </c>
      <c r="AF43" s="344">
        <f t="shared" si="30"/>
        <v>315500</v>
      </c>
      <c r="AG43" s="344">
        <f t="shared" si="30"/>
        <v>179000</v>
      </c>
      <c r="AH43" s="344">
        <f t="shared" si="30"/>
        <v>0</v>
      </c>
      <c r="AI43" s="344">
        <f t="shared" si="30"/>
        <v>0</v>
      </c>
      <c r="AJ43" s="344">
        <f t="shared" si="30"/>
        <v>0</v>
      </c>
      <c r="AK43" s="344">
        <f t="shared" si="30"/>
        <v>0</v>
      </c>
      <c r="AL43" s="194">
        <f>SUM(AB43:AK43)/Matrices!$L$18</f>
        <v>122.08661578023593</v>
      </c>
      <c r="AM43" s="37"/>
      <c r="AN43" s="344">
        <f t="shared" ref="AN43:AW43" si="31">SUM(AN40:AN42)</f>
        <v>0</v>
      </c>
      <c r="AO43" s="344">
        <f t="shared" si="31"/>
        <v>0</v>
      </c>
      <c r="AP43" s="344">
        <f t="shared" si="31"/>
        <v>0</v>
      </c>
      <c r="AQ43" s="344">
        <f t="shared" si="31"/>
        <v>22000</v>
      </c>
      <c r="AR43" s="344">
        <f t="shared" si="31"/>
        <v>348500</v>
      </c>
      <c r="AS43" s="344">
        <f t="shared" si="31"/>
        <v>192000</v>
      </c>
      <c r="AT43" s="344">
        <f t="shared" si="31"/>
        <v>0</v>
      </c>
      <c r="AU43" s="344">
        <f t="shared" si="31"/>
        <v>0</v>
      </c>
      <c r="AV43" s="344">
        <f t="shared" si="31"/>
        <v>0</v>
      </c>
      <c r="AW43" s="344">
        <f t="shared" si="31"/>
        <v>0</v>
      </c>
      <c r="AX43" s="194">
        <f>SUM(AN43:AW43)/Matrices!$L$18</f>
        <v>137.76072492754807</v>
      </c>
    </row>
    <row r="44" spans="1:50" x14ac:dyDescent="0.25"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</row>
    <row r="45" spans="1:50" x14ac:dyDescent="0.25">
      <c r="A45" s="35" t="str">
        <f>Raw_Award_Data!A14</f>
        <v>22</v>
      </c>
      <c r="B45" t="str">
        <f>Raw_Award_Data!B14</f>
        <v>NMHU</v>
      </c>
      <c r="C45" s="343" t="str">
        <f>Raw_Award_Data!C14</f>
        <v>1</v>
      </c>
      <c r="D45" s="37">
        <f>Raw_Award_Data!D14</f>
        <v>0</v>
      </c>
      <c r="E45" s="37">
        <f>Raw_Award_Data!E14</f>
        <v>0</v>
      </c>
      <c r="F45" s="37">
        <f>Raw_Award_Data!F14</f>
        <v>0</v>
      </c>
      <c r="G45" s="37">
        <f>Raw_Award_Data!G14</f>
        <v>1</v>
      </c>
      <c r="H45" s="37">
        <f>Raw_Award_Data!H14</f>
        <v>254</v>
      </c>
      <c r="I45" s="37">
        <f>Raw_Award_Data!I14</f>
        <v>178</v>
      </c>
      <c r="J45" s="37">
        <f>Raw_Award_Data!J14</f>
        <v>0</v>
      </c>
      <c r="K45" s="37">
        <f>Raw_Award_Data!K14</f>
        <v>0</v>
      </c>
      <c r="L45" s="37">
        <f>Raw_Award_Data!L14</f>
        <v>0</v>
      </c>
      <c r="M45" s="37">
        <f>Raw_Award_Data!M14</f>
        <v>0</v>
      </c>
      <c r="N45" s="37"/>
      <c r="O45" s="37"/>
      <c r="P45" s="37">
        <f>Raw_Award_Data!N14</f>
        <v>0</v>
      </c>
      <c r="Q45" s="37">
        <f>Raw_Award_Data!O14</f>
        <v>0</v>
      </c>
      <c r="R45" s="37">
        <f>Raw_Award_Data!P14</f>
        <v>0</v>
      </c>
      <c r="S45" s="37">
        <f>Raw_Award_Data!Q14</f>
        <v>0</v>
      </c>
      <c r="T45" s="37">
        <f>Raw_Award_Data!R14</f>
        <v>239</v>
      </c>
      <c r="U45" s="37">
        <f>Raw_Award_Data!S14</f>
        <v>220</v>
      </c>
      <c r="V45" s="37">
        <f>Raw_Award_Data!T14</f>
        <v>0</v>
      </c>
      <c r="W45" s="37">
        <f>Raw_Award_Data!U14</f>
        <v>0</v>
      </c>
      <c r="X45" s="37">
        <f>Raw_Award_Data!V14</f>
        <v>0</v>
      </c>
      <c r="Y45" s="37">
        <f>Raw_Award_Data!W14</f>
        <v>0</v>
      </c>
      <c r="Z45" s="37"/>
      <c r="AA45" s="37"/>
      <c r="AB45" s="37">
        <f>Raw_Award_Data!X14</f>
        <v>0</v>
      </c>
      <c r="AC45" s="37">
        <f>Raw_Award_Data!Y14</f>
        <v>0</v>
      </c>
      <c r="AD45" s="37">
        <f>Raw_Award_Data!Z14</f>
        <v>0</v>
      </c>
      <c r="AE45" s="37">
        <f>Raw_Award_Data!AA14</f>
        <v>0</v>
      </c>
      <c r="AF45" s="37">
        <f>Raw_Award_Data!AB14</f>
        <v>291</v>
      </c>
      <c r="AG45" s="37">
        <f>Raw_Award_Data!AC14</f>
        <v>220</v>
      </c>
      <c r="AH45" s="37">
        <f>Raw_Award_Data!AD14</f>
        <v>0</v>
      </c>
      <c r="AI45" s="37">
        <f>Raw_Award_Data!AE14</f>
        <v>0</v>
      </c>
      <c r="AJ45" s="37">
        <f>Raw_Award_Data!AF14</f>
        <v>1</v>
      </c>
      <c r="AK45" s="37">
        <f>Raw_Award_Data!AG14</f>
        <v>0</v>
      </c>
      <c r="AL45" s="37"/>
      <c r="AM45" s="37"/>
      <c r="AN45" s="37">
        <f>Raw_Award_Data!AH14</f>
        <v>0</v>
      </c>
      <c r="AO45" s="37">
        <f>Raw_Award_Data!AI14</f>
        <v>0</v>
      </c>
      <c r="AP45" s="37">
        <f>Raw_Award_Data!AJ14</f>
        <v>0</v>
      </c>
      <c r="AQ45" s="37">
        <f>Raw_Award_Data!AK14</f>
        <v>0</v>
      </c>
      <c r="AR45" s="37">
        <f>Raw_Award_Data!AL14</f>
        <v>298</v>
      </c>
      <c r="AS45" s="37">
        <f>Raw_Award_Data!AM14</f>
        <v>232</v>
      </c>
      <c r="AT45" s="37">
        <f>Raw_Award_Data!AN14</f>
        <v>0</v>
      </c>
      <c r="AU45" s="37">
        <f>Raw_Award_Data!AO14</f>
        <v>0</v>
      </c>
      <c r="AV45" s="37">
        <f>Raw_Award_Data!AP14</f>
        <v>10</v>
      </c>
      <c r="AW45" s="37">
        <f>Raw_Award_Data!AQ14</f>
        <v>0</v>
      </c>
      <c r="AX45" s="37"/>
    </row>
    <row r="46" spans="1:50" x14ac:dyDescent="0.25">
      <c r="A46" s="35" t="str">
        <f>Raw_Award_Data!A15</f>
        <v>22</v>
      </c>
      <c r="B46" t="str">
        <f>Raw_Award_Data!B15</f>
        <v>NMHU</v>
      </c>
      <c r="C46" s="343" t="str">
        <f>Raw_Award_Data!C15</f>
        <v>2</v>
      </c>
      <c r="D46" s="37">
        <f>Raw_Award_Data!D15</f>
        <v>0</v>
      </c>
      <c r="E46" s="37">
        <f>Raw_Award_Data!E15</f>
        <v>0</v>
      </c>
      <c r="F46" s="37">
        <f>Raw_Award_Data!F15</f>
        <v>0</v>
      </c>
      <c r="G46" s="37">
        <f>Raw_Award_Data!G15</f>
        <v>0</v>
      </c>
      <c r="H46" s="37">
        <f>Raw_Award_Data!H15</f>
        <v>91</v>
      </c>
      <c r="I46" s="37">
        <f>Raw_Award_Data!I15</f>
        <v>150</v>
      </c>
      <c r="J46" s="37">
        <f>Raw_Award_Data!J15</f>
        <v>0</v>
      </c>
      <c r="K46" s="37">
        <f>Raw_Award_Data!K15</f>
        <v>0</v>
      </c>
      <c r="L46" s="37">
        <f>Raw_Award_Data!L15</f>
        <v>0</v>
      </c>
      <c r="M46" s="37">
        <f>Raw_Award_Data!M15</f>
        <v>0</v>
      </c>
      <c r="N46" s="37"/>
      <c r="O46" s="37"/>
      <c r="P46" s="37">
        <f>Raw_Award_Data!N15</f>
        <v>0</v>
      </c>
      <c r="Q46" s="37">
        <f>Raw_Award_Data!O15</f>
        <v>0</v>
      </c>
      <c r="R46" s="37">
        <f>Raw_Award_Data!P15</f>
        <v>0</v>
      </c>
      <c r="S46" s="37">
        <f>Raw_Award_Data!Q15</f>
        <v>0</v>
      </c>
      <c r="T46" s="37">
        <f>Raw_Award_Data!R15</f>
        <v>110</v>
      </c>
      <c r="U46" s="37">
        <f>Raw_Award_Data!S15</f>
        <v>171</v>
      </c>
      <c r="V46" s="37">
        <f>Raw_Award_Data!T15</f>
        <v>0</v>
      </c>
      <c r="W46" s="37">
        <f>Raw_Award_Data!U15</f>
        <v>0</v>
      </c>
      <c r="X46" s="37">
        <f>Raw_Award_Data!V15</f>
        <v>0</v>
      </c>
      <c r="Y46" s="37">
        <f>Raw_Award_Data!W15</f>
        <v>0</v>
      </c>
      <c r="Z46" s="37"/>
      <c r="AA46" s="37"/>
      <c r="AB46" s="37">
        <f>Raw_Award_Data!X15</f>
        <v>0</v>
      </c>
      <c r="AC46" s="37">
        <f>Raw_Award_Data!Y15</f>
        <v>0</v>
      </c>
      <c r="AD46" s="37">
        <f>Raw_Award_Data!Z15</f>
        <v>0</v>
      </c>
      <c r="AE46" s="37">
        <f>Raw_Award_Data!AA15</f>
        <v>0</v>
      </c>
      <c r="AF46" s="37">
        <f>Raw_Award_Data!AB15</f>
        <v>118</v>
      </c>
      <c r="AG46" s="37">
        <f>Raw_Award_Data!AC15</f>
        <v>167</v>
      </c>
      <c r="AH46" s="37">
        <f>Raw_Award_Data!AD15</f>
        <v>0</v>
      </c>
      <c r="AI46" s="37">
        <f>Raw_Award_Data!AE15</f>
        <v>0</v>
      </c>
      <c r="AJ46" s="37">
        <f>Raw_Award_Data!AF15</f>
        <v>0</v>
      </c>
      <c r="AK46" s="37">
        <f>Raw_Award_Data!AG15</f>
        <v>0</v>
      </c>
      <c r="AL46" s="37"/>
      <c r="AM46" s="37"/>
      <c r="AN46" s="37">
        <f>Raw_Award_Data!AH15</f>
        <v>0</v>
      </c>
      <c r="AO46" s="37">
        <f>Raw_Award_Data!AI15</f>
        <v>0</v>
      </c>
      <c r="AP46" s="37">
        <f>Raw_Award_Data!AJ15</f>
        <v>0</v>
      </c>
      <c r="AQ46" s="37">
        <f>Raw_Award_Data!AK15</f>
        <v>0</v>
      </c>
      <c r="AR46" s="37">
        <f>Raw_Award_Data!AL15</f>
        <v>151</v>
      </c>
      <c r="AS46" s="37">
        <f>Raw_Award_Data!AM15</f>
        <v>141</v>
      </c>
      <c r="AT46" s="37">
        <f>Raw_Award_Data!AN15</f>
        <v>0</v>
      </c>
      <c r="AU46" s="37">
        <f>Raw_Award_Data!AO15</f>
        <v>0</v>
      </c>
      <c r="AV46" s="37">
        <f>Raw_Award_Data!AP15</f>
        <v>0</v>
      </c>
      <c r="AW46" s="37">
        <f>Raw_Award_Data!AQ15</f>
        <v>0</v>
      </c>
      <c r="AX46" s="37"/>
    </row>
    <row r="47" spans="1:50" x14ac:dyDescent="0.25">
      <c r="A47" s="35" t="str">
        <f>Raw_Award_Data!A16</f>
        <v>22</v>
      </c>
      <c r="B47" t="str">
        <f>Raw_Award_Data!B16</f>
        <v>NMHU</v>
      </c>
      <c r="C47" s="343" t="str">
        <f>Raw_Award_Data!C16</f>
        <v>3</v>
      </c>
      <c r="D47" s="37">
        <f>Raw_Award_Data!D16</f>
        <v>0</v>
      </c>
      <c r="E47" s="37">
        <f>Raw_Award_Data!E16</f>
        <v>0</v>
      </c>
      <c r="F47" s="37">
        <f>Raw_Award_Data!F16</f>
        <v>0</v>
      </c>
      <c r="G47" s="37">
        <f>Raw_Award_Data!G16</f>
        <v>0</v>
      </c>
      <c r="H47" s="37">
        <f>Raw_Award_Data!H16</f>
        <v>5</v>
      </c>
      <c r="I47" s="37">
        <f>Raw_Award_Data!I16</f>
        <v>4</v>
      </c>
      <c r="J47" s="37">
        <f>Raw_Award_Data!J16</f>
        <v>0</v>
      </c>
      <c r="K47" s="37">
        <f>Raw_Award_Data!K16</f>
        <v>0</v>
      </c>
      <c r="L47" s="37">
        <f>Raw_Award_Data!L16</f>
        <v>0</v>
      </c>
      <c r="M47" s="37">
        <f>Raw_Award_Data!M16</f>
        <v>0</v>
      </c>
      <c r="N47" s="37"/>
      <c r="O47" s="37"/>
      <c r="P47" s="37">
        <f>Raw_Award_Data!N16</f>
        <v>0</v>
      </c>
      <c r="Q47" s="37">
        <f>Raw_Award_Data!O16</f>
        <v>0</v>
      </c>
      <c r="R47" s="37">
        <f>Raw_Award_Data!P16</f>
        <v>0</v>
      </c>
      <c r="S47" s="37">
        <f>Raw_Award_Data!Q16</f>
        <v>0</v>
      </c>
      <c r="T47" s="37">
        <f>Raw_Award_Data!R16</f>
        <v>7</v>
      </c>
      <c r="U47" s="37">
        <f>Raw_Award_Data!S16</f>
        <v>2</v>
      </c>
      <c r="V47" s="37">
        <f>Raw_Award_Data!T16</f>
        <v>0</v>
      </c>
      <c r="W47" s="37">
        <f>Raw_Award_Data!U16</f>
        <v>0</v>
      </c>
      <c r="X47" s="37">
        <f>Raw_Award_Data!V16</f>
        <v>0</v>
      </c>
      <c r="Y47" s="37">
        <f>Raw_Award_Data!W16</f>
        <v>0</v>
      </c>
      <c r="Z47" s="37"/>
      <c r="AA47" s="37"/>
      <c r="AB47" s="37">
        <f>Raw_Award_Data!X16</f>
        <v>0</v>
      </c>
      <c r="AC47" s="37">
        <f>Raw_Award_Data!Y16</f>
        <v>0</v>
      </c>
      <c r="AD47" s="37">
        <f>Raw_Award_Data!Z16</f>
        <v>0</v>
      </c>
      <c r="AE47" s="37">
        <f>Raw_Award_Data!AA16</f>
        <v>0</v>
      </c>
      <c r="AF47" s="37">
        <f>Raw_Award_Data!AB16</f>
        <v>12</v>
      </c>
      <c r="AG47" s="37">
        <f>Raw_Award_Data!AC16</f>
        <v>3</v>
      </c>
      <c r="AH47" s="37">
        <f>Raw_Award_Data!AD16</f>
        <v>0</v>
      </c>
      <c r="AI47" s="37">
        <f>Raw_Award_Data!AE16</f>
        <v>0</v>
      </c>
      <c r="AJ47" s="37">
        <f>Raw_Award_Data!AF16</f>
        <v>0</v>
      </c>
      <c r="AK47" s="37">
        <f>Raw_Award_Data!AG16</f>
        <v>0</v>
      </c>
      <c r="AL47" s="37"/>
      <c r="AM47" s="37"/>
      <c r="AN47" s="37">
        <f>Raw_Award_Data!AH16</f>
        <v>0</v>
      </c>
      <c r="AO47" s="37">
        <f>Raw_Award_Data!AI16</f>
        <v>0</v>
      </c>
      <c r="AP47" s="37">
        <f>Raw_Award_Data!AJ16</f>
        <v>0</v>
      </c>
      <c r="AQ47" s="37">
        <f>Raw_Award_Data!AK16</f>
        <v>0</v>
      </c>
      <c r="AR47" s="37">
        <f>Raw_Award_Data!AL16</f>
        <v>5</v>
      </c>
      <c r="AS47" s="37">
        <f>Raw_Award_Data!AM16</f>
        <v>0</v>
      </c>
      <c r="AT47" s="37">
        <f>Raw_Award_Data!AN16</f>
        <v>0</v>
      </c>
      <c r="AU47" s="37">
        <f>Raw_Award_Data!AO16</f>
        <v>0</v>
      </c>
      <c r="AV47" s="37">
        <f>Raw_Award_Data!AP16</f>
        <v>1</v>
      </c>
      <c r="AW47" s="37">
        <f>Raw_Award_Data!AQ16</f>
        <v>0</v>
      </c>
      <c r="AX47" s="37"/>
    </row>
    <row r="48" spans="1:50" x14ac:dyDescent="0.25">
      <c r="D48" s="344">
        <f t="shared" ref="D48:M48" si="32">SUM(D45:D47)</f>
        <v>0</v>
      </c>
      <c r="E48" s="344">
        <f t="shared" si="32"/>
        <v>0</v>
      </c>
      <c r="F48" s="344">
        <f t="shared" si="32"/>
        <v>0</v>
      </c>
      <c r="G48" s="344">
        <f t="shared" si="32"/>
        <v>1</v>
      </c>
      <c r="H48" s="344">
        <f t="shared" si="32"/>
        <v>350</v>
      </c>
      <c r="I48" s="344">
        <f t="shared" si="32"/>
        <v>332</v>
      </c>
      <c r="J48" s="344">
        <f t="shared" si="32"/>
        <v>0</v>
      </c>
      <c r="K48" s="344">
        <f t="shared" si="32"/>
        <v>0</v>
      </c>
      <c r="L48" s="344">
        <f t="shared" si="32"/>
        <v>0</v>
      </c>
      <c r="M48" s="344">
        <f t="shared" si="32"/>
        <v>0</v>
      </c>
      <c r="N48" s="194">
        <f>SUM(D48:M48)</f>
        <v>683</v>
      </c>
      <c r="O48" s="37"/>
      <c r="P48" s="344">
        <f t="shared" ref="P48:Y48" si="33">SUM(P45:P47)</f>
        <v>0</v>
      </c>
      <c r="Q48" s="344">
        <f t="shared" si="33"/>
        <v>0</v>
      </c>
      <c r="R48" s="344">
        <f t="shared" si="33"/>
        <v>0</v>
      </c>
      <c r="S48" s="344">
        <f t="shared" si="33"/>
        <v>0</v>
      </c>
      <c r="T48" s="344">
        <f t="shared" si="33"/>
        <v>356</v>
      </c>
      <c r="U48" s="344">
        <f t="shared" si="33"/>
        <v>393</v>
      </c>
      <c r="V48" s="344">
        <f t="shared" si="33"/>
        <v>0</v>
      </c>
      <c r="W48" s="344">
        <f t="shared" si="33"/>
        <v>0</v>
      </c>
      <c r="X48" s="344">
        <f t="shared" si="33"/>
        <v>0</v>
      </c>
      <c r="Y48" s="344">
        <f t="shared" si="33"/>
        <v>0</v>
      </c>
      <c r="Z48" s="194">
        <f>SUM(P48:Y48)</f>
        <v>749</v>
      </c>
      <c r="AA48" s="37"/>
      <c r="AB48" s="344">
        <f t="shared" ref="AB48:AK48" si="34">SUM(AB45:AB47)</f>
        <v>0</v>
      </c>
      <c r="AC48" s="344">
        <f t="shared" si="34"/>
        <v>0</v>
      </c>
      <c r="AD48" s="344">
        <f t="shared" si="34"/>
        <v>0</v>
      </c>
      <c r="AE48" s="344">
        <f t="shared" si="34"/>
        <v>0</v>
      </c>
      <c r="AF48" s="344">
        <f t="shared" si="34"/>
        <v>421</v>
      </c>
      <c r="AG48" s="344">
        <f t="shared" si="34"/>
        <v>390</v>
      </c>
      <c r="AH48" s="344">
        <f t="shared" si="34"/>
        <v>0</v>
      </c>
      <c r="AI48" s="344">
        <f t="shared" si="34"/>
        <v>0</v>
      </c>
      <c r="AJ48" s="344">
        <f t="shared" si="34"/>
        <v>1</v>
      </c>
      <c r="AK48" s="344">
        <f t="shared" si="34"/>
        <v>0</v>
      </c>
      <c r="AL48" s="194">
        <f>SUM(AB48:AK48)</f>
        <v>812</v>
      </c>
      <c r="AM48" s="37"/>
      <c r="AN48" s="344">
        <f t="shared" ref="AN48:AW48" si="35">SUM(AN45:AN47)</f>
        <v>0</v>
      </c>
      <c r="AO48" s="344">
        <f t="shared" si="35"/>
        <v>0</v>
      </c>
      <c r="AP48" s="344">
        <f t="shared" si="35"/>
        <v>0</v>
      </c>
      <c r="AQ48" s="344">
        <f t="shared" si="35"/>
        <v>0</v>
      </c>
      <c r="AR48" s="344">
        <f t="shared" si="35"/>
        <v>454</v>
      </c>
      <c r="AS48" s="344">
        <f t="shared" si="35"/>
        <v>373</v>
      </c>
      <c r="AT48" s="344">
        <f t="shared" si="35"/>
        <v>0</v>
      </c>
      <c r="AU48" s="344">
        <f t="shared" si="35"/>
        <v>0</v>
      </c>
      <c r="AV48" s="344">
        <f t="shared" si="35"/>
        <v>11</v>
      </c>
      <c r="AW48" s="344">
        <f t="shared" si="35"/>
        <v>0</v>
      </c>
      <c r="AX48" s="194">
        <f>SUM(AN48:AW48)</f>
        <v>838</v>
      </c>
    </row>
    <row r="49" spans="1:50" x14ac:dyDescent="0.25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</row>
    <row r="50" spans="1:50" x14ac:dyDescent="0.25">
      <c r="D50" s="37">
        <f>D45*Matrices!$B$16</f>
        <v>0</v>
      </c>
      <c r="E50" s="37">
        <f>E45*Matrices!$C$16</f>
        <v>0</v>
      </c>
      <c r="F50" s="37">
        <f>F45*Matrices!$D$16</f>
        <v>0</v>
      </c>
      <c r="G50" s="37">
        <f>G45*Matrices!$E$16</f>
        <v>250</v>
      </c>
      <c r="H50" s="37">
        <f>H45*Matrices!$F$16</f>
        <v>127000</v>
      </c>
      <c r="I50" s="37">
        <f>I45*Matrices!$G$16</f>
        <v>178000</v>
      </c>
      <c r="J50" s="37">
        <f>J45*Matrices!$H$16</f>
        <v>0</v>
      </c>
      <c r="K50" s="37">
        <f>K45*Matrices!$I$16</f>
        <v>0</v>
      </c>
      <c r="L50" s="37">
        <f>L45*Matrices!$J$16</f>
        <v>0</v>
      </c>
      <c r="M50" s="37">
        <f>M45*Matrices!$K$16</f>
        <v>0</v>
      </c>
      <c r="N50" s="37"/>
      <c r="O50" s="37"/>
      <c r="P50" s="37">
        <f>P45*Matrices!$B$16</f>
        <v>0</v>
      </c>
      <c r="Q50" s="37">
        <f>Q45*Matrices!$C$16</f>
        <v>0</v>
      </c>
      <c r="R50" s="37">
        <f>R45*Matrices!$D$16</f>
        <v>0</v>
      </c>
      <c r="S50" s="37">
        <f>S45*Matrices!$E$16</f>
        <v>0</v>
      </c>
      <c r="T50" s="37">
        <f>T45*Matrices!$F$16</f>
        <v>119500</v>
      </c>
      <c r="U50" s="37">
        <f>U45*Matrices!$G$16</f>
        <v>220000</v>
      </c>
      <c r="V50" s="37">
        <f>V45*Matrices!$H$16</f>
        <v>0</v>
      </c>
      <c r="W50" s="37">
        <f>W45*Matrices!$I$16</f>
        <v>0</v>
      </c>
      <c r="X50" s="37">
        <f>X45*Matrices!$J$16</f>
        <v>0</v>
      </c>
      <c r="Y50" s="37">
        <f>Y45*Matrices!$K$16</f>
        <v>0</v>
      </c>
      <c r="Z50" s="37"/>
      <c r="AA50" s="37"/>
      <c r="AB50" s="37">
        <f>AB45*Matrices!$B$16</f>
        <v>0</v>
      </c>
      <c r="AC50" s="37">
        <f>AC45*Matrices!$C$16</f>
        <v>0</v>
      </c>
      <c r="AD50" s="37">
        <f>AD45*Matrices!$D$16</f>
        <v>0</v>
      </c>
      <c r="AE50" s="37">
        <f>AE45*Matrices!$E$16</f>
        <v>0</v>
      </c>
      <c r="AF50" s="37">
        <f>AF45*Matrices!$F$16</f>
        <v>145500</v>
      </c>
      <c r="AG50" s="37">
        <f>AG45*Matrices!$G$16</f>
        <v>220000</v>
      </c>
      <c r="AH50" s="37">
        <f>AH45*Matrices!$H$16</f>
        <v>0</v>
      </c>
      <c r="AI50" s="37">
        <f>AI45*Matrices!$I$16</f>
        <v>0</v>
      </c>
      <c r="AJ50" s="37">
        <f>AJ45*Matrices!$J$16</f>
        <v>250</v>
      </c>
      <c r="AK50" s="37">
        <f>AK45*Matrices!$K$16</f>
        <v>0</v>
      </c>
      <c r="AL50" s="37"/>
      <c r="AM50" s="37"/>
      <c r="AN50" s="37">
        <f>AN45*Matrices!$B$16</f>
        <v>0</v>
      </c>
      <c r="AO50" s="37">
        <f>AO45*Matrices!$C$16</f>
        <v>0</v>
      </c>
      <c r="AP50" s="37">
        <f>AP45*Matrices!$D$16</f>
        <v>0</v>
      </c>
      <c r="AQ50" s="37">
        <f>AQ45*Matrices!$E$16</f>
        <v>0</v>
      </c>
      <c r="AR50" s="37">
        <f>AR45*Matrices!$F$16</f>
        <v>149000</v>
      </c>
      <c r="AS50" s="37">
        <f>AS45*Matrices!$G$16</f>
        <v>232000</v>
      </c>
      <c r="AT50" s="37">
        <f>AT45*Matrices!$H$16</f>
        <v>0</v>
      </c>
      <c r="AU50" s="37">
        <f>AU45*Matrices!$I$16</f>
        <v>0</v>
      </c>
      <c r="AV50" s="37">
        <f>AV45*Matrices!$J$16</f>
        <v>2500</v>
      </c>
      <c r="AW50" s="37">
        <f>AW45*Matrices!$K$16</f>
        <v>0</v>
      </c>
      <c r="AX50" s="37"/>
    </row>
    <row r="51" spans="1:50" x14ac:dyDescent="0.25">
      <c r="D51" s="37">
        <f>D46*Matrices!$B$17</f>
        <v>0</v>
      </c>
      <c r="E51" s="37">
        <f>E46*Matrices!$C$17</f>
        <v>0</v>
      </c>
      <c r="F51" s="37">
        <f>F46*Matrices!$D$17</f>
        <v>0</v>
      </c>
      <c r="G51" s="37">
        <f>G46*Matrices!$E$17</f>
        <v>0</v>
      </c>
      <c r="H51" s="37">
        <f>H46*Matrices!$F$17</f>
        <v>45500</v>
      </c>
      <c r="I51" s="37">
        <f>I46*Matrices!$G$17</f>
        <v>150000</v>
      </c>
      <c r="J51" s="37">
        <f>J46*Matrices!$H$17</f>
        <v>0</v>
      </c>
      <c r="K51" s="37">
        <f>K46*Matrices!$I$17</f>
        <v>0</v>
      </c>
      <c r="L51" s="37">
        <f>L46*Matrices!$J$17</f>
        <v>0</v>
      </c>
      <c r="M51" s="37">
        <f>M46*Matrices!$K$17</f>
        <v>0</v>
      </c>
      <c r="N51" s="37"/>
      <c r="O51" s="37"/>
      <c r="P51" s="37">
        <f>P46*Matrices!$B$17</f>
        <v>0</v>
      </c>
      <c r="Q51" s="37">
        <f>Q46*Matrices!$C$17</f>
        <v>0</v>
      </c>
      <c r="R51" s="37">
        <f>R46*Matrices!$D$17</f>
        <v>0</v>
      </c>
      <c r="S51" s="37">
        <f>S46*Matrices!$E$17</f>
        <v>0</v>
      </c>
      <c r="T51" s="37">
        <f>T46*Matrices!$F$17</f>
        <v>55000</v>
      </c>
      <c r="U51" s="37">
        <f>U46*Matrices!$G$17</f>
        <v>171000</v>
      </c>
      <c r="V51" s="37">
        <f>V46*Matrices!$H$17</f>
        <v>0</v>
      </c>
      <c r="W51" s="37">
        <f>W46*Matrices!$I$17</f>
        <v>0</v>
      </c>
      <c r="X51" s="37">
        <f>X46*Matrices!$J$17</f>
        <v>0</v>
      </c>
      <c r="Y51" s="37">
        <f>Y46*Matrices!$K$17</f>
        <v>0</v>
      </c>
      <c r="Z51" s="37"/>
      <c r="AA51" s="37"/>
      <c r="AB51" s="37">
        <f>AB46*Matrices!$B$17</f>
        <v>0</v>
      </c>
      <c r="AC51" s="37">
        <f>AC46*Matrices!$C$17</f>
        <v>0</v>
      </c>
      <c r="AD51" s="37">
        <f>AD46*Matrices!$D$17</f>
        <v>0</v>
      </c>
      <c r="AE51" s="37">
        <f>AE46*Matrices!$E$17</f>
        <v>0</v>
      </c>
      <c r="AF51" s="37">
        <f>AF46*Matrices!$F$17</f>
        <v>59000</v>
      </c>
      <c r="AG51" s="37">
        <f>AG46*Matrices!$G$17</f>
        <v>167000</v>
      </c>
      <c r="AH51" s="37">
        <f>AH46*Matrices!$H$17</f>
        <v>0</v>
      </c>
      <c r="AI51" s="37">
        <f>AI46*Matrices!$I$17</f>
        <v>0</v>
      </c>
      <c r="AJ51" s="37">
        <f>AJ46*Matrices!$J$17</f>
        <v>0</v>
      </c>
      <c r="AK51" s="37">
        <f>AK46*Matrices!$K$17</f>
        <v>0</v>
      </c>
      <c r="AL51" s="37"/>
      <c r="AM51" s="37"/>
      <c r="AN51" s="37">
        <f>AN46*Matrices!$B$17</f>
        <v>0</v>
      </c>
      <c r="AO51" s="37">
        <f>AO46*Matrices!$C$17</f>
        <v>0</v>
      </c>
      <c r="AP51" s="37">
        <f>AP46*Matrices!$D$17</f>
        <v>0</v>
      </c>
      <c r="AQ51" s="37">
        <f>AQ46*Matrices!$E$17</f>
        <v>0</v>
      </c>
      <c r="AR51" s="37">
        <f>AR46*Matrices!$F$17</f>
        <v>75500</v>
      </c>
      <c r="AS51" s="37">
        <f>AS46*Matrices!$G$17</f>
        <v>141000</v>
      </c>
      <c r="AT51" s="37">
        <f>AT46*Matrices!$H$17</f>
        <v>0</v>
      </c>
      <c r="AU51" s="37">
        <f>AU46*Matrices!$I$17</f>
        <v>0</v>
      </c>
      <c r="AV51" s="37">
        <f>AV46*Matrices!$J$17</f>
        <v>0</v>
      </c>
      <c r="AW51" s="37">
        <f>AW46*Matrices!$K$17</f>
        <v>0</v>
      </c>
      <c r="AX51" s="37"/>
    </row>
    <row r="52" spans="1:50" x14ac:dyDescent="0.25">
      <c r="D52" s="37">
        <f>D47*Matrices!$B$18</f>
        <v>0</v>
      </c>
      <c r="E52" s="37">
        <f>E47*Matrices!$C$18</f>
        <v>0</v>
      </c>
      <c r="F52" s="37">
        <f>F47*Matrices!$D$18</f>
        <v>0</v>
      </c>
      <c r="G52" s="37">
        <f>G47*Matrices!$E$18</f>
        <v>0</v>
      </c>
      <c r="H52" s="37">
        <f>H47*Matrices!$F$18</f>
        <v>2500</v>
      </c>
      <c r="I52" s="37">
        <f>I47*Matrices!$G$18</f>
        <v>4000</v>
      </c>
      <c r="J52" s="37">
        <f>J47*Matrices!$H$18</f>
        <v>0</v>
      </c>
      <c r="K52" s="37">
        <f>K47*Matrices!$I$18</f>
        <v>0</v>
      </c>
      <c r="L52" s="37">
        <f>L47*Matrices!$J$18</f>
        <v>0</v>
      </c>
      <c r="M52" s="37">
        <f>M47*Matrices!$K$18</f>
        <v>0</v>
      </c>
      <c r="N52" s="37"/>
      <c r="O52" s="37"/>
      <c r="P52" s="37">
        <f>P47*Matrices!$B$18</f>
        <v>0</v>
      </c>
      <c r="Q52" s="37">
        <f>Q47*Matrices!$C$18</f>
        <v>0</v>
      </c>
      <c r="R52" s="37">
        <f>R47*Matrices!$D$18</f>
        <v>0</v>
      </c>
      <c r="S52" s="37">
        <f>S47*Matrices!$E$18</f>
        <v>0</v>
      </c>
      <c r="T52" s="37">
        <f>T47*Matrices!$F$18</f>
        <v>3500</v>
      </c>
      <c r="U52" s="37">
        <f>U47*Matrices!$G$18</f>
        <v>2000</v>
      </c>
      <c r="V52" s="37">
        <f>V47*Matrices!$H$18</f>
        <v>0</v>
      </c>
      <c r="W52" s="37">
        <f>W47*Matrices!$I$18</f>
        <v>0</v>
      </c>
      <c r="X52" s="37">
        <f>X47*Matrices!$J$18</f>
        <v>0</v>
      </c>
      <c r="Y52" s="37">
        <f>Y47*Matrices!$K$18</f>
        <v>0</v>
      </c>
      <c r="Z52" s="37"/>
      <c r="AA52" s="37"/>
      <c r="AB52" s="37">
        <f>AB47*Matrices!$B$18</f>
        <v>0</v>
      </c>
      <c r="AC52" s="37">
        <f>AC47*Matrices!$C$18</f>
        <v>0</v>
      </c>
      <c r="AD52" s="37">
        <f>AD47*Matrices!$D$18</f>
        <v>0</v>
      </c>
      <c r="AE52" s="37">
        <f>AE47*Matrices!$E$18</f>
        <v>0</v>
      </c>
      <c r="AF52" s="37">
        <f>AF47*Matrices!$F$18</f>
        <v>6000</v>
      </c>
      <c r="AG52" s="37">
        <f>AG47*Matrices!$G$18</f>
        <v>3000</v>
      </c>
      <c r="AH52" s="37">
        <f>AH47*Matrices!$H$18</f>
        <v>0</v>
      </c>
      <c r="AI52" s="37">
        <f>AI47*Matrices!$I$18</f>
        <v>0</v>
      </c>
      <c r="AJ52" s="37">
        <f>AJ47*Matrices!$J$18</f>
        <v>0</v>
      </c>
      <c r="AK52" s="37">
        <f>AK47*Matrices!$K$18</f>
        <v>0</v>
      </c>
      <c r="AL52" s="37"/>
      <c r="AM52" s="37"/>
      <c r="AN52" s="37">
        <f>AN47*Matrices!$B$18</f>
        <v>0</v>
      </c>
      <c r="AO52" s="37">
        <f>AO47*Matrices!$C$18</f>
        <v>0</v>
      </c>
      <c r="AP52" s="37">
        <f>AP47*Matrices!$D$18</f>
        <v>0</v>
      </c>
      <c r="AQ52" s="37">
        <f>AQ47*Matrices!$E$18</f>
        <v>0</v>
      </c>
      <c r="AR52" s="37">
        <f>AR47*Matrices!$F$18</f>
        <v>2500</v>
      </c>
      <c r="AS52" s="37">
        <f>AS47*Matrices!$G$18</f>
        <v>0</v>
      </c>
      <c r="AT52" s="37">
        <f>AT47*Matrices!$H$18</f>
        <v>0</v>
      </c>
      <c r="AU52" s="37">
        <f>AU47*Matrices!$I$18</f>
        <v>0</v>
      </c>
      <c r="AV52" s="37">
        <f>AV47*Matrices!$J$18</f>
        <v>250</v>
      </c>
      <c r="AW52" s="37">
        <f>AW47*Matrices!$K$18</f>
        <v>0</v>
      </c>
      <c r="AX52" s="37"/>
    </row>
    <row r="53" spans="1:50" x14ac:dyDescent="0.25">
      <c r="B53" t="str">
        <f>B47</f>
        <v>NMHU</v>
      </c>
      <c r="D53" s="344">
        <f t="shared" ref="D53:M53" si="36">SUM(D50:D52)</f>
        <v>0</v>
      </c>
      <c r="E53" s="344">
        <f t="shared" si="36"/>
        <v>0</v>
      </c>
      <c r="F53" s="344">
        <f t="shared" si="36"/>
        <v>0</v>
      </c>
      <c r="G53" s="344">
        <f t="shared" si="36"/>
        <v>250</v>
      </c>
      <c r="H53" s="344">
        <f t="shared" si="36"/>
        <v>175000</v>
      </c>
      <c r="I53" s="344">
        <f t="shared" si="36"/>
        <v>332000</v>
      </c>
      <c r="J53" s="344">
        <f t="shared" si="36"/>
        <v>0</v>
      </c>
      <c r="K53" s="344">
        <f t="shared" si="36"/>
        <v>0</v>
      </c>
      <c r="L53" s="344">
        <f t="shared" si="36"/>
        <v>0</v>
      </c>
      <c r="M53" s="344">
        <f t="shared" si="36"/>
        <v>0</v>
      </c>
      <c r="N53" s="194">
        <f>SUM(D53:M53)/Matrices!$L$18</f>
        <v>124.22956039022002</v>
      </c>
      <c r="O53" s="37"/>
      <c r="P53" s="344">
        <f t="shared" ref="P53:Y53" si="37">SUM(P50:P52)</f>
        <v>0</v>
      </c>
      <c r="Q53" s="344">
        <f t="shared" si="37"/>
        <v>0</v>
      </c>
      <c r="R53" s="344">
        <f t="shared" si="37"/>
        <v>0</v>
      </c>
      <c r="S53" s="344">
        <f t="shared" si="37"/>
        <v>0</v>
      </c>
      <c r="T53" s="344">
        <f t="shared" si="37"/>
        <v>178000</v>
      </c>
      <c r="U53" s="344">
        <f t="shared" si="37"/>
        <v>393000</v>
      </c>
      <c r="V53" s="344">
        <f t="shared" si="37"/>
        <v>0</v>
      </c>
      <c r="W53" s="344">
        <f t="shared" si="37"/>
        <v>0</v>
      </c>
      <c r="X53" s="344">
        <f t="shared" si="37"/>
        <v>0</v>
      </c>
      <c r="Y53" s="344">
        <f t="shared" si="37"/>
        <v>0</v>
      </c>
      <c r="Z53" s="194">
        <f>SUM(P53:Y53)/Matrices!$L$18</f>
        <v>139.84244254867545</v>
      </c>
      <c r="AA53" s="37"/>
      <c r="AB53" s="344">
        <f t="shared" ref="AB53:AK53" si="38">SUM(AB50:AB52)</f>
        <v>0</v>
      </c>
      <c r="AC53" s="344">
        <f t="shared" si="38"/>
        <v>0</v>
      </c>
      <c r="AD53" s="344">
        <f t="shared" si="38"/>
        <v>0</v>
      </c>
      <c r="AE53" s="344">
        <f t="shared" si="38"/>
        <v>0</v>
      </c>
      <c r="AF53" s="344">
        <f t="shared" si="38"/>
        <v>210500</v>
      </c>
      <c r="AG53" s="344">
        <f t="shared" si="38"/>
        <v>390000</v>
      </c>
      <c r="AH53" s="344">
        <f t="shared" si="38"/>
        <v>0</v>
      </c>
      <c r="AI53" s="344">
        <f t="shared" si="38"/>
        <v>0</v>
      </c>
      <c r="AJ53" s="344">
        <f t="shared" si="38"/>
        <v>250</v>
      </c>
      <c r="AK53" s="344">
        <f t="shared" si="38"/>
        <v>0</v>
      </c>
      <c r="AL53" s="194">
        <f>SUM(AB53:AK53)/Matrices!$L$18</f>
        <v>147.12845422262134</v>
      </c>
      <c r="AM53" s="37"/>
      <c r="AN53" s="344">
        <f t="shared" ref="AN53:AW53" si="39">SUM(AN50:AN52)</f>
        <v>0</v>
      </c>
      <c r="AO53" s="344">
        <f t="shared" si="39"/>
        <v>0</v>
      </c>
      <c r="AP53" s="344">
        <f t="shared" si="39"/>
        <v>0</v>
      </c>
      <c r="AQ53" s="344">
        <f t="shared" si="39"/>
        <v>0</v>
      </c>
      <c r="AR53" s="344">
        <f t="shared" si="39"/>
        <v>227000</v>
      </c>
      <c r="AS53" s="344">
        <f t="shared" si="39"/>
        <v>373000</v>
      </c>
      <c r="AT53" s="344">
        <f t="shared" si="39"/>
        <v>0</v>
      </c>
      <c r="AU53" s="344">
        <f t="shared" si="39"/>
        <v>0</v>
      </c>
      <c r="AV53" s="344">
        <f t="shared" si="39"/>
        <v>2750</v>
      </c>
      <c r="AW53" s="344">
        <f t="shared" si="39"/>
        <v>0</v>
      </c>
      <c r="AX53" s="194">
        <f>SUM(AN53:AW53)/Matrices!$L$18</f>
        <v>147.61827013347485</v>
      </c>
    </row>
    <row r="54" spans="1:50" x14ac:dyDescent="0.25"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</row>
    <row r="55" spans="1:50" x14ac:dyDescent="0.25">
      <c r="A55" s="35" t="str">
        <f>Raw_Award_Data!A17</f>
        <v>23</v>
      </c>
      <c r="B55" t="str">
        <f>Raw_Award_Data!B17</f>
        <v>NNMC</v>
      </c>
      <c r="C55" s="343" t="str">
        <f>Raw_Award_Data!C17</f>
        <v>1</v>
      </c>
      <c r="D55" s="37">
        <f>Raw_Award_Data!D17</f>
        <v>0</v>
      </c>
      <c r="E55" s="37">
        <f>Raw_Award_Data!E17</f>
        <v>2</v>
      </c>
      <c r="F55" s="37">
        <f>Raw_Award_Data!F17</f>
        <v>0</v>
      </c>
      <c r="G55" s="37">
        <f>Raw_Award_Data!G17</f>
        <v>50</v>
      </c>
      <c r="H55" s="37">
        <f>Raw_Award_Data!H17</f>
        <v>38</v>
      </c>
      <c r="I55" s="37">
        <f>Raw_Award_Data!I17</f>
        <v>0</v>
      </c>
      <c r="J55" s="37">
        <f>Raw_Award_Data!J17</f>
        <v>0</v>
      </c>
      <c r="K55" s="37">
        <f>Raw_Award_Data!K17</f>
        <v>0</v>
      </c>
      <c r="L55" s="37">
        <f>Raw_Award_Data!L17</f>
        <v>0</v>
      </c>
      <c r="M55" s="37">
        <f>Raw_Award_Data!M17</f>
        <v>0</v>
      </c>
      <c r="N55" s="37"/>
      <c r="O55" s="37"/>
      <c r="P55" s="37">
        <f>Raw_Award_Data!N17</f>
        <v>0</v>
      </c>
      <c r="Q55" s="37">
        <f>Raw_Award_Data!O17</f>
        <v>3</v>
      </c>
      <c r="R55" s="37">
        <f>Raw_Award_Data!P17</f>
        <v>0</v>
      </c>
      <c r="S55" s="37">
        <f>Raw_Award_Data!Q17</f>
        <v>52</v>
      </c>
      <c r="T55" s="37">
        <f>Raw_Award_Data!R17</f>
        <v>38</v>
      </c>
      <c r="U55" s="37">
        <f>Raw_Award_Data!S17</f>
        <v>0</v>
      </c>
      <c r="V55" s="37">
        <f>Raw_Award_Data!T17</f>
        <v>0</v>
      </c>
      <c r="W55" s="37">
        <f>Raw_Award_Data!U17</f>
        <v>0</v>
      </c>
      <c r="X55" s="37">
        <f>Raw_Award_Data!V17</f>
        <v>0</v>
      </c>
      <c r="Y55" s="37">
        <f>Raw_Award_Data!W17</f>
        <v>0</v>
      </c>
      <c r="Z55" s="37"/>
      <c r="AA55" s="37"/>
      <c r="AB55" s="37">
        <f>Raw_Award_Data!X17</f>
        <v>0</v>
      </c>
      <c r="AC55" s="37">
        <f>Raw_Award_Data!Y17</f>
        <v>0</v>
      </c>
      <c r="AD55" s="37">
        <f>Raw_Award_Data!Z17</f>
        <v>0</v>
      </c>
      <c r="AE55" s="37">
        <f>Raw_Award_Data!AA17</f>
        <v>44</v>
      </c>
      <c r="AF55" s="37">
        <f>Raw_Award_Data!AB17</f>
        <v>49</v>
      </c>
      <c r="AG55" s="37">
        <f>Raw_Award_Data!AC17</f>
        <v>0</v>
      </c>
      <c r="AH55" s="37">
        <f>Raw_Award_Data!AD17</f>
        <v>0</v>
      </c>
      <c r="AI55" s="37">
        <f>Raw_Award_Data!AE17</f>
        <v>0</v>
      </c>
      <c r="AJ55" s="37">
        <f>Raw_Award_Data!AF17</f>
        <v>0</v>
      </c>
      <c r="AK55" s="37">
        <f>Raw_Award_Data!AG17</f>
        <v>0</v>
      </c>
      <c r="AL55" s="37"/>
      <c r="AM55" s="37"/>
      <c r="AN55" s="37">
        <f>Raw_Award_Data!AH17</f>
        <v>0</v>
      </c>
      <c r="AO55" s="37">
        <f>Raw_Award_Data!AI17</f>
        <v>1</v>
      </c>
      <c r="AP55" s="37">
        <f>Raw_Award_Data!AJ17</f>
        <v>0</v>
      </c>
      <c r="AQ55" s="37">
        <f>Raw_Award_Data!AK17</f>
        <v>51</v>
      </c>
      <c r="AR55" s="37">
        <f>Raw_Award_Data!AL17</f>
        <v>44</v>
      </c>
      <c r="AS55" s="37">
        <f>Raw_Award_Data!AM17</f>
        <v>0</v>
      </c>
      <c r="AT55" s="37">
        <f>Raw_Award_Data!AN17</f>
        <v>0</v>
      </c>
      <c r="AU55" s="37">
        <f>Raw_Award_Data!AO17</f>
        <v>0</v>
      </c>
      <c r="AV55" s="37">
        <f>Raw_Award_Data!AP17</f>
        <v>0</v>
      </c>
      <c r="AW55" s="37">
        <f>Raw_Award_Data!AQ17</f>
        <v>0</v>
      </c>
      <c r="AX55" s="37"/>
    </row>
    <row r="56" spans="1:50" x14ac:dyDescent="0.25">
      <c r="A56" s="35" t="str">
        <f>Raw_Award_Data!A18</f>
        <v>23</v>
      </c>
      <c r="B56" t="str">
        <f>Raw_Award_Data!B18</f>
        <v>NNMC</v>
      </c>
      <c r="C56" s="343" t="str">
        <f>Raw_Award_Data!C18</f>
        <v>2</v>
      </c>
      <c r="D56" s="37">
        <f>Raw_Award_Data!D18</f>
        <v>0</v>
      </c>
      <c r="E56" s="37">
        <f>Raw_Award_Data!E18</f>
        <v>12</v>
      </c>
      <c r="F56" s="37">
        <f>Raw_Award_Data!F18</f>
        <v>0</v>
      </c>
      <c r="G56" s="37">
        <f>Raw_Award_Data!G18</f>
        <v>21</v>
      </c>
      <c r="H56" s="37">
        <f>Raw_Award_Data!H18</f>
        <v>10</v>
      </c>
      <c r="I56" s="37">
        <f>Raw_Award_Data!I18</f>
        <v>0</v>
      </c>
      <c r="J56" s="37">
        <f>Raw_Award_Data!J18</f>
        <v>0</v>
      </c>
      <c r="K56" s="37">
        <f>Raw_Award_Data!K18</f>
        <v>0</v>
      </c>
      <c r="L56" s="37">
        <f>Raw_Award_Data!L18</f>
        <v>0</v>
      </c>
      <c r="M56" s="37">
        <f>Raw_Award_Data!M18</f>
        <v>0</v>
      </c>
      <c r="N56" s="37"/>
      <c r="O56" s="37"/>
      <c r="P56" s="37">
        <f>Raw_Award_Data!N18</f>
        <v>0</v>
      </c>
      <c r="Q56" s="37">
        <f>Raw_Award_Data!O18</f>
        <v>6</v>
      </c>
      <c r="R56" s="37">
        <f>Raw_Award_Data!P18</f>
        <v>0</v>
      </c>
      <c r="S56" s="37">
        <f>Raw_Award_Data!Q18</f>
        <v>7</v>
      </c>
      <c r="T56" s="37">
        <f>Raw_Award_Data!R18</f>
        <v>12</v>
      </c>
      <c r="U56" s="37">
        <f>Raw_Award_Data!S18</f>
        <v>0</v>
      </c>
      <c r="V56" s="37">
        <f>Raw_Award_Data!T18</f>
        <v>0</v>
      </c>
      <c r="W56" s="37">
        <f>Raw_Award_Data!U18</f>
        <v>0</v>
      </c>
      <c r="X56" s="37">
        <f>Raw_Award_Data!V18</f>
        <v>0</v>
      </c>
      <c r="Y56" s="37">
        <f>Raw_Award_Data!W18</f>
        <v>0</v>
      </c>
      <c r="Z56" s="37"/>
      <c r="AA56" s="37"/>
      <c r="AB56" s="37">
        <f>Raw_Award_Data!X18</f>
        <v>0</v>
      </c>
      <c r="AC56" s="37">
        <f>Raw_Award_Data!Y18</f>
        <v>3</v>
      </c>
      <c r="AD56" s="37">
        <f>Raw_Award_Data!Z18</f>
        <v>0</v>
      </c>
      <c r="AE56" s="37">
        <f>Raw_Award_Data!AA18</f>
        <v>5</v>
      </c>
      <c r="AF56" s="37">
        <f>Raw_Award_Data!AB18</f>
        <v>8</v>
      </c>
      <c r="AG56" s="37">
        <f>Raw_Award_Data!AC18</f>
        <v>0</v>
      </c>
      <c r="AH56" s="37">
        <f>Raw_Award_Data!AD18</f>
        <v>0</v>
      </c>
      <c r="AI56" s="37">
        <f>Raw_Award_Data!AE18</f>
        <v>0</v>
      </c>
      <c r="AJ56" s="37">
        <f>Raw_Award_Data!AF18</f>
        <v>0</v>
      </c>
      <c r="AK56" s="37">
        <f>Raw_Award_Data!AG18</f>
        <v>0</v>
      </c>
      <c r="AL56" s="37"/>
      <c r="AM56" s="37"/>
      <c r="AN56" s="37">
        <f>Raw_Award_Data!AH18</f>
        <v>0</v>
      </c>
      <c r="AO56" s="37">
        <f>Raw_Award_Data!AI18</f>
        <v>4</v>
      </c>
      <c r="AP56" s="37">
        <f>Raw_Award_Data!AJ18</f>
        <v>0</v>
      </c>
      <c r="AQ56" s="37">
        <f>Raw_Award_Data!AK18</f>
        <v>17</v>
      </c>
      <c r="AR56" s="37">
        <f>Raw_Award_Data!AL18</f>
        <v>24</v>
      </c>
      <c r="AS56" s="37">
        <f>Raw_Award_Data!AM18</f>
        <v>0</v>
      </c>
      <c r="AT56" s="37">
        <f>Raw_Award_Data!AN18</f>
        <v>0</v>
      </c>
      <c r="AU56" s="37">
        <f>Raw_Award_Data!AO18</f>
        <v>0</v>
      </c>
      <c r="AV56" s="37">
        <f>Raw_Award_Data!AP18</f>
        <v>0</v>
      </c>
      <c r="AW56" s="37">
        <f>Raw_Award_Data!AQ18</f>
        <v>0</v>
      </c>
      <c r="AX56" s="37"/>
    </row>
    <row r="57" spans="1:50" x14ac:dyDescent="0.25">
      <c r="A57" s="35" t="str">
        <f>Raw_Award_Data!A19</f>
        <v>23</v>
      </c>
      <c r="B57" t="str">
        <f>Raw_Award_Data!B19</f>
        <v>NNMC</v>
      </c>
      <c r="C57" s="343" t="str">
        <f>Raw_Award_Data!C19</f>
        <v>3</v>
      </c>
      <c r="D57" s="37">
        <f>Raw_Award_Data!D19</f>
        <v>0</v>
      </c>
      <c r="E57" s="37">
        <f>Raw_Award_Data!E19</f>
        <v>17</v>
      </c>
      <c r="F57" s="37">
        <f>Raw_Award_Data!F19</f>
        <v>0</v>
      </c>
      <c r="G57" s="37">
        <f>Raw_Award_Data!G19</f>
        <v>39</v>
      </c>
      <c r="H57" s="37">
        <f>Raw_Award_Data!H19</f>
        <v>7</v>
      </c>
      <c r="I57" s="37">
        <f>Raw_Award_Data!I19</f>
        <v>0</v>
      </c>
      <c r="J57" s="37">
        <f>Raw_Award_Data!J19</f>
        <v>0</v>
      </c>
      <c r="K57" s="37">
        <f>Raw_Award_Data!K19</f>
        <v>0</v>
      </c>
      <c r="L57" s="37">
        <f>Raw_Award_Data!L19</f>
        <v>0</v>
      </c>
      <c r="M57" s="37">
        <f>Raw_Award_Data!M19</f>
        <v>0</v>
      </c>
      <c r="N57" s="37"/>
      <c r="O57" s="37"/>
      <c r="P57" s="37">
        <f>Raw_Award_Data!N19</f>
        <v>0</v>
      </c>
      <c r="Q57" s="37">
        <f>Raw_Award_Data!O19</f>
        <v>23</v>
      </c>
      <c r="R57" s="37">
        <f>Raw_Award_Data!P19</f>
        <v>0</v>
      </c>
      <c r="S57" s="37">
        <f>Raw_Award_Data!Q19</f>
        <v>37</v>
      </c>
      <c r="T57" s="37">
        <f>Raw_Award_Data!R19</f>
        <v>3</v>
      </c>
      <c r="U57" s="37">
        <f>Raw_Award_Data!S19</f>
        <v>0</v>
      </c>
      <c r="V57" s="37">
        <f>Raw_Award_Data!T19</f>
        <v>0</v>
      </c>
      <c r="W57" s="37">
        <f>Raw_Award_Data!U19</f>
        <v>0</v>
      </c>
      <c r="X57" s="37">
        <f>Raw_Award_Data!V19</f>
        <v>0</v>
      </c>
      <c r="Y57" s="37">
        <f>Raw_Award_Data!W19</f>
        <v>0</v>
      </c>
      <c r="Z57" s="37"/>
      <c r="AA57" s="37"/>
      <c r="AB57" s="37">
        <f>Raw_Award_Data!X19</f>
        <v>0</v>
      </c>
      <c r="AC57" s="37">
        <f>Raw_Award_Data!Y19</f>
        <v>3</v>
      </c>
      <c r="AD57" s="37">
        <f>Raw_Award_Data!Z19</f>
        <v>0</v>
      </c>
      <c r="AE57" s="37">
        <f>Raw_Award_Data!AA19</f>
        <v>44</v>
      </c>
      <c r="AF57" s="37">
        <f>Raw_Award_Data!AB19</f>
        <v>7</v>
      </c>
      <c r="AG57" s="37">
        <f>Raw_Award_Data!AC19</f>
        <v>0</v>
      </c>
      <c r="AH57" s="37">
        <f>Raw_Award_Data!AD19</f>
        <v>0</v>
      </c>
      <c r="AI57" s="37">
        <f>Raw_Award_Data!AE19</f>
        <v>0</v>
      </c>
      <c r="AJ57" s="37">
        <f>Raw_Award_Data!AF19</f>
        <v>0</v>
      </c>
      <c r="AK57" s="37">
        <f>Raw_Award_Data!AG19</f>
        <v>0</v>
      </c>
      <c r="AL57" s="37"/>
      <c r="AM57" s="37"/>
      <c r="AN57" s="37">
        <f>Raw_Award_Data!AH19</f>
        <v>0</v>
      </c>
      <c r="AO57" s="37">
        <f>Raw_Award_Data!AI19</f>
        <v>14</v>
      </c>
      <c r="AP57" s="37">
        <f>Raw_Award_Data!AJ19</f>
        <v>0</v>
      </c>
      <c r="AQ57" s="37">
        <f>Raw_Award_Data!AK19</f>
        <v>30</v>
      </c>
      <c r="AR57" s="37">
        <f>Raw_Award_Data!AL19</f>
        <v>2</v>
      </c>
      <c r="AS57" s="37">
        <f>Raw_Award_Data!AM19</f>
        <v>0</v>
      </c>
      <c r="AT57" s="37">
        <f>Raw_Award_Data!AN19</f>
        <v>0</v>
      </c>
      <c r="AU57" s="37">
        <f>Raw_Award_Data!AO19</f>
        <v>0</v>
      </c>
      <c r="AV57" s="37">
        <f>Raw_Award_Data!AP19</f>
        <v>0</v>
      </c>
      <c r="AW57" s="37">
        <f>Raw_Award_Data!AQ19</f>
        <v>0</v>
      </c>
      <c r="AX57" s="37"/>
    </row>
    <row r="58" spans="1:50" x14ac:dyDescent="0.25">
      <c r="D58" s="344">
        <f t="shared" ref="D58:M58" si="40">SUM(D55:D57)</f>
        <v>0</v>
      </c>
      <c r="E58" s="344">
        <f t="shared" si="40"/>
        <v>31</v>
      </c>
      <c r="F58" s="344">
        <f t="shared" si="40"/>
        <v>0</v>
      </c>
      <c r="G58" s="344">
        <f t="shared" si="40"/>
        <v>110</v>
      </c>
      <c r="H58" s="344">
        <f t="shared" si="40"/>
        <v>55</v>
      </c>
      <c r="I58" s="344">
        <f t="shared" si="40"/>
        <v>0</v>
      </c>
      <c r="J58" s="344">
        <f t="shared" si="40"/>
        <v>0</v>
      </c>
      <c r="K58" s="344">
        <f t="shared" si="40"/>
        <v>0</v>
      </c>
      <c r="L58" s="344">
        <f t="shared" si="40"/>
        <v>0</v>
      </c>
      <c r="M58" s="344">
        <f t="shared" si="40"/>
        <v>0</v>
      </c>
      <c r="N58" s="194">
        <f>SUM(D58:M58)</f>
        <v>196</v>
      </c>
      <c r="O58" s="37"/>
      <c r="P58" s="344">
        <f t="shared" ref="P58:Y58" si="41">SUM(P55:P57)</f>
        <v>0</v>
      </c>
      <c r="Q58" s="344">
        <f t="shared" si="41"/>
        <v>32</v>
      </c>
      <c r="R58" s="344">
        <f t="shared" si="41"/>
        <v>0</v>
      </c>
      <c r="S58" s="344">
        <f t="shared" si="41"/>
        <v>96</v>
      </c>
      <c r="T58" s="344">
        <f t="shared" si="41"/>
        <v>53</v>
      </c>
      <c r="U58" s="344">
        <f t="shared" si="41"/>
        <v>0</v>
      </c>
      <c r="V58" s="344">
        <f t="shared" si="41"/>
        <v>0</v>
      </c>
      <c r="W58" s="344">
        <f t="shared" si="41"/>
        <v>0</v>
      </c>
      <c r="X58" s="344">
        <f t="shared" si="41"/>
        <v>0</v>
      </c>
      <c r="Y58" s="344">
        <f t="shared" si="41"/>
        <v>0</v>
      </c>
      <c r="Z58" s="194">
        <f>SUM(P58:Y58)</f>
        <v>181</v>
      </c>
      <c r="AA58" s="37"/>
      <c r="AB58" s="344">
        <f t="shared" ref="AB58:AK58" si="42">SUM(AB55:AB57)</f>
        <v>0</v>
      </c>
      <c r="AC58" s="344">
        <f t="shared" si="42"/>
        <v>6</v>
      </c>
      <c r="AD58" s="344">
        <f t="shared" si="42"/>
        <v>0</v>
      </c>
      <c r="AE58" s="344">
        <f t="shared" si="42"/>
        <v>93</v>
      </c>
      <c r="AF58" s="344">
        <f t="shared" si="42"/>
        <v>64</v>
      </c>
      <c r="AG58" s="344">
        <f t="shared" si="42"/>
        <v>0</v>
      </c>
      <c r="AH58" s="344">
        <f t="shared" si="42"/>
        <v>0</v>
      </c>
      <c r="AI58" s="344">
        <f t="shared" si="42"/>
        <v>0</v>
      </c>
      <c r="AJ58" s="344">
        <f t="shared" si="42"/>
        <v>0</v>
      </c>
      <c r="AK58" s="344">
        <f t="shared" si="42"/>
        <v>0</v>
      </c>
      <c r="AL58" s="194">
        <f>SUM(AB58:AK58)</f>
        <v>163</v>
      </c>
      <c r="AM58" s="37"/>
      <c r="AN58" s="344">
        <f t="shared" ref="AN58:AW58" si="43">SUM(AN55:AN57)</f>
        <v>0</v>
      </c>
      <c r="AO58" s="344">
        <f t="shared" si="43"/>
        <v>19</v>
      </c>
      <c r="AP58" s="344">
        <f t="shared" si="43"/>
        <v>0</v>
      </c>
      <c r="AQ58" s="344">
        <f t="shared" si="43"/>
        <v>98</v>
      </c>
      <c r="AR58" s="344">
        <f t="shared" si="43"/>
        <v>70</v>
      </c>
      <c r="AS58" s="344">
        <f t="shared" si="43"/>
        <v>0</v>
      </c>
      <c r="AT58" s="344">
        <f t="shared" si="43"/>
        <v>0</v>
      </c>
      <c r="AU58" s="344">
        <f t="shared" si="43"/>
        <v>0</v>
      </c>
      <c r="AV58" s="344">
        <f t="shared" si="43"/>
        <v>0</v>
      </c>
      <c r="AW58" s="344">
        <f t="shared" si="43"/>
        <v>0</v>
      </c>
      <c r="AX58" s="194">
        <f>SUM(AN58:AW58)</f>
        <v>187</v>
      </c>
    </row>
    <row r="59" spans="1:50" x14ac:dyDescent="0.25"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</row>
    <row r="60" spans="1:50" x14ac:dyDescent="0.25">
      <c r="D60" s="37">
        <f>D55*Matrices!$B$16</f>
        <v>0</v>
      </c>
      <c r="E60" s="37">
        <f>E55*Matrices!$C$16</f>
        <v>400</v>
      </c>
      <c r="F60" s="37">
        <f>F55*Matrices!$D$16</f>
        <v>0</v>
      </c>
      <c r="G60" s="37">
        <f>G55*Matrices!$E$16</f>
        <v>12500</v>
      </c>
      <c r="H60" s="37">
        <f>H55*Matrices!$F$16</f>
        <v>19000</v>
      </c>
      <c r="I60" s="37">
        <f>I55*Matrices!$G$16</f>
        <v>0</v>
      </c>
      <c r="J60" s="37">
        <f>J55*Matrices!$H$16</f>
        <v>0</v>
      </c>
      <c r="K60" s="37">
        <f>K55*Matrices!$I$16</f>
        <v>0</v>
      </c>
      <c r="L60" s="37">
        <f>L55*Matrices!$J$16</f>
        <v>0</v>
      </c>
      <c r="M60" s="37">
        <f>M55*Matrices!$K$16</f>
        <v>0</v>
      </c>
      <c r="N60" s="37"/>
      <c r="O60" s="37"/>
      <c r="P60" s="37">
        <f>P55*Matrices!$B$16</f>
        <v>0</v>
      </c>
      <c r="Q60" s="37">
        <f>Q55*Matrices!$C$16</f>
        <v>600</v>
      </c>
      <c r="R60" s="37">
        <f>R55*Matrices!$D$16</f>
        <v>0</v>
      </c>
      <c r="S60" s="37">
        <f>S55*Matrices!$E$16</f>
        <v>13000</v>
      </c>
      <c r="T60" s="37">
        <f>T55*Matrices!$F$16</f>
        <v>19000</v>
      </c>
      <c r="U60" s="37">
        <f>U55*Matrices!$G$16</f>
        <v>0</v>
      </c>
      <c r="V60" s="37">
        <f>V55*Matrices!$H$16</f>
        <v>0</v>
      </c>
      <c r="W60" s="37">
        <f>W55*Matrices!$I$16</f>
        <v>0</v>
      </c>
      <c r="X60" s="37">
        <f>X55*Matrices!$J$16</f>
        <v>0</v>
      </c>
      <c r="Y60" s="37">
        <f>Y55*Matrices!$K$16</f>
        <v>0</v>
      </c>
      <c r="Z60" s="37"/>
      <c r="AA60" s="37"/>
      <c r="AB60" s="37">
        <f>AB55*Matrices!$B$16</f>
        <v>0</v>
      </c>
      <c r="AC60" s="37">
        <f>AC55*Matrices!$C$16</f>
        <v>0</v>
      </c>
      <c r="AD60" s="37">
        <f>AD55*Matrices!$D$16</f>
        <v>0</v>
      </c>
      <c r="AE60" s="37">
        <f>AE55*Matrices!$E$16</f>
        <v>11000</v>
      </c>
      <c r="AF60" s="37">
        <f>AF55*Matrices!$F$16</f>
        <v>24500</v>
      </c>
      <c r="AG60" s="37">
        <f>AG55*Matrices!$G$16</f>
        <v>0</v>
      </c>
      <c r="AH60" s="37">
        <f>AH55*Matrices!$H$16</f>
        <v>0</v>
      </c>
      <c r="AI60" s="37">
        <f>AI55*Matrices!$I$16</f>
        <v>0</v>
      </c>
      <c r="AJ60" s="37">
        <f>AJ55*Matrices!$J$16</f>
        <v>0</v>
      </c>
      <c r="AK60" s="37">
        <f>AK55*Matrices!$K$16</f>
        <v>0</v>
      </c>
      <c r="AL60" s="37"/>
      <c r="AM60" s="37"/>
      <c r="AN60" s="37">
        <f>AN55*Matrices!$B$16</f>
        <v>0</v>
      </c>
      <c r="AO60" s="37">
        <f>AO55*Matrices!$C$16</f>
        <v>200</v>
      </c>
      <c r="AP60" s="37">
        <f>AP55*Matrices!$D$16</f>
        <v>0</v>
      </c>
      <c r="AQ60" s="37">
        <f>AQ55*Matrices!$E$16</f>
        <v>12750</v>
      </c>
      <c r="AR60" s="37">
        <f>AR55*Matrices!$F$16</f>
        <v>22000</v>
      </c>
      <c r="AS60" s="37">
        <f>AS55*Matrices!$G$16</f>
        <v>0</v>
      </c>
      <c r="AT60" s="37">
        <f>AT55*Matrices!$H$16</f>
        <v>0</v>
      </c>
      <c r="AU60" s="37">
        <f>AU55*Matrices!$I$16</f>
        <v>0</v>
      </c>
      <c r="AV60" s="37">
        <f>AV55*Matrices!$J$16</f>
        <v>0</v>
      </c>
      <c r="AW60" s="37">
        <f>AW55*Matrices!$K$16</f>
        <v>0</v>
      </c>
      <c r="AX60" s="37"/>
    </row>
    <row r="61" spans="1:50" x14ac:dyDescent="0.25">
      <c r="D61" s="37">
        <f>D56*Matrices!$B$17</f>
        <v>0</v>
      </c>
      <c r="E61" s="37">
        <f>E56*Matrices!$C$17</f>
        <v>2400</v>
      </c>
      <c r="F61" s="37">
        <f>F56*Matrices!$D$17</f>
        <v>0</v>
      </c>
      <c r="G61" s="37">
        <f>G56*Matrices!$E$17</f>
        <v>5250</v>
      </c>
      <c r="H61" s="37">
        <f>H56*Matrices!$F$17</f>
        <v>5000</v>
      </c>
      <c r="I61" s="37">
        <f>I56*Matrices!$G$17</f>
        <v>0</v>
      </c>
      <c r="J61" s="37">
        <f>J56*Matrices!$H$17</f>
        <v>0</v>
      </c>
      <c r="K61" s="37">
        <f>K56*Matrices!$I$17</f>
        <v>0</v>
      </c>
      <c r="L61" s="37">
        <f>L56*Matrices!$J$17</f>
        <v>0</v>
      </c>
      <c r="M61" s="37">
        <f>M56*Matrices!$K$17</f>
        <v>0</v>
      </c>
      <c r="N61" s="37"/>
      <c r="O61" s="37"/>
      <c r="P61" s="37">
        <f>P56*Matrices!$B$17</f>
        <v>0</v>
      </c>
      <c r="Q61" s="37">
        <f>Q56*Matrices!$C$17</f>
        <v>1200</v>
      </c>
      <c r="R61" s="37">
        <f>R56*Matrices!$D$17</f>
        <v>0</v>
      </c>
      <c r="S61" s="37">
        <f>S56*Matrices!$E$17</f>
        <v>1750</v>
      </c>
      <c r="T61" s="37">
        <f>T56*Matrices!$F$17</f>
        <v>6000</v>
      </c>
      <c r="U61" s="37">
        <f>U56*Matrices!$G$17</f>
        <v>0</v>
      </c>
      <c r="V61" s="37">
        <f>V56*Matrices!$H$17</f>
        <v>0</v>
      </c>
      <c r="W61" s="37">
        <f>W56*Matrices!$I$17</f>
        <v>0</v>
      </c>
      <c r="X61" s="37">
        <f>X56*Matrices!$J$17</f>
        <v>0</v>
      </c>
      <c r="Y61" s="37">
        <f>Y56*Matrices!$K$17</f>
        <v>0</v>
      </c>
      <c r="Z61" s="37"/>
      <c r="AA61" s="37"/>
      <c r="AB61" s="37">
        <f>AB56*Matrices!$B$17</f>
        <v>0</v>
      </c>
      <c r="AC61" s="37">
        <f>AC56*Matrices!$C$17</f>
        <v>600</v>
      </c>
      <c r="AD61" s="37">
        <f>AD56*Matrices!$D$17</f>
        <v>0</v>
      </c>
      <c r="AE61" s="37">
        <f>AE56*Matrices!$E$17</f>
        <v>1250</v>
      </c>
      <c r="AF61" s="37">
        <f>AF56*Matrices!$F$17</f>
        <v>4000</v>
      </c>
      <c r="AG61" s="37">
        <f>AG56*Matrices!$G$17</f>
        <v>0</v>
      </c>
      <c r="AH61" s="37">
        <f>AH56*Matrices!$H$17</f>
        <v>0</v>
      </c>
      <c r="AI61" s="37">
        <f>AI56*Matrices!$I$17</f>
        <v>0</v>
      </c>
      <c r="AJ61" s="37">
        <f>AJ56*Matrices!$J$17</f>
        <v>0</v>
      </c>
      <c r="AK61" s="37">
        <f>AK56*Matrices!$K$17</f>
        <v>0</v>
      </c>
      <c r="AL61" s="37"/>
      <c r="AM61" s="37"/>
      <c r="AN61" s="37">
        <f>AN56*Matrices!$B$17</f>
        <v>0</v>
      </c>
      <c r="AO61" s="37">
        <f>AO56*Matrices!$C$17</f>
        <v>800</v>
      </c>
      <c r="AP61" s="37">
        <f>AP56*Matrices!$D$17</f>
        <v>0</v>
      </c>
      <c r="AQ61" s="37">
        <f>AQ56*Matrices!$E$17</f>
        <v>4250</v>
      </c>
      <c r="AR61" s="37">
        <f>AR56*Matrices!$F$17</f>
        <v>12000</v>
      </c>
      <c r="AS61" s="37">
        <f>AS56*Matrices!$G$17</f>
        <v>0</v>
      </c>
      <c r="AT61" s="37">
        <f>AT56*Matrices!$H$17</f>
        <v>0</v>
      </c>
      <c r="AU61" s="37">
        <f>AU56*Matrices!$I$17</f>
        <v>0</v>
      </c>
      <c r="AV61" s="37">
        <f>AV56*Matrices!$J$17</f>
        <v>0</v>
      </c>
      <c r="AW61" s="37">
        <f>AW56*Matrices!$K$17</f>
        <v>0</v>
      </c>
      <c r="AX61" s="37"/>
    </row>
    <row r="62" spans="1:50" x14ac:dyDescent="0.25">
      <c r="D62" s="37">
        <f>D57*Matrices!$B$18</f>
        <v>0</v>
      </c>
      <c r="E62" s="37">
        <f>E57*Matrices!$C$18</f>
        <v>3400</v>
      </c>
      <c r="F62" s="37">
        <f>F57*Matrices!$D$18</f>
        <v>0</v>
      </c>
      <c r="G62" s="37">
        <f>G57*Matrices!$E$18</f>
        <v>9750</v>
      </c>
      <c r="H62" s="37">
        <f>H57*Matrices!$F$18</f>
        <v>3500</v>
      </c>
      <c r="I62" s="37">
        <f>I57*Matrices!$G$18</f>
        <v>0</v>
      </c>
      <c r="J62" s="37">
        <f>J57*Matrices!$H$18</f>
        <v>0</v>
      </c>
      <c r="K62" s="37">
        <f>K57*Matrices!$I$18</f>
        <v>0</v>
      </c>
      <c r="L62" s="37">
        <f>L57*Matrices!$J$18</f>
        <v>0</v>
      </c>
      <c r="M62" s="37">
        <f>M57*Matrices!$K$18</f>
        <v>0</v>
      </c>
      <c r="N62" s="37"/>
      <c r="O62" s="37"/>
      <c r="P62" s="37">
        <f>P57*Matrices!$B$18</f>
        <v>0</v>
      </c>
      <c r="Q62" s="37">
        <f>Q57*Matrices!$C$18</f>
        <v>4600</v>
      </c>
      <c r="R62" s="37">
        <f>R57*Matrices!$D$18</f>
        <v>0</v>
      </c>
      <c r="S62" s="37">
        <f>S57*Matrices!$E$18</f>
        <v>9250</v>
      </c>
      <c r="T62" s="37">
        <f>T57*Matrices!$F$18</f>
        <v>1500</v>
      </c>
      <c r="U62" s="37">
        <f>U57*Matrices!$G$18</f>
        <v>0</v>
      </c>
      <c r="V62" s="37">
        <f>V57*Matrices!$H$18</f>
        <v>0</v>
      </c>
      <c r="W62" s="37">
        <f>W57*Matrices!$I$18</f>
        <v>0</v>
      </c>
      <c r="X62" s="37">
        <f>X57*Matrices!$J$18</f>
        <v>0</v>
      </c>
      <c r="Y62" s="37">
        <f>Y57*Matrices!$K$18</f>
        <v>0</v>
      </c>
      <c r="Z62" s="37"/>
      <c r="AA62" s="37"/>
      <c r="AB62" s="37">
        <f>AB57*Matrices!$B$18</f>
        <v>0</v>
      </c>
      <c r="AC62" s="37">
        <f>AC57*Matrices!$C$18</f>
        <v>600</v>
      </c>
      <c r="AD62" s="37">
        <f>AD57*Matrices!$D$18</f>
        <v>0</v>
      </c>
      <c r="AE62" s="37">
        <f>AE57*Matrices!$E$18</f>
        <v>11000</v>
      </c>
      <c r="AF62" s="37">
        <f>AF57*Matrices!$F$18</f>
        <v>3500</v>
      </c>
      <c r="AG62" s="37">
        <f>AG57*Matrices!$G$18</f>
        <v>0</v>
      </c>
      <c r="AH62" s="37">
        <f>AH57*Matrices!$H$18</f>
        <v>0</v>
      </c>
      <c r="AI62" s="37">
        <f>AI57*Matrices!$I$18</f>
        <v>0</v>
      </c>
      <c r="AJ62" s="37">
        <f>AJ57*Matrices!$J$18</f>
        <v>0</v>
      </c>
      <c r="AK62" s="37">
        <f>AK57*Matrices!$K$18</f>
        <v>0</v>
      </c>
      <c r="AL62" s="37"/>
      <c r="AM62" s="37"/>
      <c r="AN62" s="37">
        <f>AN57*Matrices!$B$18</f>
        <v>0</v>
      </c>
      <c r="AO62" s="37">
        <f>AO57*Matrices!$C$18</f>
        <v>2800</v>
      </c>
      <c r="AP62" s="37">
        <f>AP57*Matrices!$D$18</f>
        <v>0</v>
      </c>
      <c r="AQ62" s="37">
        <f>AQ57*Matrices!$E$18</f>
        <v>7500</v>
      </c>
      <c r="AR62" s="37">
        <f>AR57*Matrices!$F$18</f>
        <v>1000</v>
      </c>
      <c r="AS62" s="37">
        <f>AS57*Matrices!$G$18</f>
        <v>0</v>
      </c>
      <c r="AT62" s="37">
        <f>AT57*Matrices!$H$18</f>
        <v>0</v>
      </c>
      <c r="AU62" s="37">
        <f>AU57*Matrices!$I$18</f>
        <v>0</v>
      </c>
      <c r="AV62" s="37">
        <f>AV57*Matrices!$J$18</f>
        <v>0</v>
      </c>
      <c r="AW62" s="37">
        <f>AW57*Matrices!$K$18</f>
        <v>0</v>
      </c>
      <c r="AX62" s="37"/>
    </row>
    <row r="63" spans="1:50" x14ac:dyDescent="0.25">
      <c r="B63" t="str">
        <f>B57</f>
        <v>NNMC</v>
      </c>
      <c r="D63" s="344">
        <f t="shared" ref="D63:M63" si="44">SUM(D60:D62)</f>
        <v>0</v>
      </c>
      <c r="E63" s="344">
        <f t="shared" si="44"/>
        <v>6200</v>
      </c>
      <c r="F63" s="344">
        <f t="shared" si="44"/>
        <v>0</v>
      </c>
      <c r="G63" s="344">
        <f t="shared" si="44"/>
        <v>27500</v>
      </c>
      <c r="H63" s="344">
        <f t="shared" si="44"/>
        <v>27500</v>
      </c>
      <c r="I63" s="344">
        <f t="shared" si="44"/>
        <v>0</v>
      </c>
      <c r="J63" s="344">
        <f t="shared" si="44"/>
        <v>0</v>
      </c>
      <c r="K63" s="344">
        <f t="shared" si="44"/>
        <v>0</v>
      </c>
      <c r="L63" s="344">
        <f t="shared" si="44"/>
        <v>0</v>
      </c>
      <c r="M63" s="344">
        <f t="shared" si="44"/>
        <v>0</v>
      </c>
      <c r="N63" s="194">
        <f>SUM(D63:M63)/Matrices!$L$18</f>
        <v>14.988366872117229</v>
      </c>
      <c r="O63" s="37"/>
      <c r="P63" s="344">
        <f t="shared" ref="P63:Y63" si="45">SUM(P60:P62)</f>
        <v>0</v>
      </c>
      <c r="Q63" s="344">
        <f t="shared" si="45"/>
        <v>6400</v>
      </c>
      <c r="R63" s="344">
        <f t="shared" si="45"/>
        <v>0</v>
      </c>
      <c r="S63" s="344">
        <f t="shared" si="45"/>
        <v>24000</v>
      </c>
      <c r="T63" s="344">
        <f t="shared" si="45"/>
        <v>26500</v>
      </c>
      <c r="U63" s="344">
        <f t="shared" si="45"/>
        <v>0</v>
      </c>
      <c r="V63" s="344">
        <f t="shared" si="45"/>
        <v>0</v>
      </c>
      <c r="W63" s="344">
        <f t="shared" si="45"/>
        <v>0</v>
      </c>
      <c r="X63" s="344">
        <f t="shared" si="45"/>
        <v>0</v>
      </c>
      <c r="Y63" s="344">
        <f t="shared" si="45"/>
        <v>0</v>
      </c>
      <c r="Z63" s="194">
        <f>SUM(P63:Y63)/Matrices!$L$18</f>
        <v>13.935262663782195</v>
      </c>
      <c r="AA63" s="37"/>
      <c r="AB63" s="344">
        <f t="shared" ref="AB63:AK63" si="46">SUM(AB60:AB62)</f>
        <v>0</v>
      </c>
      <c r="AC63" s="344">
        <f t="shared" si="46"/>
        <v>1200</v>
      </c>
      <c r="AD63" s="344">
        <f t="shared" si="46"/>
        <v>0</v>
      </c>
      <c r="AE63" s="344">
        <f t="shared" si="46"/>
        <v>23250</v>
      </c>
      <c r="AF63" s="344">
        <f t="shared" si="46"/>
        <v>32000</v>
      </c>
      <c r="AG63" s="344">
        <f t="shared" si="46"/>
        <v>0</v>
      </c>
      <c r="AH63" s="344">
        <f t="shared" si="46"/>
        <v>0</v>
      </c>
      <c r="AI63" s="344">
        <f t="shared" si="46"/>
        <v>0</v>
      </c>
      <c r="AJ63" s="344">
        <f t="shared" si="46"/>
        <v>0</v>
      </c>
      <c r="AK63" s="344">
        <f t="shared" si="46"/>
        <v>0</v>
      </c>
      <c r="AL63" s="194">
        <f>SUM(AB63:AK63)/Matrices!$L$18</f>
        <v>13.825054083840158</v>
      </c>
      <c r="AM63" s="37"/>
      <c r="AN63" s="344">
        <f t="shared" ref="AN63:AW63" si="47">SUM(AN60:AN62)</f>
        <v>0</v>
      </c>
      <c r="AO63" s="344">
        <f t="shared" si="47"/>
        <v>3800</v>
      </c>
      <c r="AP63" s="344">
        <f t="shared" si="47"/>
        <v>0</v>
      </c>
      <c r="AQ63" s="344">
        <f t="shared" si="47"/>
        <v>24500</v>
      </c>
      <c r="AR63" s="344">
        <f t="shared" si="47"/>
        <v>35000</v>
      </c>
      <c r="AS63" s="344">
        <f t="shared" si="47"/>
        <v>0</v>
      </c>
      <c r="AT63" s="344">
        <f t="shared" si="47"/>
        <v>0</v>
      </c>
      <c r="AU63" s="344">
        <f t="shared" si="47"/>
        <v>0</v>
      </c>
      <c r="AV63" s="344">
        <f t="shared" si="47"/>
        <v>0</v>
      </c>
      <c r="AW63" s="344">
        <f t="shared" si="47"/>
        <v>0</v>
      </c>
      <c r="AX63" s="194">
        <f>SUM(AN63:AW63)/Matrices!$L$18</f>
        <v>15.502673578513409</v>
      </c>
    </row>
    <row r="64" spans="1:50" x14ac:dyDescent="0.25"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</row>
    <row r="65" spans="1:50" x14ac:dyDescent="0.25">
      <c r="A65" s="35" t="str">
        <f>Raw_Award_Data!A20</f>
        <v>24</v>
      </c>
      <c r="B65" t="str">
        <f>Raw_Award_Data!B20</f>
        <v>WNMU</v>
      </c>
      <c r="C65" s="343" t="str">
        <f>Raw_Award_Data!C20</f>
        <v>1</v>
      </c>
      <c r="D65" s="37">
        <f>Raw_Award_Data!D20</f>
        <v>0</v>
      </c>
      <c r="E65" s="37">
        <f>Raw_Award_Data!E20</f>
        <v>14</v>
      </c>
      <c r="F65" s="37">
        <f>Raw_Award_Data!F20</f>
        <v>0</v>
      </c>
      <c r="G65" s="37">
        <f>Raw_Award_Data!G20</f>
        <v>75</v>
      </c>
      <c r="H65" s="37">
        <f>Raw_Award_Data!H20</f>
        <v>118</v>
      </c>
      <c r="I65" s="37">
        <f>Raw_Award_Data!I20</f>
        <v>105</v>
      </c>
      <c r="J65" s="37">
        <f>Raw_Award_Data!J20</f>
        <v>0</v>
      </c>
      <c r="K65" s="37">
        <f>Raw_Award_Data!K20</f>
        <v>0</v>
      </c>
      <c r="L65" s="37">
        <f>Raw_Award_Data!L20</f>
        <v>9</v>
      </c>
      <c r="M65" s="37">
        <f>Raw_Award_Data!M20</f>
        <v>0</v>
      </c>
      <c r="N65" s="37"/>
      <c r="O65" s="37"/>
      <c r="P65" s="37">
        <f>Raw_Award_Data!N20</f>
        <v>0</v>
      </c>
      <c r="Q65" s="37">
        <f>Raw_Award_Data!O20</f>
        <v>26</v>
      </c>
      <c r="R65" s="37">
        <f>Raw_Award_Data!P20</f>
        <v>0</v>
      </c>
      <c r="S65" s="37">
        <f>Raw_Award_Data!Q20</f>
        <v>61</v>
      </c>
      <c r="T65" s="37">
        <f>Raw_Award_Data!R20</f>
        <v>136</v>
      </c>
      <c r="U65" s="37">
        <f>Raw_Award_Data!S20</f>
        <v>104</v>
      </c>
      <c r="V65" s="37">
        <f>Raw_Award_Data!T20</f>
        <v>0</v>
      </c>
      <c r="W65" s="37">
        <f>Raw_Award_Data!U20</f>
        <v>0</v>
      </c>
      <c r="X65" s="37">
        <f>Raw_Award_Data!V20</f>
        <v>6</v>
      </c>
      <c r="Y65" s="37">
        <f>Raw_Award_Data!W20</f>
        <v>0</v>
      </c>
      <c r="Z65" s="37"/>
      <c r="AA65" s="37"/>
      <c r="AB65" s="37">
        <f>Raw_Award_Data!X20</f>
        <v>0</v>
      </c>
      <c r="AC65" s="37">
        <f>Raw_Award_Data!Y20</f>
        <v>14</v>
      </c>
      <c r="AD65" s="37">
        <f>Raw_Award_Data!Z20</f>
        <v>0</v>
      </c>
      <c r="AE65" s="37">
        <f>Raw_Award_Data!AA20</f>
        <v>51</v>
      </c>
      <c r="AF65" s="37">
        <f>Raw_Award_Data!AB20</f>
        <v>181</v>
      </c>
      <c r="AG65" s="37">
        <f>Raw_Award_Data!AC20</f>
        <v>127</v>
      </c>
      <c r="AH65" s="37">
        <f>Raw_Award_Data!AD20</f>
        <v>0</v>
      </c>
      <c r="AI65" s="37">
        <f>Raw_Award_Data!AE20</f>
        <v>0</v>
      </c>
      <c r="AJ65" s="37">
        <f>Raw_Award_Data!AF20</f>
        <v>6</v>
      </c>
      <c r="AK65" s="37">
        <f>Raw_Award_Data!AG20</f>
        <v>0</v>
      </c>
      <c r="AL65" s="37"/>
      <c r="AM65" s="37"/>
      <c r="AN65" s="37">
        <f>Raw_Award_Data!AH20</f>
        <v>2</v>
      </c>
      <c r="AO65" s="37">
        <f>Raw_Award_Data!AI20</f>
        <v>19</v>
      </c>
      <c r="AP65" s="37">
        <f>Raw_Award_Data!AJ20</f>
        <v>0</v>
      </c>
      <c r="AQ65" s="37">
        <f>Raw_Award_Data!AK20</f>
        <v>55</v>
      </c>
      <c r="AR65" s="37">
        <f>Raw_Award_Data!AL20</f>
        <v>138</v>
      </c>
      <c r="AS65" s="37">
        <f>Raw_Award_Data!AM20</f>
        <v>128</v>
      </c>
      <c r="AT65" s="37">
        <f>Raw_Award_Data!AN20</f>
        <v>0</v>
      </c>
      <c r="AU65" s="37">
        <f>Raw_Award_Data!AO20</f>
        <v>0</v>
      </c>
      <c r="AV65" s="37">
        <f>Raw_Award_Data!AP20</f>
        <v>11</v>
      </c>
      <c r="AW65" s="37">
        <f>Raw_Award_Data!AQ20</f>
        <v>0</v>
      </c>
      <c r="AX65" s="37"/>
    </row>
    <row r="66" spans="1:50" x14ac:dyDescent="0.25">
      <c r="A66" s="35" t="str">
        <f>Raw_Award_Data!A21</f>
        <v>24</v>
      </c>
      <c r="B66" t="str">
        <f>Raw_Award_Data!B21</f>
        <v>WNMU</v>
      </c>
      <c r="C66" s="343" t="str">
        <f>Raw_Award_Data!C21</f>
        <v>2</v>
      </c>
      <c r="D66" s="37">
        <f>Raw_Award_Data!D21</f>
        <v>0</v>
      </c>
      <c r="E66" s="37">
        <f>Raw_Award_Data!E21</f>
        <v>7</v>
      </c>
      <c r="F66" s="37">
        <f>Raw_Award_Data!F21</f>
        <v>0</v>
      </c>
      <c r="G66" s="37">
        <f>Raw_Award_Data!G21</f>
        <v>8</v>
      </c>
      <c r="H66" s="37">
        <f>Raw_Award_Data!H21</f>
        <v>30</v>
      </c>
      <c r="I66" s="37">
        <f>Raw_Award_Data!I21</f>
        <v>0</v>
      </c>
      <c r="J66" s="37">
        <f>Raw_Award_Data!J21</f>
        <v>0</v>
      </c>
      <c r="K66" s="37">
        <f>Raw_Award_Data!K21</f>
        <v>0</v>
      </c>
      <c r="L66" s="37">
        <f>Raw_Award_Data!L21</f>
        <v>0</v>
      </c>
      <c r="M66" s="37">
        <f>Raw_Award_Data!M21</f>
        <v>0</v>
      </c>
      <c r="N66" s="37"/>
      <c r="O66" s="37"/>
      <c r="P66" s="37">
        <f>Raw_Award_Data!N21</f>
        <v>0</v>
      </c>
      <c r="Q66" s="37">
        <f>Raw_Award_Data!O21</f>
        <v>7</v>
      </c>
      <c r="R66" s="37">
        <f>Raw_Award_Data!P21</f>
        <v>0</v>
      </c>
      <c r="S66" s="37">
        <f>Raw_Award_Data!Q21</f>
        <v>9</v>
      </c>
      <c r="T66" s="37">
        <f>Raw_Award_Data!R21</f>
        <v>28</v>
      </c>
      <c r="U66" s="37">
        <f>Raw_Award_Data!S21</f>
        <v>15</v>
      </c>
      <c r="V66" s="37">
        <f>Raw_Award_Data!T21</f>
        <v>0</v>
      </c>
      <c r="W66" s="37">
        <f>Raw_Award_Data!U21</f>
        <v>0</v>
      </c>
      <c r="X66" s="37">
        <f>Raw_Award_Data!V21</f>
        <v>0</v>
      </c>
      <c r="Y66" s="37">
        <f>Raw_Award_Data!W21</f>
        <v>0</v>
      </c>
      <c r="Z66" s="37"/>
      <c r="AA66" s="37"/>
      <c r="AB66" s="37">
        <f>Raw_Award_Data!X21</f>
        <v>0</v>
      </c>
      <c r="AC66" s="37">
        <f>Raw_Award_Data!Y21</f>
        <v>7</v>
      </c>
      <c r="AD66" s="37">
        <f>Raw_Award_Data!Z21</f>
        <v>0</v>
      </c>
      <c r="AE66" s="37">
        <f>Raw_Award_Data!AA21</f>
        <v>7</v>
      </c>
      <c r="AF66" s="37">
        <f>Raw_Award_Data!AB21</f>
        <v>34</v>
      </c>
      <c r="AG66" s="37">
        <f>Raw_Award_Data!AC21</f>
        <v>12</v>
      </c>
      <c r="AH66" s="37">
        <f>Raw_Award_Data!AD21</f>
        <v>0</v>
      </c>
      <c r="AI66" s="37">
        <f>Raw_Award_Data!AE21</f>
        <v>0</v>
      </c>
      <c r="AJ66" s="37">
        <f>Raw_Award_Data!AF21</f>
        <v>0</v>
      </c>
      <c r="AK66" s="37">
        <f>Raw_Award_Data!AG21</f>
        <v>0</v>
      </c>
      <c r="AL66" s="37"/>
      <c r="AM66" s="37"/>
      <c r="AN66" s="37">
        <f>Raw_Award_Data!AH21</f>
        <v>0</v>
      </c>
      <c r="AO66" s="37">
        <f>Raw_Award_Data!AI21</f>
        <v>4</v>
      </c>
      <c r="AP66" s="37">
        <f>Raw_Award_Data!AJ21</f>
        <v>0</v>
      </c>
      <c r="AQ66" s="37">
        <f>Raw_Award_Data!AK21</f>
        <v>8</v>
      </c>
      <c r="AR66" s="37">
        <f>Raw_Award_Data!AL21</f>
        <v>54</v>
      </c>
      <c r="AS66" s="37">
        <f>Raw_Award_Data!AM21</f>
        <v>22</v>
      </c>
      <c r="AT66" s="37">
        <f>Raw_Award_Data!AN21</f>
        <v>0</v>
      </c>
      <c r="AU66" s="37">
        <f>Raw_Award_Data!AO21</f>
        <v>0</v>
      </c>
      <c r="AV66" s="37">
        <f>Raw_Award_Data!AP21</f>
        <v>1</v>
      </c>
      <c r="AW66" s="37">
        <f>Raw_Award_Data!AQ21</f>
        <v>0</v>
      </c>
      <c r="AX66" s="37"/>
    </row>
    <row r="67" spans="1:50" x14ac:dyDescent="0.25">
      <c r="A67" s="35" t="str">
        <f>Raw_Award_Data!A22</f>
        <v>24</v>
      </c>
      <c r="B67" t="str">
        <f>Raw_Award_Data!B22</f>
        <v>WNMU</v>
      </c>
      <c r="C67" s="343" t="str">
        <f>Raw_Award_Data!C22</f>
        <v>3</v>
      </c>
      <c r="D67" s="37">
        <f>Raw_Award_Data!D22</f>
        <v>0</v>
      </c>
      <c r="E67" s="37">
        <f>Raw_Award_Data!E22</f>
        <v>0</v>
      </c>
      <c r="F67" s="37">
        <f>Raw_Award_Data!F22</f>
        <v>0</v>
      </c>
      <c r="G67" s="37">
        <f>Raw_Award_Data!G22</f>
        <v>49</v>
      </c>
      <c r="H67" s="37">
        <f>Raw_Award_Data!H22</f>
        <v>4</v>
      </c>
      <c r="I67" s="37">
        <f>Raw_Award_Data!I22</f>
        <v>0</v>
      </c>
      <c r="J67" s="37">
        <f>Raw_Award_Data!J22</f>
        <v>0</v>
      </c>
      <c r="K67" s="37">
        <f>Raw_Award_Data!K22</f>
        <v>0</v>
      </c>
      <c r="L67" s="37">
        <f>Raw_Award_Data!L22</f>
        <v>0</v>
      </c>
      <c r="M67" s="37">
        <f>Raw_Award_Data!M22</f>
        <v>0</v>
      </c>
      <c r="N67" s="37"/>
      <c r="O67" s="37"/>
      <c r="P67" s="37">
        <f>Raw_Award_Data!N22</f>
        <v>1</v>
      </c>
      <c r="Q67" s="37">
        <f>Raw_Award_Data!O22</f>
        <v>0</v>
      </c>
      <c r="R67" s="37">
        <f>Raw_Award_Data!P22</f>
        <v>0</v>
      </c>
      <c r="S67" s="37">
        <f>Raw_Award_Data!Q22</f>
        <v>61</v>
      </c>
      <c r="T67" s="37">
        <f>Raw_Award_Data!R22</f>
        <v>4</v>
      </c>
      <c r="U67" s="37">
        <f>Raw_Award_Data!S22</f>
        <v>0</v>
      </c>
      <c r="V67" s="37">
        <f>Raw_Award_Data!T22</f>
        <v>0</v>
      </c>
      <c r="W67" s="37">
        <f>Raw_Award_Data!U22</f>
        <v>0</v>
      </c>
      <c r="X67" s="37">
        <f>Raw_Award_Data!V22</f>
        <v>0</v>
      </c>
      <c r="Y67" s="37">
        <f>Raw_Award_Data!W22</f>
        <v>0</v>
      </c>
      <c r="Z67" s="37"/>
      <c r="AA67" s="37"/>
      <c r="AB67" s="37">
        <f>Raw_Award_Data!X22</f>
        <v>9</v>
      </c>
      <c r="AC67" s="37">
        <f>Raw_Award_Data!Y22</f>
        <v>3</v>
      </c>
      <c r="AD67" s="37">
        <f>Raw_Award_Data!Z22</f>
        <v>0</v>
      </c>
      <c r="AE67" s="37">
        <f>Raw_Award_Data!AA22</f>
        <v>56</v>
      </c>
      <c r="AF67" s="37">
        <f>Raw_Award_Data!AB22</f>
        <v>1</v>
      </c>
      <c r="AG67" s="37">
        <f>Raw_Award_Data!AC22</f>
        <v>0</v>
      </c>
      <c r="AH67" s="37">
        <f>Raw_Award_Data!AD22</f>
        <v>0</v>
      </c>
      <c r="AI67" s="37">
        <f>Raw_Award_Data!AE22</f>
        <v>0</v>
      </c>
      <c r="AJ67" s="37">
        <f>Raw_Award_Data!AF22</f>
        <v>0</v>
      </c>
      <c r="AK67" s="37">
        <f>Raw_Award_Data!AG22</f>
        <v>0</v>
      </c>
      <c r="AL67" s="37"/>
      <c r="AM67" s="37"/>
      <c r="AN67" s="37">
        <f>Raw_Award_Data!AH22</f>
        <v>3</v>
      </c>
      <c r="AO67" s="37">
        <f>Raw_Award_Data!AI22</f>
        <v>0</v>
      </c>
      <c r="AP67" s="37">
        <f>Raw_Award_Data!AJ22</f>
        <v>0</v>
      </c>
      <c r="AQ67" s="37">
        <f>Raw_Award_Data!AK22</f>
        <v>48</v>
      </c>
      <c r="AR67" s="37">
        <f>Raw_Award_Data!AL22</f>
        <v>3</v>
      </c>
      <c r="AS67" s="37">
        <f>Raw_Award_Data!AM22</f>
        <v>0</v>
      </c>
      <c r="AT67" s="37">
        <f>Raw_Award_Data!AN22</f>
        <v>0</v>
      </c>
      <c r="AU67" s="37">
        <f>Raw_Award_Data!AO22</f>
        <v>0</v>
      </c>
      <c r="AV67" s="37">
        <f>Raw_Award_Data!AP22</f>
        <v>0</v>
      </c>
      <c r="AW67" s="37">
        <f>Raw_Award_Data!AQ22</f>
        <v>0</v>
      </c>
      <c r="AX67" s="37"/>
    </row>
    <row r="68" spans="1:50" x14ac:dyDescent="0.25">
      <c r="D68" s="344">
        <f t="shared" ref="D68:M68" si="48">SUM(D65:D67)</f>
        <v>0</v>
      </c>
      <c r="E68" s="344">
        <f t="shared" si="48"/>
        <v>21</v>
      </c>
      <c r="F68" s="344">
        <f t="shared" si="48"/>
        <v>0</v>
      </c>
      <c r="G68" s="344">
        <f t="shared" si="48"/>
        <v>132</v>
      </c>
      <c r="H68" s="344">
        <f t="shared" si="48"/>
        <v>152</v>
      </c>
      <c r="I68" s="344">
        <f t="shared" si="48"/>
        <v>105</v>
      </c>
      <c r="J68" s="344">
        <f t="shared" si="48"/>
        <v>0</v>
      </c>
      <c r="K68" s="344">
        <f t="shared" si="48"/>
        <v>0</v>
      </c>
      <c r="L68" s="344">
        <f t="shared" si="48"/>
        <v>9</v>
      </c>
      <c r="M68" s="344">
        <f t="shared" si="48"/>
        <v>0</v>
      </c>
      <c r="N68" s="194">
        <f>SUM(D68:M68)</f>
        <v>419</v>
      </c>
      <c r="O68" s="37"/>
      <c r="P68" s="344">
        <f t="shared" ref="P68:Y68" si="49">SUM(P65:P67)</f>
        <v>1</v>
      </c>
      <c r="Q68" s="344">
        <f t="shared" si="49"/>
        <v>33</v>
      </c>
      <c r="R68" s="344">
        <f t="shared" si="49"/>
        <v>0</v>
      </c>
      <c r="S68" s="344">
        <f t="shared" si="49"/>
        <v>131</v>
      </c>
      <c r="T68" s="344">
        <f t="shared" si="49"/>
        <v>168</v>
      </c>
      <c r="U68" s="344">
        <f t="shared" si="49"/>
        <v>119</v>
      </c>
      <c r="V68" s="344">
        <f t="shared" si="49"/>
        <v>0</v>
      </c>
      <c r="W68" s="344">
        <f t="shared" si="49"/>
        <v>0</v>
      </c>
      <c r="X68" s="344">
        <f t="shared" si="49"/>
        <v>6</v>
      </c>
      <c r="Y68" s="344">
        <f t="shared" si="49"/>
        <v>0</v>
      </c>
      <c r="Z68" s="194">
        <f>SUM(P68:Y68)</f>
        <v>458</v>
      </c>
      <c r="AA68" s="37"/>
      <c r="AB68" s="344">
        <f t="shared" ref="AB68:AK68" si="50">SUM(AB65:AB67)</f>
        <v>9</v>
      </c>
      <c r="AC68" s="344">
        <f t="shared" si="50"/>
        <v>24</v>
      </c>
      <c r="AD68" s="344">
        <f t="shared" si="50"/>
        <v>0</v>
      </c>
      <c r="AE68" s="344">
        <f t="shared" si="50"/>
        <v>114</v>
      </c>
      <c r="AF68" s="344">
        <f t="shared" si="50"/>
        <v>216</v>
      </c>
      <c r="AG68" s="344">
        <f t="shared" si="50"/>
        <v>139</v>
      </c>
      <c r="AH68" s="344">
        <f t="shared" si="50"/>
        <v>0</v>
      </c>
      <c r="AI68" s="344">
        <f t="shared" si="50"/>
        <v>0</v>
      </c>
      <c r="AJ68" s="344">
        <f t="shared" si="50"/>
        <v>6</v>
      </c>
      <c r="AK68" s="344">
        <f t="shared" si="50"/>
        <v>0</v>
      </c>
      <c r="AL68" s="194">
        <f>SUM(AB68:AK68)</f>
        <v>508</v>
      </c>
      <c r="AM68" s="37"/>
      <c r="AN68" s="344">
        <f t="shared" ref="AN68:AW68" si="51">SUM(AN65:AN67)</f>
        <v>5</v>
      </c>
      <c r="AO68" s="344">
        <f t="shared" si="51"/>
        <v>23</v>
      </c>
      <c r="AP68" s="344">
        <f t="shared" si="51"/>
        <v>0</v>
      </c>
      <c r="AQ68" s="344">
        <f t="shared" si="51"/>
        <v>111</v>
      </c>
      <c r="AR68" s="344">
        <f t="shared" si="51"/>
        <v>195</v>
      </c>
      <c r="AS68" s="344">
        <f t="shared" si="51"/>
        <v>150</v>
      </c>
      <c r="AT68" s="344">
        <f t="shared" si="51"/>
        <v>0</v>
      </c>
      <c r="AU68" s="344">
        <f t="shared" si="51"/>
        <v>0</v>
      </c>
      <c r="AV68" s="344">
        <f t="shared" si="51"/>
        <v>12</v>
      </c>
      <c r="AW68" s="344">
        <f t="shared" si="51"/>
        <v>0</v>
      </c>
      <c r="AX68" s="194">
        <f>SUM(AN68:AW68)</f>
        <v>496</v>
      </c>
    </row>
    <row r="69" spans="1:50" x14ac:dyDescent="0.25"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</row>
    <row r="70" spans="1:50" x14ac:dyDescent="0.25">
      <c r="D70" s="37">
        <f>D65*Matrices!$B$16</f>
        <v>0</v>
      </c>
      <c r="E70" s="37">
        <f>E65*Matrices!$C$16</f>
        <v>2800</v>
      </c>
      <c r="F70" s="37">
        <f>F65*Matrices!$D$16</f>
        <v>0</v>
      </c>
      <c r="G70" s="37">
        <f>G65*Matrices!$E$16</f>
        <v>18750</v>
      </c>
      <c r="H70" s="37">
        <f>H65*Matrices!$F$16</f>
        <v>59000</v>
      </c>
      <c r="I70" s="37">
        <f>I65*Matrices!$G$16</f>
        <v>105000</v>
      </c>
      <c r="J70" s="37">
        <f>J65*Matrices!$H$16</f>
        <v>0</v>
      </c>
      <c r="K70" s="37">
        <f>K65*Matrices!$I$16</f>
        <v>0</v>
      </c>
      <c r="L70" s="37">
        <f>L65*Matrices!$J$16</f>
        <v>2250</v>
      </c>
      <c r="M70" s="37">
        <f>M65*Matrices!$K$16</f>
        <v>0</v>
      </c>
      <c r="N70" s="37"/>
      <c r="O70" s="37"/>
      <c r="P70" s="37">
        <f>P65*Matrices!$B$16</f>
        <v>0</v>
      </c>
      <c r="Q70" s="37">
        <f>Q65*Matrices!$C$16</f>
        <v>5200</v>
      </c>
      <c r="R70" s="37">
        <f>R65*Matrices!$D$16</f>
        <v>0</v>
      </c>
      <c r="S70" s="37">
        <f>S65*Matrices!$E$16</f>
        <v>15250</v>
      </c>
      <c r="T70" s="37">
        <f>T65*Matrices!$F$16</f>
        <v>68000</v>
      </c>
      <c r="U70" s="37">
        <f>U65*Matrices!$G$16</f>
        <v>104000</v>
      </c>
      <c r="V70" s="37">
        <f>V65*Matrices!$H$16</f>
        <v>0</v>
      </c>
      <c r="W70" s="37">
        <f>W65*Matrices!$I$16</f>
        <v>0</v>
      </c>
      <c r="X70" s="37">
        <f>X65*Matrices!$J$16</f>
        <v>1500</v>
      </c>
      <c r="Y70" s="37">
        <f>Y65*Matrices!$K$16</f>
        <v>0</v>
      </c>
      <c r="Z70" s="37"/>
      <c r="AA70" s="37"/>
      <c r="AB70" s="37">
        <f>AB65*Matrices!$B$16</f>
        <v>0</v>
      </c>
      <c r="AC70" s="37">
        <f>AC65*Matrices!$C$16</f>
        <v>2800</v>
      </c>
      <c r="AD70" s="37">
        <f>AD65*Matrices!$D$16</f>
        <v>0</v>
      </c>
      <c r="AE70" s="37">
        <f>AE65*Matrices!$E$16</f>
        <v>12750</v>
      </c>
      <c r="AF70" s="37">
        <f>AF65*Matrices!$F$16</f>
        <v>90500</v>
      </c>
      <c r="AG70" s="37">
        <f>AG65*Matrices!$G$16</f>
        <v>127000</v>
      </c>
      <c r="AH70" s="37">
        <f>AH65*Matrices!$H$16</f>
        <v>0</v>
      </c>
      <c r="AI70" s="37">
        <f>AI65*Matrices!$I$16</f>
        <v>0</v>
      </c>
      <c r="AJ70" s="37">
        <f>AJ65*Matrices!$J$16</f>
        <v>1500</v>
      </c>
      <c r="AK70" s="37">
        <f>AK65*Matrices!$K$16</f>
        <v>0</v>
      </c>
      <c r="AL70" s="37"/>
      <c r="AM70" s="37"/>
      <c r="AN70" s="37">
        <f>AN65*Matrices!$B$16</f>
        <v>200</v>
      </c>
      <c r="AO70" s="37">
        <f>AO65*Matrices!$C$16</f>
        <v>3800</v>
      </c>
      <c r="AP70" s="37">
        <f>AP65*Matrices!$D$16</f>
        <v>0</v>
      </c>
      <c r="AQ70" s="37">
        <f>AQ65*Matrices!$E$16</f>
        <v>13750</v>
      </c>
      <c r="AR70" s="37">
        <f>AR65*Matrices!$F$16</f>
        <v>69000</v>
      </c>
      <c r="AS70" s="37">
        <f>AS65*Matrices!$G$16</f>
        <v>128000</v>
      </c>
      <c r="AT70" s="37">
        <f>AT65*Matrices!$H$16</f>
        <v>0</v>
      </c>
      <c r="AU70" s="37">
        <f>AU65*Matrices!$I$16</f>
        <v>0</v>
      </c>
      <c r="AV70" s="37">
        <f>AV65*Matrices!$J$16</f>
        <v>2750</v>
      </c>
      <c r="AW70" s="37">
        <f>AW65*Matrices!$K$16</f>
        <v>0</v>
      </c>
      <c r="AX70" s="37"/>
    </row>
    <row r="71" spans="1:50" x14ac:dyDescent="0.25">
      <c r="D71" s="37">
        <f>D66*Matrices!$B$17</f>
        <v>0</v>
      </c>
      <c r="E71" s="37">
        <f>E66*Matrices!$C$17</f>
        <v>1400</v>
      </c>
      <c r="F71" s="37">
        <f>F66*Matrices!$D$17</f>
        <v>0</v>
      </c>
      <c r="G71" s="37">
        <f>G66*Matrices!$E$17</f>
        <v>2000</v>
      </c>
      <c r="H71" s="37">
        <f>H66*Matrices!$F$17</f>
        <v>15000</v>
      </c>
      <c r="I71" s="37">
        <f>I66*Matrices!$G$17</f>
        <v>0</v>
      </c>
      <c r="J71" s="37">
        <f>J66*Matrices!$H$17</f>
        <v>0</v>
      </c>
      <c r="K71" s="37">
        <f>K66*Matrices!$I$17</f>
        <v>0</v>
      </c>
      <c r="L71" s="37">
        <f>L66*Matrices!$J$17</f>
        <v>0</v>
      </c>
      <c r="M71" s="37">
        <f>M66*Matrices!$K$17</f>
        <v>0</v>
      </c>
      <c r="N71" s="37"/>
      <c r="O71" s="37"/>
      <c r="P71" s="37">
        <f>P66*Matrices!$B$17</f>
        <v>0</v>
      </c>
      <c r="Q71" s="37">
        <f>Q66*Matrices!$C$17</f>
        <v>1400</v>
      </c>
      <c r="R71" s="37">
        <f>R66*Matrices!$D$17</f>
        <v>0</v>
      </c>
      <c r="S71" s="37">
        <f>S66*Matrices!$E$17</f>
        <v>2250</v>
      </c>
      <c r="T71" s="37">
        <f>T66*Matrices!$F$17</f>
        <v>14000</v>
      </c>
      <c r="U71" s="37">
        <f>U66*Matrices!$G$17</f>
        <v>15000</v>
      </c>
      <c r="V71" s="37">
        <f>V66*Matrices!$H$17</f>
        <v>0</v>
      </c>
      <c r="W71" s="37">
        <f>W66*Matrices!$I$17</f>
        <v>0</v>
      </c>
      <c r="X71" s="37">
        <f>X66*Matrices!$J$17</f>
        <v>0</v>
      </c>
      <c r="Y71" s="37">
        <f>Y66*Matrices!$K$17</f>
        <v>0</v>
      </c>
      <c r="Z71" s="37"/>
      <c r="AA71" s="37"/>
      <c r="AB71" s="37">
        <f>AB66*Matrices!$B$17</f>
        <v>0</v>
      </c>
      <c r="AC71" s="37">
        <f>AC66*Matrices!$C$17</f>
        <v>1400</v>
      </c>
      <c r="AD71" s="37">
        <f>AD66*Matrices!$D$17</f>
        <v>0</v>
      </c>
      <c r="AE71" s="37">
        <f>AE66*Matrices!$E$17</f>
        <v>1750</v>
      </c>
      <c r="AF71" s="37">
        <f>AF66*Matrices!$F$17</f>
        <v>17000</v>
      </c>
      <c r="AG71" s="37">
        <f>AG66*Matrices!$G$17</f>
        <v>12000</v>
      </c>
      <c r="AH71" s="37">
        <f>AH66*Matrices!$H$17</f>
        <v>0</v>
      </c>
      <c r="AI71" s="37">
        <f>AI66*Matrices!$I$17</f>
        <v>0</v>
      </c>
      <c r="AJ71" s="37">
        <f>AJ66*Matrices!$J$17</f>
        <v>0</v>
      </c>
      <c r="AK71" s="37">
        <f>AK66*Matrices!$K$17</f>
        <v>0</v>
      </c>
      <c r="AL71" s="37"/>
      <c r="AM71" s="37"/>
      <c r="AN71" s="37">
        <f>AN66*Matrices!$B$17</f>
        <v>0</v>
      </c>
      <c r="AO71" s="37">
        <f>AO66*Matrices!$C$17</f>
        <v>800</v>
      </c>
      <c r="AP71" s="37">
        <f>AP66*Matrices!$D$17</f>
        <v>0</v>
      </c>
      <c r="AQ71" s="37">
        <f>AQ66*Matrices!$E$17</f>
        <v>2000</v>
      </c>
      <c r="AR71" s="37">
        <f>AR66*Matrices!$F$17</f>
        <v>27000</v>
      </c>
      <c r="AS71" s="37">
        <f>AS66*Matrices!$G$17</f>
        <v>22000</v>
      </c>
      <c r="AT71" s="37">
        <f>AT66*Matrices!$H$17</f>
        <v>0</v>
      </c>
      <c r="AU71" s="37">
        <f>AU66*Matrices!$I$17</f>
        <v>0</v>
      </c>
      <c r="AV71" s="37">
        <f>AV66*Matrices!$J$17</f>
        <v>250</v>
      </c>
      <c r="AW71" s="37">
        <f>AW66*Matrices!$K$17</f>
        <v>0</v>
      </c>
      <c r="AX71" s="37"/>
    </row>
    <row r="72" spans="1:50" x14ac:dyDescent="0.25">
      <c r="D72" s="37">
        <f>D67*Matrices!$B$18</f>
        <v>0</v>
      </c>
      <c r="E72" s="37">
        <f>E67*Matrices!$C$18</f>
        <v>0</v>
      </c>
      <c r="F72" s="37">
        <f>F67*Matrices!$D$18</f>
        <v>0</v>
      </c>
      <c r="G72" s="37">
        <f>G67*Matrices!$E$18</f>
        <v>12250</v>
      </c>
      <c r="H72" s="37">
        <f>H67*Matrices!$F$18</f>
        <v>2000</v>
      </c>
      <c r="I72" s="37">
        <f>I67*Matrices!$G$18</f>
        <v>0</v>
      </c>
      <c r="J72" s="37">
        <f>J67*Matrices!$H$18</f>
        <v>0</v>
      </c>
      <c r="K72" s="37">
        <f>K67*Matrices!$I$18</f>
        <v>0</v>
      </c>
      <c r="L72" s="37">
        <f>L67*Matrices!$J$18</f>
        <v>0</v>
      </c>
      <c r="M72" s="37">
        <f>M67*Matrices!$K$18</f>
        <v>0</v>
      </c>
      <c r="N72" s="37"/>
      <c r="O72" s="37"/>
      <c r="P72" s="37">
        <f>P67*Matrices!$B$18</f>
        <v>100</v>
      </c>
      <c r="Q72" s="37">
        <f>Q67*Matrices!$C$18</f>
        <v>0</v>
      </c>
      <c r="R72" s="37">
        <f>R67*Matrices!$D$18</f>
        <v>0</v>
      </c>
      <c r="S72" s="37">
        <f>S67*Matrices!$E$18</f>
        <v>15250</v>
      </c>
      <c r="T72" s="37">
        <f>T67*Matrices!$F$18</f>
        <v>2000</v>
      </c>
      <c r="U72" s="37">
        <f>U67*Matrices!$G$18</f>
        <v>0</v>
      </c>
      <c r="V72" s="37">
        <f>V67*Matrices!$H$18</f>
        <v>0</v>
      </c>
      <c r="W72" s="37">
        <f>W67*Matrices!$I$18</f>
        <v>0</v>
      </c>
      <c r="X72" s="37">
        <f>X67*Matrices!$J$18</f>
        <v>0</v>
      </c>
      <c r="Y72" s="37">
        <f>Y67*Matrices!$K$18</f>
        <v>0</v>
      </c>
      <c r="Z72" s="37"/>
      <c r="AA72" s="37"/>
      <c r="AB72" s="37">
        <f>AB67*Matrices!$B$18</f>
        <v>900</v>
      </c>
      <c r="AC72" s="37">
        <f>AC67*Matrices!$C$18</f>
        <v>600</v>
      </c>
      <c r="AD72" s="37">
        <f>AD67*Matrices!$D$18</f>
        <v>0</v>
      </c>
      <c r="AE72" s="37">
        <f>AE67*Matrices!$E$18</f>
        <v>14000</v>
      </c>
      <c r="AF72" s="37">
        <f>AF67*Matrices!$F$18</f>
        <v>500</v>
      </c>
      <c r="AG72" s="37">
        <f>AG67*Matrices!$G$18</f>
        <v>0</v>
      </c>
      <c r="AH72" s="37">
        <f>AH67*Matrices!$H$18</f>
        <v>0</v>
      </c>
      <c r="AI72" s="37">
        <f>AI67*Matrices!$I$18</f>
        <v>0</v>
      </c>
      <c r="AJ72" s="37">
        <f>AJ67*Matrices!$J$18</f>
        <v>0</v>
      </c>
      <c r="AK72" s="37">
        <f>AK67*Matrices!$K$18</f>
        <v>0</v>
      </c>
      <c r="AL72" s="37"/>
      <c r="AM72" s="37"/>
      <c r="AN72" s="37">
        <f>AN67*Matrices!$B$18</f>
        <v>300</v>
      </c>
      <c r="AO72" s="37">
        <f>AO67*Matrices!$C$18</f>
        <v>0</v>
      </c>
      <c r="AP72" s="37">
        <f>AP67*Matrices!$D$18</f>
        <v>0</v>
      </c>
      <c r="AQ72" s="37">
        <f>AQ67*Matrices!$E$18</f>
        <v>12000</v>
      </c>
      <c r="AR72" s="37">
        <f>AR67*Matrices!$F$18</f>
        <v>1500</v>
      </c>
      <c r="AS72" s="37">
        <f>AS67*Matrices!$G$18</f>
        <v>0</v>
      </c>
      <c r="AT72" s="37">
        <f>AT67*Matrices!$H$18</f>
        <v>0</v>
      </c>
      <c r="AU72" s="37">
        <f>AU67*Matrices!$I$18</f>
        <v>0</v>
      </c>
      <c r="AV72" s="37">
        <f>AV67*Matrices!$J$18</f>
        <v>0</v>
      </c>
      <c r="AW72" s="37">
        <f>AW67*Matrices!$K$18</f>
        <v>0</v>
      </c>
      <c r="AX72" s="37"/>
    </row>
    <row r="73" spans="1:50" x14ac:dyDescent="0.25">
      <c r="B73" t="str">
        <f>B67</f>
        <v>WNMU</v>
      </c>
      <c r="D73" s="344">
        <f t="shared" ref="D73:M73" si="52">SUM(D70:D72)</f>
        <v>0</v>
      </c>
      <c r="E73" s="344">
        <f t="shared" si="52"/>
        <v>4200</v>
      </c>
      <c r="F73" s="344">
        <f t="shared" si="52"/>
        <v>0</v>
      </c>
      <c r="G73" s="344">
        <f t="shared" si="52"/>
        <v>33000</v>
      </c>
      <c r="H73" s="344">
        <f t="shared" si="52"/>
        <v>76000</v>
      </c>
      <c r="I73" s="344">
        <f t="shared" si="52"/>
        <v>105000</v>
      </c>
      <c r="J73" s="344">
        <f t="shared" si="52"/>
        <v>0</v>
      </c>
      <c r="K73" s="344">
        <f t="shared" si="52"/>
        <v>0</v>
      </c>
      <c r="L73" s="344">
        <f t="shared" si="52"/>
        <v>2250</v>
      </c>
      <c r="M73" s="344">
        <f t="shared" si="52"/>
        <v>0</v>
      </c>
      <c r="N73" s="194">
        <f>SUM(D73:M73)/Matrices!$L$18</f>
        <v>53.989958773827503</v>
      </c>
      <c r="O73" s="37"/>
      <c r="P73" s="344">
        <f t="shared" ref="P73:Y73" si="53">SUM(P70:P72)</f>
        <v>100</v>
      </c>
      <c r="Q73" s="344">
        <f t="shared" si="53"/>
        <v>6600</v>
      </c>
      <c r="R73" s="344">
        <f t="shared" si="53"/>
        <v>0</v>
      </c>
      <c r="S73" s="344">
        <f t="shared" si="53"/>
        <v>32750</v>
      </c>
      <c r="T73" s="344">
        <f t="shared" si="53"/>
        <v>84000</v>
      </c>
      <c r="U73" s="344">
        <f t="shared" si="53"/>
        <v>119000</v>
      </c>
      <c r="V73" s="344">
        <f t="shared" si="53"/>
        <v>0</v>
      </c>
      <c r="W73" s="344">
        <f t="shared" si="53"/>
        <v>0</v>
      </c>
      <c r="X73" s="344">
        <f t="shared" si="53"/>
        <v>1500</v>
      </c>
      <c r="Y73" s="344">
        <f t="shared" si="53"/>
        <v>0</v>
      </c>
      <c r="Z73" s="194">
        <f>SUM(P73:Y73)/Matrices!$L$18</f>
        <v>59.745295726356183</v>
      </c>
      <c r="AA73" s="37"/>
      <c r="AB73" s="344">
        <f t="shared" ref="AB73:AK73" si="54">SUM(AB70:AB72)</f>
        <v>900</v>
      </c>
      <c r="AC73" s="344">
        <f t="shared" si="54"/>
        <v>4800</v>
      </c>
      <c r="AD73" s="344">
        <f t="shared" si="54"/>
        <v>0</v>
      </c>
      <c r="AE73" s="344">
        <f t="shared" si="54"/>
        <v>28500</v>
      </c>
      <c r="AF73" s="344">
        <f t="shared" si="54"/>
        <v>108000</v>
      </c>
      <c r="AG73" s="344">
        <f t="shared" si="54"/>
        <v>139000</v>
      </c>
      <c r="AH73" s="344">
        <f t="shared" si="54"/>
        <v>0</v>
      </c>
      <c r="AI73" s="344">
        <f t="shared" si="54"/>
        <v>0</v>
      </c>
      <c r="AJ73" s="344">
        <f t="shared" si="54"/>
        <v>1500</v>
      </c>
      <c r="AK73" s="344">
        <f t="shared" si="54"/>
        <v>0</v>
      </c>
      <c r="AL73" s="194">
        <f>SUM(AB73:AK73)/Matrices!$L$18</f>
        <v>69.235478999142828</v>
      </c>
      <c r="AM73" s="37"/>
      <c r="AN73" s="344">
        <f t="shared" ref="AN73:AW73" si="55">SUM(AN70:AN72)</f>
        <v>500</v>
      </c>
      <c r="AO73" s="344">
        <f t="shared" si="55"/>
        <v>4600</v>
      </c>
      <c r="AP73" s="344">
        <f t="shared" si="55"/>
        <v>0</v>
      </c>
      <c r="AQ73" s="344">
        <f t="shared" si="55"/>
        <v>27750</v>
      </c>
      <c r="AR73" s="344">
        <f t="shared" si="55"/>
        <v>97500</v>
      </c>
      <c r="AS73" s="344">
        <f t="shared" si="55"/>
        <v>150000</v>
      </c>
      <c r="AT73" s="344">
        <f t="shared" si="55"/>
        <v>0</v>
      </c>
      <c r="AU73" s="344">
        <f t="shared" si="55"/>
        <v>0</v>
      </c>
      <c r="AV73" s="344">
        <f t="shared" si="55"/>
        <v>3000</v>
      </c>
      <c r="AW73" s="344">
        <f t="shared" si="55"/>
        <v>0</v>
      </c>
      <c r="AX73" s="194">
        <f>SUM(AN73:AW73)/Matrices!$L$18</f>
        <v>69.394669170170218</v>
      </c>
    </row>
    <row r="74" spans="1:50" x14ac:dyDescent="0.25"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</row>
    <row r="75" spans="1:50" x14ac:dyDescent="0.25">
      <c r="A75" s="35" t="str">
        <f>Raw_Award_Data!A23</f>
        <v>30</v>
      </c>
      <c r="B75" t="str">
        <f>Raw_Award_Data!B23</f>
        <v>ENMU-RO</v>
      </c>
      <c r="C75" s="343" t="str">
        <f>Raw_Award_Data!C23</f>
        <v>1</v>
      </c>
      <c r="D75" s="37">
        <f>Raw_Award_Data!D23</f>
        <v>4</v>
      </c>
      <c r="E75" s="37">
        <f>Raw_Award_Data!E23</f>
        <v>10</v>
      </c>
      <c r="F75" s="37">
        <f>Raw_Award_Data!F23</f>
        <v>0</v>
      </c>
      <c r="G75" s="37">
        <f>Raw_Award_Data!G23</f>
        <v>83</v>
      </c>
      <c r="H75" s="37">
        <f>Raw_Award_Data!H23</f>
        <v>0</v>
      </c>
      <c r="I75" s="37">
        <f>Raw_Award_Data!I23</f>
        <v>0</v>
      </c>
      <c r="J75" s="37">
        <f>Raw_Award_Data!J23</f>
        <v>0</v>
      </c>
      <c r="K75" s="37">
        <f>Raw_Award_Data!K23</f>
        <v>0</v>
      </c>
      <c r="L75" s="37">
        <f>Raw_Award_Data!L23</f>
        <v>0</v>
      </c>
      <c r="M75" s="37">
        <f>Raw_Award_Data!M23</f>
        <v>0</v>
      </c>
      <c r="N75" s="37"/>
      <c r="O75" s="37"/>
      <c r="P75" s="37">
        <f>Raw_Award_Data!N23</f>
        <v>8</v>
      </c>
      <c r="Q75" s="37">
        <f>Raw_Award_Data!O23</f>
        <v>16</v>
      </c>
      <c r="R75" s="37">
        <f>Raw_Award_Data!P23</f>
        <v>0</v>
      </c>
      <c r="S75" s="37">
        <f>Raw_Award_Data!Q23</f>
        <v>119</v>
      </c>
      <c r="T75" s="37">
        <f>Raw_Award_Data!R23</f>
        <v>0</v>
      </c>
      <c r="U75" s="37">
        <f>Raw_Award_Data!S23</f>
        <v>0</v>
      </c>
      <c r="V75" s="37">
        <f>Raw_Award_Data!T23</f>
        <v>0</v>
      </c>
      <c r="W75" s="37">
        <f>Raw_Award_Data!U23</f>
        <v>0</v>
      </c>
      <c r="X75" s="37">
        <f>Raw_Award_Data!V23</f>
        <v>0</v>
      </c>
      <c r="Y75" s="37">
        <f>Raw_Award_Data!W23</f>
        <v>0</v>
      </c>
      <c r="Z75" s="37"/>
      <c r="AA75" s="37"/>
      <c r="AB75" s="37">
        <f>Raw_Award_Data!X23</f>
        <v>6</v>
      </c>
      <c r="AC75" s="37">
        <f>Raw_Award_Data!Y23</f>
        <v>25</v>
      </c>
      <c r="AD75" s="37">
        <f>Raw_Award_Data!Z23</f>
        <v>0</v>
      </c>
      <c r="AE75" s="37">
        <f>Raw_Award_Data!AA23</f>
        <v>107</v>
      </c>
      <c r="AF75" s="37">
        <f>Raw_Award_Data!AB23</f>
        <v>0</v>
      </c>
      <c r="AG75" s="37">
        <f>Raw_Award_Data!AC23</f>
        <v>0</v>
      </c>
      <c r="AH75" s="37">
        <f>Raw_Award_Data!AD23</f>
        <v>0</v>
      </c>
      <c r="AI75" s="37">
        <f>Raw_Award_Data!AE23</f>
        <v>0</v>
      </c>
      <c r="AJ75" s="37">
        <f>Raw_Award_Data!AF23</f>
        <v>0</v>
      </c>
      <c r="AK75" s="37">
        <f>Raw_Award_Data!AG23</f>
        <v>0</v>
      </c>
      <c r="AL75" s="37"/>
      <c r="AM75" s="37"/>
      <c r="AN75" s="37">
        <f>Raw_Award_Data!AH23</f>
        <v>6</v>
      </c>
      <c r="AO75" s="37">
        <f>Raw_Award_Data!AI23</f>
        <v>30</v>
      </c>
      <c r="AP75" s="37">
        <f>Raw_Award_Data!AJ23</f>
        <v>0</v>
      </c>
      <c r="AQ75" s="37">
        <f>Raw_Award_Data!AK23</f>
        <v>68</v>
      </c>
      <c r="AR75" s="37">
        <f>Raw_Award_Data!AL23</f>
        <v>0</v>
      </c>
      <c r="AS75" s="37">
        <f>Raw_Award_Data!AM23</f>
        <v>0</v>
      </c>
      <c r="AT75" s="37">
        <f>Raw_Award_Data!AN23</f>
        <v>0</v>
      </c>
      <c r="AU75" s="37">
        <f>Raw_Award_Data!AO23</f>
        <v>0</v>
      </c>
      <c r="AV75" s="37">
        <f>Raw_Award_Data!AP23</f>
        <v>0</v>
      </c>
      <c r="AW75" s="37">
        <f>Raw_Award_Data!AQ23</f>
        <v>0</v>
      </c>
      <c r="AX75" s="37"/>
    </row>
    <row r="76" spans="1:50" x14ac:dyDescent="0.25">
      <c r="A76" s="35" t="str">
        <f>Raw_Award_Data!A24</f>
        <v>30</v>
      </c>
      <c r="B76" t="str">
        <f>Raw_Award_Data!B24</f>
        <v>ENMU-RO</v>
      </c>
      <c r="C76" s="343" t="str">
        <f>Raw_Award_Data!C24</f>
        <v>2</v>
      </c>
      <c r="D76" s="37">
        <f>Raw_Award_Data!D24</f>
        <v>1</v>
      </c>
      <c r="E76" s="37">
        <f>Raw_Award_Data!E24</f>
        <v>59</v>
      </c>
      <c r="F76" s="37">
        <f>Raw_Award_Data!F24</f>
        <v>3</v>
      </c>
      <c r="G76" s="37">
        <f>Raw_Award_Data!G24</f>
        <v>113</v>
      </c>
      <c r="H76" s="37">
        <f>Raw_Award_Data!H24</f>
        <v>0</v>
      </c>
      <c r="I76" s="37">
        <f>Raw_Award_Data!I24</f>
        <v>0</v>
      </c>
      <c r="J76" s="37">
        <f>Raw_Award_Data!J24</f>
        <v>0</v>
      </c>
      <c r="K76" s="37">
        <f>Raw_Award_Data!K24</f>
        <v>0</v>
      </c>
      <c r="L76" s="37">
        <f>Raw_Award_Data!L24</f>
        <v>0</v>
      </c>
      <c r="M76" s="37">
        <f>Raw_Award_Data!M24</f>
        <v>0</v>
      </c>
      <c r="N76" s="37"/>
      <c r="O76" s="37"/>
      <c r="P76" s="37">
        <f>Raw_Award_Data!N24</f>
        <v>1</v>
      </c>
      <c r="Q76" s="37">
        <f>Raw_Award_Data!O24</f>
        <v>59</v>
      </c>
      <c r="R76" s="37">
        <f>Raw_Award_Data!P24</f>
        <v>0</v>
      </c>
      <c r="S76" s="37">
        <f>Raw_Award_Data!Q24</f>
        <v>110</v>
      </c>
      <c r="T76" s="37">
        <f>Raw_Award_Data!R24</f>
        <v>0</v>
      </c>
      <c r="U76" s="37">
        <f>Raw_Award_Data!S24</f>
        <v>0</v>
      </c>
      <c r="V76" s="37">
        <f>Raw_Award_Data!T24</f>
        <v>0</v>
      </c>
      <c r="W76" s="37">
        <f>Raw_Award_Data!U24</f>
        <v>0</v>
      </c>
      <c r="X76" s="37">
        <f>Raw_Award_Data!V24</f>
        <v>0</v>
      </c>
      <c r="Y76" s="37">
        <f>Raw_Award_Data!W24</f>
        <v>0</v>
      </c>
      <c r="Z76" s="37"/>
      <c r="AA76" s="37"/>
      <c r="AB76" s="37">
        <f>Raw_Award_Data!X24</f>
        <v>6</v>
      </c>
      <c r="AC76" s="37">
        <f>Raw_Award_Data!Y24</f>
        <v>46</v>
      </c>
      <c r="AD76" s="37">
        <f>Raw_Award_Data!Z24</f>
        <v>0</v>
      </c>
      <c r="AE76" s="37">
        <f>Raw_Award_Data!AA24</f>
        <v>91</v>
      </c>
      <c r="AF76" s="37">
        <f>Raw_Award_Data!AB24</f>
        <v>0</v>
      </c>
      <c r="AG76" s="37">
        <f>Raw_Award_Data!AC24</f>
        <v>0</v>
      </c>
      <c r="AH76" s="37">
        <f>Raw_Award_Data!AD24</f>
        <v>0</v>
      </c>
      <c r="AI76" s="37">
        <f>Raw_Award_Data!AE24</f>
        <v>0</v>
      </c>
      <c r="AJ76" s="37">
        <f>Raw_Award_Data!AF24</f>
        <v>0</v>
      </c>
      <c r="AK76" s="37">
        <f>Raw_Award_Data!AG24</f>
        <v>0</v>
      </c>
      <c r="AL76" s="37"/>
      <c r="AM76" s="37"/>
      <c r="AN76" s="37">
        <f>Raw_Award_Data!AH24</f>
        <v>3</v>
      </c>
      <c r="AO76" s="37">
        <f>Raw_Award_Data!AI24</f>
        <v>125</v>
      </c>
      <c r="AP76" s="37">
        <f>Raw_Award_Data!AJ24</f>
        <v>0</v>
      </c>
      <c r="AQ76" s="37">
        <f>Raw_Award_Data!AK24</f>
        <v>86</v>
      </c>
      <c r="AR76" s="37">
        <f>Raw_Award_Data!AL24</f>
        <v>0</v>
      </c>
      <c r="AS76" s="37">
        <f>Raw_Award_Data!AM24</f>
        <v>0</v>
      </c>
      <c r="AT76" s="37">
        <f>Raw_Award_Data!AN24</f>
        <v>0</v>
      </c>
      <c r="AU76" s="37">
        <f>Raw_Award_Data!AO24</f>
        <v>0</v>
      </c>
      <c r="AV76" s="37">
        <f>Raw_Award_Data!AP24</f>
        <v>0</v>
      </c>
      <c r="AW76" s="37">
        <f>Raw_Award_Data!AQ24</f>
        <v>0</v>
      </c>
      <c r="AX76" s="37"/>
    </row>
    <row r="77" spans="1:50" x14ac:dyDescent="0.25">
      <c r="A77" s="35" t="str">
        <f>Raw_Award_Data!A25</f>
        <v>30</v>
      </c>
      <c r="B77" t="str">
        <f>Raw_Award_Data!B25</f>
        <v>ENMU-RO</v>
      </c>
      <c r="C77" s="343" t="str">
        <f>Raw_Award_Data!C25</f>
        <v>3</v>
      </c>
      <c r="D77" s="37">
        <f>Raw_Award_Data!D25</f>
        <v>95</v>
      </c>
      <c r="E77" s="37">
        <f>Raw_Award_Data!E25</f>
        <v>19</v>
      </c>
      <c r="F77" s="37">
        <f>Raw_Award_Data!F25</f>
        <v>0</v>
      </c>
      <c r="G77" s="37">
        <f>Raw_Award_Data!G25</f>
        <v>95</v>
      </c>
      <c r="H77" s="37">
        <f>Raw_Award_Data!H25</f>
        <v>0</v>
      </c>
      <c r="I77" s="37">
        <f>Raw_Award_Data!I25</f>
        <v>0</v>
      </c>
      <c r="J77" s="37">
        <f>Raw_Award_Data!J25</f>
        <v>0</v>
      </c>
      <c r="K77" s="37">
        <f>Raw_Award_Data!K25</f>
        <v>0</v>
      </c>
      <c r="L77" s="37">
        <f>Raw_Award_Data!L25</f>
        <v>0</v>
      </c>
      <c r="M77" s="37">
        <f>Raw_Award_Data!M25</f>
        <v>0</v>
      </c>
      <c r="N77" s="37"/>
      <c r="O77" s="37"/>
      <c r="P77" s="37">
        <f>Raw_Award_Data!N25</f>
        <v>115</v>
      </c>
      <c r="Q77" s="37">
        <f>Raw_Award_Data!O25</f>
        <v>19</v>
      </c>
      <c r="R77" s="37">
        <f>Raw_Award_Data!P25</f>
        <v>0</v>
      </c>
      <c r="S77" s="37">
        <f>Raw_Award_Data!Q25</f>
        <v>86</v>
      </c>
      <c r="T77" s="37">
        <f>Raw_Award_Data!R25</f>
        <v>0</v>
      </c>
      <c r="U77" s="37">
        <f>Raw_Award_Data!S25</f>
        <v>0</v>
      </c>
      <c r="V77" s="37">
        <f>Raw_Award_Data!T25</f>
        <v>0</v>
      </c>
      <c r="W77" s="37">
        <f>Raw_Award_Data!U25</f>
        <v>0</v>
      </c>
      <c r="X77" s="37">
        <f>Raw_Award_Data!V25</f>
        <v>0</v>
      </c>
      <c r="Y77" s="37">
        <f>Raw_Award_Data!W25</f>
        <v>0</v>
      </c>
      <c r="Z77" s="37"/>
      <c r="AA77" s="37"/>
      <c r="AB77" s="37">
        <f>Raw_Award_Data!X25</f>
        <v>170</v>
      </c>
      <c r="AC77" s="37">
        <f>Raw_Award_Data!Y25</f>
        <v>49</v>
      </c>
      <c r="AD77" s="37">
        <f>Raw_Award_Data!Z25</f>
        <v>0</v>
      </c>
      <c r="AE77" s="37">
        <f>Raw_Award_Data!AA25</f>
        <v>101</v>
      </c>
      <c r="AF77" s="37">
        <f>Raw_Award_Data!AB25</f>
        <v>0</v>
      </c>
      <c r="AG77" s="37">
        <f>Raw_Award_Data!AC25</f>
        <v>0</v>
      </c>
      <c r="AH77" s="37">
        <f>Raw_Award_Data!AD25</f>
        <v>0</v>
      </c>
      <c r="AI77" s="37">
        <f>Raw_Award_Data!AE25</f>
        <v>0</v>
      </c>
      <c r="AJ77" s="37">
        <f>Raw_Award_Data!AF25</f>
        <v>0</v>
      </c>
      <c r="AK77" s="37">
        <f>Raw_Award_Data!AG25</f>
        <v>0</v>
      </c>
      <c r="AL77" s="37"/>
      <c r="AM77" s="37"/>
      <c r="AN77" s="37">
        <f>Raw_Award_Data!AH25</f>
        <v>266</v>
      </c>
      <c r="AO77" s="37">
        <f>Raw_Award_Data!AI25</f>
        <v>38</v>
      </c>
      <c r="AP77" s="37">
        <f>Raw_Award_Data!AJ25</f>
        <v>0</v>
      </c>
      <c r="AQ77" s="37">
        <f>Raw_Award_Data!AK25</f>
        <v>112</v>
      </c>
      <c r="AR77" s="37">
        <f>Raw_Award_Data!AL25</f>
        <v>0</v>
      </c>
      <c r="AS77" s="37">
        <f>Raw_Award_Data!AM25</f>
        <v>0</v>
      </c>
      <c r="AT77" s="37">
        <f>Raw_Award_Data!AN25</f>
        <v>0</v>
      </c>
      <c r="AU77" s="37">
        <f>Raw_Award_Data!AO25</f>
        <v>0</v>
      </c>
      <c r="AV77" s="37">
        <f>Raw_Award_Data!AP25</f>
        <v>0</v>
      </c>
      <c r="AW77" s="37">
        <f>Raw_Award_Data!AQ25</f>
        <v>0</v>
      </c>
      <c r="AX77" s="37"/>
    </row>
    <row r="78" spans="1:50" x14ac:dyDescent="0.25">
      <c r="D78" s="344">
        <f t="shared" ref="D78:M78" si="56">SUM(D75:D77)</f>
        <v>100</v>
      </c>
      <c r="E78" s="344">
        <f t="shared" si="56"/>
        <v>88</v>
      </c>
      <c r="F78" s="344">
        <f t="shared" si="56"/>
        <v>3</v>
      </c>
      <c r="G78" s="344">
        <f t="shared" si="56"/>
        <v>291</v>
      </c>
      <c r="H78" s="344">
        <f t="shared" si="56"/>
        <v>0</v>
      </c>
      <c r="I78" s="344">
        <f t="shared" si="56"/>
        <v>0</v>
      </c>
      <c r="J78" s="344">
        <f t="shared" si="56"/>
        <v>0</v>
      </c>
      <c r="K78" s="344">
        <f t="shared" si="56"/>
        <v>0</v>
      </c>
      <c r="L78" s="344">
        <f t="shared" si="56"/>
        <v>0</v>
      </c>
      <c r="M78" s="344">
        <f t="shared" si="56"/>
        <v>0</v>
      </c>
      <c r="N78" s="194">
        <f>SUM(D78:M78)</f>
        <v>482</v>
      </c>
      <c r="O78" s="37"/>
      <c r="P78" s="344">
        <f t="shared" ref="P78:Y78" si="57">SUM(P75:P77)</f>
        <v>124</v>
      </c>
      <c r="Q78" s="344">
        <f t="shared" si="57"/>
        <v>94</v>
      </c>
      <c r="R78" s="344">
        <f t="shared" si="57"/>
        <v>0</v>
      </c>
      <c r="S78" s="344">
        <f t="shared" si="57"/>
        <v>315</v>
      </c>
      <c r="T78" s="344">
        <f t="shared" si="57"/>
        <v>0</v>
      </c>
      <c r="U78" s="344">
        <f t="shared" si="57"/>
        <v>0</v>
      </c>
      <c r="V78" s="344">
        <f t="shared" si="57"/>
        <v>0</v>
      </c>
      <c r="W78" s="344">
        <f t="shared" si="57"/>
        <v>0</v>
      </c>
      <c r="X78" s="344">
        <f t="shared" si="57"/>
        <v>0</v>
      </c>
      <c r="Y78" s="344">
        <f t="shared" si="57"/>
        <v>0</v>
      </c>
      <c r="Z78" s="194">
        <f>SUM(P78:Y78)</f>
        <v>533</v>
      </c>
      <c r="AA78" s="37"/>
      <c r="AB78" s="344">
        <f t="shared" ref="AB78:AK78" si="58">SUM(AB75:AB77)</f>
        <v>182</v>
      </c>
      <c r="AC78" s="344">
        <f t="shared" si="58"/>
        <v>120</v>
      </c>
      <c r="AD78" s="344">
        <f t="shared" si="58"/>
        <v>0</v>
      </c>
      <c r="AE78" s="344">
        <f t="shared" si="58"/>
        <v>299</v>
      </c>
      <c r="AF78" s="344">
        <f t="shared" si="58"/>
        <v>0</v>
      </c>
      <c r="AG78" s="344">
        <f t="shared" si="58"/>
        <v>0</v>
      </c>
      <c r="AH78" s="344">
        <f t="shared" si="58"/>
        <v>0</v>
      </c>
      <c r="AI78" s="344">
        <f t="shared" si="58"/>
        <v>0</v>
      </c>
      <c r="AJ78" s="344">
        <f t="shared" si="58"/>
        <v>0</v>
      </c>
      <c r="AK78" s="344">
        <f t="shared" si="58"/>
        <v>0</v>
      </c>
      <c r="AL78" s="194">
        <f>SUM(AB78:AK78)</f>
        <v>601</v>
      </c>
      <c r="AM78" s="37"/>
      <c r="AN78" s="344">
        <f t="shared" ref="AN78:AW78" si="59">SUM(AN75:AN77)</f>
        <v>275</v>
      </c>
      <c r="AO78" s="344">
        <f t="shared" si="59"/>
        <v>193</v>
      </c>
      <c r="AP78" s="344">
        <f t="shared" si="59"/>
        <v>0</v>
      </c>
      <c r="AQ78" s="344">
        <f t="shared" si="59"/>
        <v>266</v>
      </c>
      <c r="AR78" s="344">
        <f t="shared" si="59"/>
        <v>0</v>
      </c>
      <c r="AS78" s="344">
        <f t="shared" si="59"/>
        <v>0</v>
      </c>
      <c r="AT78" s="344">
        <f t="shared" si="59"/>
        <v>0</v>
      </c>
      <c r="AU78" s="344">
        <f t="shared" si="59"/>
        <v>0</v>
      </c>
      <c r="AV78" s="344">
        <f t="shared" si="59"/>
        <v>0</v>
      </c>
      <c r="AW78" s="344">
        <f t="shared" si="59"/>
        <v>0</v>
      </c>
      <c r="AX78" s="194">
        <f>SUM(AN78:AW78)</f>
        <v>734</v>
      </c>
    </row>
    <row r="79" spans="1:50" x14ac:dyDescent="0.25"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</row>
    <row r="80" spans="1:50" x14ac:dyDescent="0.25">
      <c r="D80" s="37">
        <f>D75*Matrices!$B$16</f>
        <v>400</v>
      </c>
      <c r="E80" s="37">
        <f>E75*Matrices!$C$16</f>
        <v>2000</v>
      </c>
      <c r="F80" s="37">
        <f>F75*Matrices!$D$16</f>
        <v>0</v>
      </c>
      <c r="G80" s="37">
        <f>G75*Matrices!$E$16</f>
        <v>20750</v>
      </c>
      <c r="H80" s="37">
        <f>H75*Matrices!$F$16</f>
        <v>0</v>
      </c>
      <c r="I80" s="37">
        <f>I75*Matrices!$G$16</f>
        <v>0</v>
      </c>
      <c r="J80" s="37">
        <f>J75*Matrices!$H$16</f>
        <v>0</v>
      </c>
      <c r="K80" s="37">
        <f>K75*Matrices!$I$16</f>
        <v>0</v>
      </c>
      <c r="L80" s="37">
        <f>L75*Matrices!$J$16</f>
        <v>0</v>
      </c>
      <c r="M80" s="37">
        <f>M75*Matrices!$K$16</f>
        <v>0</v>
      </c>
      <c r="N80" s="37"/>
      <c r="O80" s="37"/>
      <c r="P80" s="37">
        <f>P75*Matrices!$B$16</f>
        <v>800</v>
      </c>
      <c r="Q80" s="37">
        <f>Q75*Matrices!$C$16</f>
        <v>3200</v>
      </c>
      <c r="R80" s="37">
        <f>R75*Matrices!$D$16</f>
        <v>0</v>
      </c>
      <c r="S80" s="37">
        <f>S75*Matrices!$E$16</f>
        <v>29750</v>
      </c>
      <c r="T80" s="37">
        <f>T75*Matrices!$F$16</f>
        <v>0</v>
      </c>
      <c r="U80" s="37">
        <f>U75*Matrices!$G$16</f>
        <v>0</v>
      </c>
      <c r="V80" s="37">
        <f>V75*Matrices!$H$16</f>
        <v>0</v>
      </c>
      <c r="W80" s="37">
        <f>W75*Matrices!$I$16</f>
        <v>0</v>
      </c>
      <c r="X80" s="37">
        <f>X75*Matrices!$J$16</f>
        <v>0</v>
      </c>
      <c r="Y80" s="37">
        <f>Y75*Matrices!$K$16</f>
        <v>0</v>
      </c>
      <c r="Z80" s="37"/>
      <c r="AA80" s="37"/>
      <c r="AB80" s="37">
        <f>AB75*Matrices!$B$16</f>
        <v>600</v>
      </c>
      <c r="AC80" s="37">
        <f>AC75*Matrices!$C$16</f>
        <v>5000</v>
      </c>
      <c r="AD80" s="37">
        <f>AD75*Matrices!$D$16</f>
        <v>0</v>
      </c>
      <c r="AE80" s="37">
        <f>AE75*Matrices!$E$16</f>
        <v>26750</v>
      </c>
      <c r="AF80" s="37">
        <f>AF75*Matrices!$F$16</f>
        <v>0</v>
      </c>
      <c r="AG80" s="37">
        <f>AG75*Matrices!$G$16</f>
        <v>0</v>
      </c>
      <c r="AH80" s="37">
        <f>AH75*Matrices!$H$16</f>
        <v>0</v>
      </c>
      <c r="AI80" s="37">
        <f>AI75*Matrices!$I$16</f>
        <v>0</v>
      </c>
      <c r="AJ80" s="37">
        <f>AJ75*Matrices!$J$16</f>
        <v>0</v>
      </c>
      <c r="AK80" s="37">
        <f>AK75*Matrices!$K$16</f>
        <v>0</v>
      </c>
      <c r="AL80" s="37"/>
      <c r="AM80" s="37"/>
      <c r="AN80" s="37">
        <f>AN75*Matrices!$B$16</f>
        <v>600</v>
      </c>
      <c r="AO80" s="37">
        <f>AO75*Matrices!$C$16</f>
        <v>6000</v>
      </c>
      <c r="AP80" s="37">
        <f>AP75*Matrices!$D$16</f>
        <v>0</v>
      </c>
      <c r="AQ80" s="37">
        <f>AQ75*Matrices!$E$16</f>
        <v>17000</v>
      </c>
      <c r="AR80" s="37">
        <f>AR75*Matrices!$F$16</f>
        <v>0</v>
      </c>
      <c r="AS80" s="37">
        <f>AS75*Matrices!$G$16</f>
        <v>0</v>
      </c>
      <c r="AT80" s="37">
        <f>AT75*Matrices!$H$16</f>
        <v>0</v>
      </c>
      <c r="AU80" s="37">
        <f>AU75*Matrices!$I$16</f>
        <v>0</v>
      </c>
      <c r="AV80" s="37">
        <f>AV75*Matrices!$J$16</f>
        <v>0</v>
      </c>
      <c r="AW80" s="37">
        <f>AW75*Matrices!$K$16</f>
        <v>0</v>
      </c>
      <c r="AX80" s="37"/>
    </row>
    <row r="81" spans="1:50" x14ac:dyDescent="0.25">
      <c r="D81" s="37">
        <f>D76*Matrices!$B$17</f>
        <v>100</v>
      </c>
      <c r="E81" s="37">
        <f>E76*Matrices!$C$17</f>
        <v>11800</v>
      </c>
      <c r="F81" s="37">
        <f>F76*Matrices!$D$17</f>
        <v>600</v>
      </c>
      <c r="G81" s="37">
        <f>G76*Matrices!$E$17</f>
        <v>28250</v>
      </c>
      <c r="H81" s="37">
        <f>H76*Matrices!$F$17</f>
        <v>0</v>
      </c>
      <c r="I81" s="37">
        <f>I76*Matrices!$G$17</f>
        <v>0</v>
      </c>
      <c r="J81" s="37">
        <f>J76*Matrices!$H$17</f>
        <v>0</v>
      </c>
      <c r="K81" s="37">
        <f>K76*Matrices!$I$17</f>
        <v>0</v>
      </c>
      <c r="L81" s="37">
        <f>L76*Matrices!$J$17</f>
        <v>0</v>
      </c>
      <c r="M81" s="37">
        <f>M76*Matrices!$K$17</f>
        <v>0</v>
      </c>
      <c r="N81" s="37"/>
      <c r="O81" s="37"/>
      <c r="P81" s="37">
        <f>P76*Matrices!$B$17</f>
        <v>100</v>
      </c>
      <c r="Q81" s="37">
        <f>Q76*Matrices!$C$17</f>
        <v>11800</v>
      </c>
      <c r="R81" s="37">
        <f>R76*Matrices!$D$17</f>
        <v>0</v>
      </c>
      <c r="S81" s="37">
        <f>S76*Matrices!$E$17</f>
        <v>27500</v>
      </c>
      <c r="T81" s="37">
        <f>T76*Matrices!$F$17</f>
        <v>0</v>
      </c>
      <c r="U81" s="37">
        <f>U76*Matrices!$G$17</f>
        <v>0</v>
      </c>
      <c r="V81" s="37">
        <f>V76*Matrices!$H$17</f>
        <v>0</v>
      </c>
      <c r="W81" s="37">
        <f>W76*Matrices!$I$17</f>
        <v>0</v>
      </c>
      <c r="X81" s="37">
        <f>X76*Matrices!$J$17</f>
        <v>0</v>
      </c>
      <c r="Y81" s="37">
        <f>Y76*Matrices!$K$17</f>
        <v>0</v>
      </c>
      <c r="Z81" s="37"/>
      <c r="AA81" s="37"/>
      <c r="AB81" s="37">
        <f>AB76*Matrices!$B$17</f>
        <v>600</v>
      </c>
      <c r="AC81" s="37">
        <f>AC76*Matrices!$C$17</f>
        <v>9200</v>
      </c>
      <c r="AD81" s="37">
        <f>AD76*Matrices!$D$17</f>
        <v>0</v>
      </c>
      <c r="AE81" s="37">
        <f>AE76*Matrices!$E$17</f>
        <v>22750</v>
      </c>
      <c r="AF81" s="37">
        <f>AF76*Matrices!$F$17</f>
        <v>0</v>
      </c>
      <c r="AG81" s="37">
        <f>AG76*Matrices!$G$17</f>
        <v>0</v>
      </c>
      <c r="AH81" s="37">
        <f>AH76*Matrices!$H$17</f>
        <v>0</v>
      </c>
      <c r="AI81" s="37">
        <f>AI76*Matrices!$I$17</f>
        <v>0</v>
      </c>
      <c r="AJ81" s="37">
        <f>AJ76*Matrices!$J$17</f>
        <v>0</v>
      </c>
      <c r="AK81" s="37">
        <f>AK76*Matrices!$K$17</f>
        <v>0</v>
      </c>
      <c r="AL81" s="37"/>
      <c r="AM81" s="37"/>
      <c r="AN81" s="37">
        <f>AN76*Matrices!$B$17</f>
        <v>300</v>
      </c>
      <c r="AO81" s="37">
        <f>AO76*Matrices!$C$17</f>
        <v>25000</v>
      </c>
      <c r="AP81" s="37">
        <f>AP76*Matrices!$D$17</f>
        <v>0</v>
      </c>
      <c r="AQ81" s="37">
        <f>AQ76*Matrices!$E$17</f>
        <v>21500</v>
      </c>
      <c r="AR81" s="37">
        <f>AR76*Matrices!$F$17</f>
        <v>0</v>
      </c>
      <c r="AS81" s="37">
        <f>AS76*Matrices!$G$17</f>
        <v>0</v>
      </c>
      <c r="AT81" s="37">
        <f>AT76*Matrices!$H$17</f>
        <v>0</v>
      </c>
      <c r="AU81" s="37">
        <f>AU76*Matrices!$I$17</f>
        <v>0</v>
      </c>
      <c r="AV81" s="37">
        <f>AV76*Matrices!$J$17</f>
        <v>0</v>
      </c>
      <c r="AW81" s="37">
        <f>AW76*Matrices!$K$17</f>
        <v>0</v>
      </c>
      <c r="AX81" s="37"/>
    </row>
    <row r="82" spans="1:50" x14ac:dyDescent="0.25">
      <c r="D82" s="37">
        <f>D77*Matrices!$B$18</f>
        <v>9500</v>
      </c>
      <c r="E82" s="37">
        <f>E77*Matrices!$C$18</f>
        <v>3800</v>
      </c>
      <c r="F82" s="37">
        <f>F77*Matrices!$D$18</f>
        <v>0</v>
      </c>
      <c r="G82" s="37">
        <f>G77*Matrices!$E$18</f>
        <v>23750</v>
      </c>
      <c r="H82" s="37">
        <f>H77*Matrices!$F$18</f>
        <v>0</v>
      </c>
      <c r="I82" s="37">
        <f>I77*Matrices!$G$18</f>
        <v>0</v>
      </c>
      <c r="J82" s="37">
        <f>J77*Matrices!$H$18</f>
        <v>0</v>
      </c>
      <c r="K82" s="37">
        <f>K77*Matrices!$I$18</f>
        <v>0</v>
      </c>
      <c r="L82" s="37">
        <f>L77*Matrices!$J$18</f>
        <v>0</v>
      </c>
      <c r="M82" s="37">
        <f>M77*Matrices!$K$18</f>
        <v>0</v>
      </c>
      <c r="N82" s="37"/>
      <c r="O82" s="37"/>
      <c r="P82" s="37">
        <f>P77*Matrices!$B$18</f>
        <v>11500</v>
      </c>
      <c r="Q82" s="37">
        <f>Q77*Matrices!$C$18</f>
        <v>3800</v>
      </c>
      <c r="R82" s="37">
        <f>R77*Matrices!$D$18</f>
        <v>0</v>
      </c>
      <c r="S82" s="37">
        <f>S77*Matrices!$E$18</f>
        <v>21500</v>
      </c>
      <c r="T82" s="37">
        <f>T77*Matrices!$F$18</f>
        <v>0</v>
      </c>
      <c r="U82" s="37">
        <f>U77*Matrices!$G$18</f>
        <v>0</v>
      </c>
      <c r="V82" s="37">
        <f>V77*Matrices!$H$18</f>
        <v>0</v>
      </c>
      <c r="W82" s="37">
        <f>W77*Matrices!$I$18</f>
        <v>0</v>
      </c>
      <c r="X82" s="37">
        <f>X77*Matrices!$J$18</f>
        <v>0</v>
      </c>
      <c r="Y82" s="37">
        <f>Y77*Matrices!$K$18</f>
        <v>0</v>
      </c>
      <c r="Z82" s="37"/>
      <c r="AA82" s="37"/>
      <c r="AB82" s="37">
        <f>AB77*Matrices!$B$18</f>
        <v>17000</v>
      </c>
      <c r="AC82" s="37">
        <f>AC77*Matrices!$C$18</f>
        <v>9800</v>
      </c>
      <c r="AD82" s="37">
        <f>AD77*Matrices!$D$18</f>
        <v>0</v>
      </c>
      <c r="AE82" s="37">
        <f>AE77*Matrices!$E$18</f>
        <v>25250</v>
      </c>
      <c r="AF82" s="37">
        <f>AF77*Matrices!$F$18</f>
        <v>0</v>
      </c>
      <c r="AG82" s="37">
        <f>AG77*Matrices!$G$18</f>
        <v>0</v>
      </c>
      <c r="AH82" s="37">
        <f>AH77*Matrices!$H$18</f>
        <v>0</v>
      </c>
      <c r="AI82" s="37">
        <f>AI77*Matrices!$I$18</f>
        <v>0</v>
      </c>
      <c r="AJ82" s="37">
        <f>AJ77*Matrices!$J$18</f>
        <v>0</v>
      </c>
      <c r="AK82" s="37">
        <f>AK77*Matrices!$K$18</f>
        <v>0</v>
      </c>
      <c r="AL82" s="37"/>
      <c r="AM82" s="37"/>
      <c r="AN82" s="37">
        <f>AN77*Matrices!$B$18</f>
        <v>26600</v>
      </c>
      <c r="AO82" s="37">
        <f>AO77*Matrices!$C$18</f>
        <v>7600</v>
      </c>
      <c r="AP82" s="37">
        <f>AP77*Matrices!$D$18</f>
        <v>0</v>
      </c>
      <c r="AQ82" s="37">
        <f>AQ77*Matrices!$E$18</f>
        <v>28000</v>
      </c>
      <c r="AR82" s="37">
        <f>AR77*Matrices!$F$18</f>
        <v>0</v>
      </c>
      <c r="AS82" s="37">
        <f>AS77*Matrices!$G$18</f>
        <v>0</v>
      </c>
      <c r="AT82" s="37">
        <f>AT77*Matrices!$H$18</f>
        <v>0</v>
      </c>
      <c r="AU82" s="37">
        <f>AU77*Matrices!$I$18</f>
        <v>0</v>
      </c>
      <c r="AV82" s="37">
        <f>AV77*Matrices!$J$18</f>
        <v>0</v>
      </c>
      <c r="AW82" s="37">
        <f>AW77*Matrices!$K$18</f>
        <v>0</v>
      </c>
      <c r="AX82" s="37"/>
    </row>
    <row r="83" spans="1:50" x14ac:dyDescent="0.25">
      <c r="B83" t="str">
        <f>B77</f>
        <v>ENMU-RO</v>
      </c>
      <c r="D83" s="344">
        <f t="shared" ref="D83:M83" si="60">SUM(D80:D82)</f>
        <v>10000</v>
      </c>
      <c r="E83" s="344">
        <f t="shared" si="60"/>
        <v>17600</v>
      </c>
      <c r="F83" s="344">
        <f t="shared" si="60"/>
        <v>600</v>
      </c>
      <c r="G83" s="344">
        <f t="shared" si="60"/>
        <v>72750</v>
      </c>
      <c r="H83" s="344">
        <f t="shared" si="60"/>
        <v>0</v>
      </c>
      <c r="I83" s="344">
        <f t="shared" si="60"/>
        <v>0</v>
      </c>
      <c r="J83" s="344">
        <f t="shared" si="60"/>
        <v>0</v>
      </c>
      <c r="K83" s="344">
        <f t="shared" si="60"/>
        <v>0</v>
      </c>
      <c r="L83" s="344">
        <f t="shared" si="60"/>
        <v>0</v>
      </c>
      <c r="M83" s="344">
        <f t="shared" si="60"/>
        <v>0</v>
      </c>
      <c r="N83" s="194">
        <f>SUM(D83:M83)/Matrices!$L$18</f>
        <v>24.723458100330628</v>
      </c>
      <c r="O83" s="37"/>
      <c r="P83" s="344">
        <f t="shared" ref="P83:Y83" si="61">SUM(P80:P82)</f>
        <v>12400</v>
      </c>
      <c r="Q83" s="344">
        <f t="shared" si="61"/>
        <v>18800</v>
      </c>
      <c r="R83" s="344">
        <f t="shared" si="61"/>
        <v>0</v>
      </c>
      <c r="S83" s="344">
        <f t="shared" si="61"/>
        <v>78750</v>
      </c>
      <c r="T83" s="344">
        <f t="shared" si="61"/>
        <v>0</v>
      </c>
      <c r="U83" s="344">
        <f t="shared" si="61"/>
        <v>0</v>
      </c>
      <c r="V83" s="344">
        <f t="shared" si="61"/>
        <v>0</v>
      </c>
      <c r="W83" s="344">
        <f t="shared" si="61"/>
        <v>0</v>
      </c>
      <c r="X83" s="344">
        <f t="shared" si="61"/>
        <v>0</v>
      </c>
      <c r="Y83" s="344">
        <f t="shared" si="61"/>
        <v>0</v>
      </c>
      <c r="Z83" s="194">
        <f>SUM(P83:Y83)/Matrices!$L$18</f>
        <v>26.927629699171394</v>
      </c>
      <c r="AA83" s="37"/>
      <c r="AB83" s="344">
        <f t="shared" ref="AB83:AK83" si="62">SUM(AB80:AB82)</f>
        <v>18200</v>
      </c>
      <c r="AC83" s="344">
        <f t="shared" si="62"/>
        <v>24000</v>
      </c>
      <c r="AD83" s="344">
        <f t="shared" si="62"/>
        <v>0</v>
      </c>
      <c r="AE83" s="344">
        <f t="shared" si="62"/>
        <v>74750</v>
      </c>
      <c r="AF83" s="344">
        <f t="shared" si="62"/>
        <v>0</v>
      </c>
      <c r="AG83" s="344">
        <f t="shared" si="62"/>
        <v>0</v>
      </c>
      <c r="AH83" s="344">
        <f t="shared" si="62"/>
        <v>0</v>
      </c>
      <c r="AI83" s="344">
        <f t="shared" si="62"/>
        <v>0</v>
      </c>
      <c r="AJ83" s="344">
        <f t="shared" si="62"/>
        <v>0</v>
      </c>
      <c r="AK83" s="344">
        <f t="shared" si="62"/>
        <v>0</v>
      </c>
      <c r="AL83" s="194">
        <f>SUM(AB83:AK83)/Matrices!$L$18</f>
        <v>28.641985387158659</v>
      </c>
      <c r="AM83" s="37"/>
      <c r="AN83" s="344">
        <f t="shared" ref="AN83:AW83" si="63">SUM(AN80:AN82)</f>
        <v>27500</v>
      </c>
      <c r="AO83" s="344">
        <f t="shared" si="63"/>
        <v>38600</v>
      </c>
      <c r="AP83" s="344">
        <f t="shared" si="63"/>
        <v>0</v>
      </c>
      <c r="AQ83" s="344">
        <f t="shared" si="63"/>
        <v>66500</v>
      </c>
      <c r="AR83" s="344">
        <f t="shared" si="63"/>
        <v>0</v>
      </c>
      <c r="AS83" s="344">
        <f t="shared" si="63"/>
        <v>0</v>
      </c>
      <c r="AT83" s="344">
        <f t="shared" si="63"/>
        <v>0</v>
      </c>
      <c r="AU83" s="344">
        <f t="shared" si="63"/>
        <v>0</v>
      </c>
      <c r="AV83" s="344">
        <f t="shared" si="63"/>
        <v>0</v>
      </c>
      <c r="AW83" s="344">
        <f t="shared" si="63"/>
        <v>0</v>
      </c>
      <c r="AX83" s="194">
        <f>SUM(AN83:AW83)/Matrices!$L$18</f>
        <v>32.474794889587329</v>
      </c>
    </row>
    <row r="84" spans="1:50" x14ac:dyDescent="0.25"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</row>
    <row r="85" spans="1:50" x14ac:dyDescent="0.25">
      <c r="A85" s="35" t="str">
        <f>Raw_Award_Data!A26</f>
        <v>31</v>
      </c>
      <c r="B85" t="str">
        <f>Raw_Award_Data!B26</f>
        <v>ENMU-RU</v>
      </c>
      <c r="C85" s="343" t="str">
        <f>Raw_Award_Data!C26</f>
        <v>1</v>
      </c>
      <c r="D85" s="37">
        <f>Raw_Award_Data!D26</f>
        <v>2</v>
      </c>
      <c r="E85" s="37">
        <f>Raw_Award_Data!E26</f>
        <v>2</v>
      </c>
      <c r="F85" s="37">
        <f>Raw_Award_Data!F26</f>
        <v>0</v>
      </c>
      <c r="G85" s="37">
        <f>Raw_Award_Data!G26</f>
        <v>26</v>
      </c>
      <c r="H85" s="37">
        <f>Raw_Award_Data!H26</f>
        <v>0</v>
      </c>
      <c r="I85" s="37">
        <f>Raw_Award_Data!I26</f>
        <v>0</v>
      </c>
      <c r="J85" s="37">
        <f>Raw_Award_Data!J26</f>
        <v>0</v>
      </c>
      <c r="K85" s="37">
        <f>Raw_Award_Data!K26</f>
        <v>0</v>
      </c>
      <c r="L85" s="37">
        <f>Raw_Award_Data!L26</f>
        <v>0</v>
      </c>
      <c r="M85" s="37">
        <f>Raw_Award_Data!M26</f>
        <v>0</v>
      </c>
      <c r="N85" s="37"/>
      <c r="O85" s="37"/>
      <c r="P85" s="37">
        <f>Raw_Award_Data!N26</f>
        <v>2</v>
      </c>
      <c r="Q85" s="37">
        <f>Raw_Award_Data!O26</f>
        <v>5</v>
      </c>
      <c r="R85" s="37">
        <f>Raw_Award_Data!P26</f>
        <v>0</v>
      </c>
      <c r="S85" s="37">
        <f>Raw_Award_Data!Q26</f>
        <v>23</v>
      </c>
      <c r="T85" s="37">
        <f>Raw_Award_Data!R26</f>
        <v>0</v>
      </c>
      <c r="U85" s="37">
        <f>Raw_Award_Data!S26</f>
        <v>0</v>
      </c>
      <c r="V85" s="37">
        <f>Raw_Award_Data!T26</f>
        <v>0</v>
      </c>
      <c r="W85" s="37">
        <f>Raw_Award_Data!U26</f>
        <v>0</v>
      </c>
      <c r="X85" s="37">
        <f>Raw_Award_Data!V26</f>
        <v>0</v>
      </c>
      <c r="Y85" s="37">
        <f>Raw_Award_Data!W26</f>
        <v>0</v>
      </c>
      <c r="Z85" s="37"/>
      <c r="AA85" s="37"/>
      <c r="AB85" s="37">
        <f>Raw_Award_Data!X26</f>
        <v>3</v>
      </c>
      <c r="AC85" s="37">
        <f>Raw_Award_Data!Y26</f>
        <v>2</v>
      </c>
      <c r="AD85" s="37">
        <f>Raw_Award_Data!Z26</f>
        <v>0</v>
      </c>
      <c r="AE85" s="37">
        <f>Raw_Award_Data!AA26</f>
        <v>16</v>
      </c>
      <c r="AF85" s="37">
        <f>Raw_Award_Data!AB26</f>
        <v>0</v>
      </c>
      <c r="AG85" s="37">
        <f>Raw_Award_Data!AC26</f>
        <v>0</v>
      </c>
      <c r="AH85" s="37">
        <f>Raw_Award_Data!AD26</f>
        <v>0</v>
      </c>
      <c r="AI85" s="37">
        <f>Raw_Award_Data!AE26</f>
        <v>0</v>
      </c>
      <c r="AJ85" s="37">
        <f>Raw_Award_Data!AF26</f>
        <v>0</v>
      </c>
      <c r="AK85" s="37">
        <f>Raw_Award_Data!AG26</f>
        <v>0</v>
      </c>
      <c r="AL85" s="37"/>
      <c r="AM85" s="37"/>
      <c r="AN85" s="37">
        <f>Raw_Award_Data!AH26</f>
        <v>1</v>
      </c>
      <c r="AO85" s="37">
        <f>Raw_Award_Data!AI26</f>
        <v>1</v>
      </c>
      <c r="AP85" s="37">
        <f>Raw_Award_Data!AJ26</f>
        <v>0</v>
      </c>
      <c r="AQ85" s="37">
        <f>Raw_Award_Data!AK26</f>
        <v>26</v>
      </c>
      <c r="AR85" s="37">
        <f>Raw_Award_Data!AL26</f>
        <v>0</v>
      </c>
      <c r="AS85" s="37">
        <f>Raw_Award_Data!AM26</f>
        <v>0</v>
      </c>
      <c r="AT85" s="37">
        <f>Raw_Award_Data!AN26</f>
        <v>0</v>
      </c>
      <c r="AU85" s="37">
        <f>Raw_Award_Data!AO26</f>
        <v>0</v>
      </c>
      <c r="AV85" s="37">
        <f>Raw_Award_Data!AP26</f>
        <v>0</v>
      </c>
      <c r="AW85" s="37">
        <f>Raw_Award_Data!AQ26</f>
        <v>0</v>
      </c>
      <c r="AX85" s="37"/>
    </row>
    <row r="86" spans="1:50" x14ac:dyDescent="0.25">
      <c r="A86" s="35" t="str">
        <f>Raw_Award_Data!A27</f>
        <v>31</v>
      </c>
      <c r="B86" t="str">
        <f>Raw_Award_Data!B27</f>
        <v>ENMU-RU</v>
      </c>
      <c r="C86" s="343" t="str">
        <f>Raw_Award_Data!C27</f>
        <v>2</v>
      </c>
      <c r="D86" s="37">
        <f>Raw_Award_Data!D27</f>
        <v>0</v>
      </c>
      <c r="E86" s="37">
        <f>Raw_Award_Data!E27</f>
        <v>0</v>
      </c>
      <c r="F86" s="37">
        <f>Raw_Award_Data!F27</f>
        <v>2</v>
      </c>
      <c r="G86" s="37">
        <f>Raw_Award_Data!G27</f>
        <v>1</v>
      </c>
      <c r="H86" s="37">
        <f>Raw_Award_Data!H27</f>
        <v>0</v>
      </c>
      <c r="I86" s="37">
        <f>Raw_Award_Data!I27</f>
        <v>0</v>
      </c>
      <c r="J86" s="37">
        <f>Raw_Award_Data!J27</f>
        <v>0</v>
      </c>
      <c r="K86" s="37">
        <f>Raw_Award_Data!K27</f>
        <v>0</v>
      </c>
      <c r="L86" s="37">
        <f>Raw_Award_Data!L27</f>
        <v>0</v>
      </c>
      <c r="M86" s="37">
        <f>Raw_Award_Data!M27</f>
        <v>0</v>
      </c>
      <c r="N86" s="37"/>
      <c r="O86" s="37"/>
      <c r="P86" s="37">
        <f>Raw_Award_Data!N27</f>
        <v>0</v>
      </c>
      <c r="Q86" s="37">
        <f>Raw_Award_Data!O27</f>
        <v>1</v>
      </c>
      <c r="R86" s="37">
        <f>Raw_Award_Data!P27</f>
        <v>0</v>
      </c>
      <c r="S86" s="37">
        <f>Raw_Award_Data!Q27</f>
        <v>5</v>
      </c>
      <c r="T86" s="37">
        <f>Raw_Award_Data!R27</f>
        <v>0</v>
      </c>
      <c r="U86" s="37">
        <f>Raw_Award_Data!S27</f>
        <v>0</v>
      </c>
      <c r="V86" s="37">
        <f>Raw_Award_Data!T27</f>
        <v>0</v>
      </c>
      <c r="W86" s="37">
        <f>Raw_Award_Data!U27</f>
        <v>0</v>
      </c>
      <c r="X86" s="37">
        <f>Raw_Award_Data!V27</f>
        <v>0</v>
      </c>
      <c r="Y86" s="37">
        <f>Raw_Award_Data!W27</f>
        <v>0</v>
      </c>
      <c r="Z86" s="37"/>
      <c r="AA86" s="37"/>
      <c r="AB86" s="37">
        <f>Raw_Award_Data!X27</f>
        <v>0</v>
      </c>
      <c r="AC86" s="37">
        <f>Raw_Award_Data!Y27</f>
        <v>0</v>
      </c>
      <c r="AD86" s="37">
        <f>Raw_Award_Data!Z27</f>
        <v>0</v>
      </c>
      <c r="AE86" s="37">
        <f>Raw_Award_Data!AA27</f>
        <v>1</v>
      </c>
      <c r="AF86" s="37">
        <f>Raw_Award_Data!AB27</f>
        <v>0</v>
      </c>
      <c r="AG86" s="37">
        <f>Raw_Award_Data!AC27</f>
        <v>0</v>
      </c>
      <c r="AH86" s="37">
        <f>Raw_Award_Data!AD27</f>
        <v>0</v>
      </c>
      <c r="AI86" s="37">
        <f>Raw_Award_Data!AE27</f>
        <v>0</v>
      </c>
      <c r="AJ86" s="37">
        <f>Raw_Award_Data!AF27</f>
        <v>0</v>
      </c>
      <c r="AK86" s="37">
        <f>Raw_Award_Data!AG27</f>
        <v>0</v>
      </c>
      <c r="AL86" s="37"/>
      <c r="AM86" s="37"/>
      <c r="AN86" s="37">
        <f>Raw_Award_Data!AH27</f>
        <v>0</v>
      </c>
      <c r="AO86" s="37">
        <f>Raw_Award_Data!AI27</f>
        <v>0</v>
      </c>
      <c r="AP86" s="37">
        <f>Raw_Award_Data!AJ27</f>
        <v>0</v>
      </c>
      <c r="AQ86" s="37">
        <f>Raw_Award_Data!AK27</f>
        <v>2</v>
      </c>
      <c r="AR86" s="37">
        <f>Raw_Award_Data!AL27</f>
        <v>0</v>
      </c>
      <c r="AS86" s="37">
        <f>Raw_Award_Data!AM27</f>
        <v>0</v>
      </c>
      <c r="AT86" s="37">
        <f>Raw_Award_Data!AN27</f>
        <v>0</v>
      </c>
      <c r="AU86" s="37">
        <f>Raw_Award_Data!AO27</f>
        <v>0</v>
      </c>
      <c r="AV86" s="37">
        <f>Raw_Award_Data!AP27</f>
        <v>0</v>
      </c>
      <c r="AW86" s="37">
        <f>Raw_Award_Data!AQ27</f>
        <v>0</v>
      </c>
      <c r="AX86" s="37"/>
    </row>
    <row r="87" spans="1:50" x14ac:dyDescent="0.25">
      <c r="A87" s="35" t="str">
        <f>Raw_Award_Data!A28</f>
        <v>31</v>
      </c>
      <c r="B87" t="str">
        <f>Raw_Award_Data!B28</f>
        <v>ENMU-RU</v>
      </c>
      <c r="C87" s="343" t="str">
        <f>Raw_Award_Data!C28</f>
        <v>3</v>
      </c>
      <c r="D87" s="37">
        <f>Raw_Award_Data!D28</f>
        <v>66</v>
      </c>
      <c r="E87" s="37">
        <f>Raw_Award_Data!E28</f>
        <v>0</v>
      </c>
      <c r="F87" s="37">
        <f>Raw_Award_Data!F28</f>
        <v>0</v>
      </c>
      <c r="G87" s="37">
        <f>Raw_Award_Data!G28</f>
        <v>0</v>
      </c>
      <c r="H87" s="37">
        <f>Raw_Award_Data!H28</f>
        <v>0</v>
      </c>
      <c r="I87" s="37">
        <f>Raw_Award_Data!I28</f>
        <v>0</v>
      </c>
      <c r="J87" s="37">
        <f>Raw_Award_Data!J28</f>
        <v>0</v>
      </c>
      <c r="K87" s="37">
        <f>Raw_Award_Data!K28</f>
        <v>0</v>
      </c>
      <c r="L87" s="37">
        <f>Raw_Award_Data!L28</f>
        <v>0</v>
      </c>
      <c r="M87" s="37">
        <f>Raw_Award_Data!M28</f>
        <v>0</v>
      </c>
      <c r="N87" s="37"/>
      <c r="O87" s="37"/>
      <c r="P87" s="37">
        <f>Raw_Award_Data!N28</f>
        <v>55</v>
      </c>
      <c r="Q87" s="37">
        <f>Raw_Award_Data!O28</f>
        <v>0</v>
      </c>
      <c r="R87" s="37">
        <f>Raw_Award_Data!P28</f>
        <v>0</v>
      </c>
      <c r="S87" s="37">
        <f>Raw_Award_Data!Q28</f>
        <v>0</v>
      </c>
      <c r="T87" s="37">
        <f>Raw_Award_Data!R28</f>
        <v>0</v>
      </c>
      <c r="U87" s="37">
        <f>Raw_Award_Data!S28</f>
        <v>0</v>
      </c>
      <c r="V87" s="37">
        <f>Raw_Award_Data!T28</f>
        <v>0</v>
      </c>
      <c r="W87" s="37">
        <f>Raw_Award_Data!U28</f>
        <v>0</v>
      </c>
      <c r="X87" s="37">
        <f>Raw_Award_Data!V28</f>
        <v>0</v>
      </c>
      <c r="Y87" s="37">
        <f>Raw_Award_Data!W28</f>
        <v>0</v>
      </c>
      <c r="Z87" s="37"/>
      <c r="AA87" s="37"/>
      <c r="AB87" s="37">
        <f>Raw_Award_Data!X28</f>
        <v>26</v>
      </c>
      <c r="AC87" s="37">
        <f>Raw_Award_Data!Y28</f>
        <v>0</v>
      </c>
      <c r="AD87" s="37">
        <f>Raw_Award_Data!Z28</f>
        <v>0</v>
      </c>
      <c r="AE87" s="37">
        <f>Raw_Award_Data!AA28</f>
        <v>0</v>
      </c>
      <c r="AF87" s="37">
        <f>Raw_Award_Data!AB28</f>
        <v>0</v>
      </c>
      <c r="AG87" s="37">
        <f>Raw_Award_Data!AC28</f>
        <v>0</v>
      </c>
      <c r="AH87" s="37">
        <f>Raw_Award_Data!AD28</f>
        <v>0</v>
      </c>
      <c r="AI87" s="37">
        <f>Raw_Award_Data!AE28</f>
        <v>0</v>
      </c>
      <c r="AJ87" s="37">
        <f>Raw_Award_Data!AF28</f>
        <v>0</v>
      </c>
      <c r="AK87" s="37">
        <f>Raw_Award_Data!AG28</f>
        <v>0</v>
      </c>
      <c r="AL87" s="37"/>
      <c r="AM87" s="37"/>
      <c r="AN87" s="37">
        <f>Raw_Award_Data!AH28</f>
        <v>26</v>
      </c>
      <c r="AO87" s="37">
        <f>Raw_Award_Data!AI28</f>
        <v>0</v>
      </c>
      <c r="AP87" s="37">
        <f>Raw_Award_Data!AJ28</f>
        <v>0</v>
      </c>
      <c r="AQ87" s="37">
        <f>Raw_Award_Data!AK28</f>
        <v>0</v>
      </c>
      <c r="AR87" s="37">
        <f>Raw_Award_Data!AL28</f>
        <v>0</v>
      </c>
      <c r="AS87" s="37">
        <f>Raw_Award_Data!AM28</f>
        <v>0</v>
      </c>
      <c r="AT87" s="37">
        <f>Raw_Award_Data!AN28</f>
        <v>0</v>
      </c>
      <c r="AU87" s="37">
        <f>Raw_Award_Data!AO28</f>
        <v>0</v>
      </c>
      <c r="AV87" s="37">
        <f>Raw_Award_Data!AP28</f>
        <v>0</v>
      </c>
      <c r="AW87" s="37">
        <f>Raw_Award_Data!AQ28</f>
        <v>0</v>
      </c>
      <c r="AX87" s="37"/>
    </row>
    <row r="88" spans="1:50" x14ac:dyDescent="0.25">
      <c r="D88" s="344">
        <f t="shared" ref="D88:M88" si="64">SUM(D85:D87)</f>
        <v>68</v>
      </c>
      <c r="E88" s="344">
        <f t="shared" si="64"/>
        <v>2</v>
      </c>
      <c r="F88" s="344">
        <f t="shared" si="64"/>
        <v>2</v>
      </c>
      <c r="G88" s="344">
        <f t="shared" si="64"/>
        <v>27</v>
      </c>
      <c r="H88" s="344">
        <f t="shared" si="64"/>
        <v>0</v>
      </c>
      <c r="I88" s="344">
        <f t="shared" si="64"/>
        <v>0</v>
      </c>
      <c r="J88" s="344">
        <f t="shared" si="64"/>
        <v>0</v>
      </c>
      <c r="K88" s="344">
        <f t="shared" si="64"/>
        <v>0</v>
      </c>
      <c r="L88" s="344">
        <f t="shared" si="64"/>
        <v>0</v>
      </c>
      <c r="M88" s="344">
        <f t="shared" si="64"/>
        <v>0</v>
      </c>
      <c r="N88" s="194">
        <f>SUM(D88:M88)</f>
        <v>99</v>
      </c>
      <c r="O88" s="37"/>
      <c r="P88" s="344">
        <f t="shared" ref="P88:Y88" si="65">SUM(P85:P87)</f>
        <v>57</v>
      </c>
      <c r="Q88" s="344">
        <f t="shared" si="65"/>
        <v>6</v>
      </c>
      <c r="R88" s="344">
        <f t="shared" si="65"/>
        <v>0</v>
      </c>
      <c r="S88" s="344">
        <f t="shared" si="65"/>
        <v>28</v>
      </c>
      <c r="T88" s="344">
        <f t="shared" si="65"/>
        <v>0</v>
      </c>
      <c r="U88" s="344">
        <f t="shared" si="65"/>
        <v>0</v>
      </c>
      <c r="V88" s="344">
        <f t="shared" si="65"/>
        <v>0</v>
      </c>
      <c r="W88" s="344">
        <f t="shared" si="65"/>
        <v>0</v>
      </c>
      <c r="X88" s="344">
        <f t="shared" si="65"/>
        <v>0</v>
      </c>
      <c r="Y88" s="344">
        <f t="shared" si="65"/>
        <v>0</v>
      </c>
      <c r="Z88" s="194">
        <f>SUM(P88:Y88)</f>
        <v>91</v>
      </c>
      <c r="AA88" s="37"/>
      <c r="AB88" s="344">
        <f t="shared" ref="AB88:AK88" si="66">SUM(AB85:AB87)</f>
        <v>29</v>
      </c>
      <c r="AC88" s="344">
        <f t="shared" si="66"/>
        <v>2</v>
      </c>
      <c r="AD88" s="344">
        <f t="shared" si="66"/>
        <v>0</v>
      </c>
      <c r="AE88" s="344">
        <f t="shared" si="66"/>
        <v>17</v>
      </c>
      <c r="AF88" s="344">
        <f t="shared" si="66"/>
        <v>0</v>
      </c>
      <c r="AG88" s="344">
        <f t="shared" si="66"/>
        <v>0</v>
      </c>
      <c r="AH88" s="344">
        <f t="shared" si="66"/>
        <v>0</v>
      </c>
      <c r="AI88" s="344">
        <f t="shared" si="66"/>
        <v>0</v>
      </c>
      <c r="AJ88" s="344">
        <f t="shared" si="66"/>
        <v>0</v>
      </c>
      <c r="AK88" s="344">
        <f t="shared" si="66"/>
        <v>0</v>
      </c>
      <c r="AL88" s="194">
        <f>SUM(AB88:AK88)</f>
        <v>48</v>
      </c>
      <c r="AM88" s="37"/>
      <c r="AN88" s="344">
        <f t="shared" ref="AN88:AW88" si="67">SUM(AN85:AN87)</f>
        <v>27</v>
      </c>
      <c r="AO88" s="344">
        <f t="shared" si="67"/>
        <v>1</v>
      </c>
      <c r="AP88" s="344">
        <f t="shared" si="67"/>
        <v>0</v>
      </c>
      <c r="AQ88" s="344">
        <f t="shared" si="67"/>
        <v>28</v>
      </c>
      <c r="AR88" s="344">
        <f t="shared" si="67"/>
        <v>0</v>
      </c>
      <c r="AS88" s="344">
        <f t="shared" si="67"/>
        <v>0</v>
      </c>
      <c r="AT88" s="344">
        <f t="shared" si="67"/>
        <v>0</v>
      </c>
      <c r="AU88" s="344">
        <f t="shared" si="67"/>
        <v>0</v>
      </c>
      <c r="AV88" s="344">
        <f t="shared" si="67"/>
        <v>0</v>
      </c>
      <c r="AW88" s="344">
        <f t="shared" si="67"/>
        <v>0</v>
      </c>
      <c r="AX88" s="194">
        <f>SUM(AN88:AW88)</f>
        <v>56</v>
      </c>
    </row>
    <row r="89" spans="1:50" x14ac:dyDescent="0.25"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</row>
    <row r="90" spans="1:50" x14ac:dyDescent="0.25">
      <c r="D90" s="37">
        <f>D85*Matrices!$B$16</f>
        <v>200</v>
      </c>
      <c r="E90" s="37">
        <f>E85*Matrices!$C$16</f>
        <v>400</v>
      </c>
      <c r="F90" s="37">
        <f>F85*Matrices!$D$16</f>
        <v>0</v>
      </c>
      <c r="G90" s="37">
        <f>G85*Matrices!$E$16</f>
        <v>6500</v>
      </c>
      <c r="H90" s="37">
        <f>H85*Matrices!$F$16</f>
        <v>0</v>
      </c>
      <c r="I90" s="37">
        <f>I85*Matrices!$G$16</f>
        <v>0</v>
      </c>
      <c r="J90" s="37">
        <f>J85*Matrices!$H$16</f>
        <v>0</v>
      </c>
      <c r="K90" s="37">
        <f>K85*Matrices!$I$16</f>
        <v>0</v>
      </c>
      <c r="L90" s="37">
        <f>L85*Matrices!$J$16</f>
        <v>0</v>
      </c>
      <c r="M90" s="37">
        <f>M85*Matrices!$K$16</f>
        <v>0</v>
      </c>
      <c r="N90" s="37"/>
      <c r="O90" s="37"/>
      <c r="P90" s="37">
        <f>P85*Matrices!$B$16</f>
        <v>200</v>
      </c>
      <c r="Q90" s="37">
        <f>Q85*Matrices!$C$16</f>
        <v>1000</v>
      </c>
      <c r="R90" s="37">
        <f>R85*Matrices!$D$16</f>
        <v>0</v>
      </c>
      <c r="S90" s="37">
        <f>S85*Matrices!$E$16</f>
        <v>5750</v>
      </c>
      <c r="T90" s="37">
        <f>T85*Matrices!$F$16</f>
        <v>0</v>
      </c>
      <c r="U90" s="37">
        <f>U85*Matrices!$G$16</f>
        <v>0</v>
      </c>
      <c r="V90" s="37">
        <f>V85*Matrices!$H$16</f>
        <v>0</v>
      </c>
      <c r="W90" s="37">
        <f>W85*Matrices!$I$16</f>
        <v>0</v>
      </c>
      <c r="X90" s="37">
        <f>X85*Matrices!$J$16</f>
        <v>0</v>
      </c>
      <c r="Y90" s="37">
        <f>Y85*Matrices!$K$16</f>
        <v>0</v>
      </c>
      <c r="Z90" s="37"/>
      <c r="AA90" s="37"/>
      <c r="AB90" s="37">
        <f>AB85*Matrices!$B$16</f>
        <v>300</v>
      </c>
      <c r="AC90" s="37">
        <f>AC85*Matrices!$C$16</f>
        <v>400</v>
      </c>
      <c r="AD90" s="37">
        <f>AD85*Matrices!$D$16</f>
        <v>0</v>
      </c>
      <c r="AE90" s="37">
        <f>AE85*Matrices!$E$16</f>
        <v>4000</v>
      </c>
      <c r="AF90" s="37">
        <f>AF85*Matrices!$F$16</f>
        <v>0</v>
      </c>
      <c r="AG90" s="37">
        <f>AG85*Matrices!$G$16</f>
        <v>0</v>
      </c>
      <c r="AH90" s="37">
        <f>AH85*Matrices!$H$16</f>
        <v>0</v>
      </c>
      <c r="AI90" s="37">
        <f>AI85*Matrices!$I$16</f>
        <v>0</v>
      </c>
      <c r="AJ90" s="37">
        <f>AJ85*Matrices!$J$16</f>
        <v>0</v>
      </c>
      <c r="AK90" s="37">
        <f>AK85*Matrices!$K$16</f>
        <v>0</v>
      </c>
      <c r="AL90" s="37"/>
      <c r="AM90" s="37"/>
      <c r="AN90" s="37">
        <f>AN85*Matrices!$B$16</f>
        <v>100</v>
      </c>
      <c r="AO90" s="37">
        <f>AO85*Matrices!$C$16</f>
        <v>200</v>
      </c>
      <c r="AP90" s="37">
        <f>AP85*Matrices!$D$16</f>
        <v>0</v>
      </c>
      <c r="AQ90" s="37">
        <f>AQ85*Matrices!$E$16</f>
        <v>6500</v>
      </c>
      <c r="AR90" s="37">
        <f>AR85*Matrices!$F$16</f>
        <v>0</v>
      </c>
      <c r="AS90" s="37">
        <f>AS85*Matrices!$G$16</f>
        <v>0</v>
      </c>
      <c r="AT90" s="37">
        <f>AT85*Matrices!$H$16</f>
        <v>0</v>
      </c>
      <c r="AU90" s="37">
        <f>AU85*Matrices!$I$16</f>
        <v>0</v>
      </c>
      <c r="AV90" s="37">
        <f>AV85*Matrices!$J$16</f>
        <v>0</v>
      </c>
      <c r="AW90" s="37">
        <f>AW85*Matrices!$K$16</f>
        <v>0</v>
      </c>
      <c r="AX90" s="37"/>
    </row>
    <row r="91" spans="1:50" x14ac:dyDescent="0.25">
      <c r="D91" s="37">
        <f>D86*Matrices!$B$17</f>
        <v>0</v>
      </c>
      <c r="E91" s="37">
        <f>E86*Matrices!$C$17</f>
        <v>0</v>
      </c>
      <c r="F91" s="37">
        <f>F86*Matrices!$D$17</f>
        <v>400</v>
      </c>
      <c r="G91" s="37">
        <f>G86*Matrices!$E$17</f>
        <v>250</v>
      </c>
      <c r="H91" s="37">
        <f>H86*Matrices!$F$17</f>
        <v>0</v>
      </c>
      <c r="I91" s="37">
        <f>I86*Matrices!$G$17</f>
        <v>0</v>
      </c>
      <c r="J91" s="37">
        <f>J86*Matrices!$H$17</f>
        <v>0</v>
      </c>
      <c r="K91" s="37">
        <f>K86*Matrices!$I$17</f>
        <v>0</v>
      </c>
      <c r="L91" s="37">
        <f>L86*Matrices!$J$17</f>
        <v>0</v>
      </c>
      <c r="M91" s="37">
        <f>M86*Matrices!$K$17</f>
        <v>0</v>
      </c>
      <c r="N91" s="37"/>
      <c r="O91" s="37"/>
      <c r="P91" s="37">
        <f>P86*Matrices!$B$17</f>
        <v>0</v>
      </c>
      <c r="Q91" s="37">
        <f>Q86*Matrices!$C$17</f>
        <v>200</v>
      </c>
      <c r="R91" s="37">
        <f>R86*Matrices!$D$17</f>
        <v>0</v>
      </c>
      <c r="S91" s="37">
        <f>S86*Matrices!$E$17</f>
        <v>1250</v>
      </c>
      <c r="T91" s="37">
        <f>T86*Matrices!$F$17</f>
        <v>0</v>
      </c>
      <c r="U91" s="37">
        <f>U86*Matrices!$G$17</f>
        <v>0</v>
      </c>
      <c r="V91" s="37">
        <f>V86*Matrices!$H$17</f>
        <v>0</v>
      </c>
      <c r="W91" s="37">
        <f>W86*Matrices!$I$17</f>
        <v>0</v>
      </c>
      <c r="X91" s="37">
        <f>X86*Matrices!$J$17</f>
        <v>0</v>
      </c>
      <c r="Y91" s="37">
        <f>Y86*Matrices!$K$17</f>
        <v>0</v>
      </c>
      <c r="Z91" s="37"/>
      <c r="AA91" s="37"/>
      <c r="AB91" s="37">
        <f>AB86*Matrices!$B$17</f>
        <v>0</v>
      </c>
      <c r="AC91" s="37">
        <f>AC86*Matrices!$C$17</f>
        <v>0</v>
      </c>
      <c r="AD91" s="37">
        <f>AD86*Matrices!$D$17</f>
        <v>0</v>
      </c>
      <c r="AE91" s="37">
        <f>AE86*Matrices!$E$17</f>
        <v>250</v>
      </c>
      <c r="AF91" s="37">
        <f>AF86*Matrices!$F$17</f>
        <v>0</v>
      </c>
      <c r="AG91" s="37">
        <f>AG86*Matrices!$G$17</f>
        <v>0</v>
      </c>
      <c r="AH91" s="37">
        <f>AH86*Matrices!$H$17</f>
        <v>0</v>
      </c>
      <c r="AI91" s="37">
        <f>AI86*Matrices!$I$17</f>
        <v>0</v>
      </c>
      <c r="AJ91" s="37">
        <f>AJ86*Matrices!$J$17</f>
        <v>0</v>
      </c>
      <c r="AK91" s="37">
        <f>AK86*Matrices!$K$17</f>
        <v>0</v>
      </c>
      <c r="AL91" s="37"/>
      <c r="AM91" s="37"/>
      <c r="AN91" s="37">
        <f>AN86*Matrices!$B$17</f>
        <v>0</v>
      </c>
      <c r="AO91" s="37">
        <f>AO86*Matrices!$C$17</f>
        <v>0</v>
      </c>
      <c r="AP91" s="37">
        <f>AP86*Matrices!$D$17</f>
        <v>0</v>
      </c>
      <c r="AQ91" s="37">
        <f>AQ86*Matrices!$E$17</f>
        <v>500</v>
      </c>
      <c r="AR91" s="37">
        <f>AR86*Matrices!$F$17</f>
        <v>0</v>
      </c>
      <c r="AS91" s="37">
        <f>AS86*Matrices!$G$17</f>
        <v>0</v>
      </c>
      <c r="AT91" s="37">
        <f>AT86*Matrices!$H$17</f>
        <v>0</v>
      </c>
      <c r="AU91" s="37">
        <f>AU86*Matrices!$I$17</f>
        <v>0</v>
      </c>
      <c r="AV91" s="37">
        <f>AV86*Matrices!$J$17</f>
        <v>0</v>
      </c>
      <c r="AW91" s="37">
        <f>AW86*Matrices!$K$17</f>
        <v>0</v>
      </c>
      <c r="AX91" s="37"/>
    </row>
    <row r="92" spans="1:50" x14ac:dyDescent="0.25">
      <c r="D92" s="37">
        <f>D87*Matrices!$B$18</f>
        <v>6600</v>
      </c>
      <c r="E92" s="37">
        <f>E87*Matrices!$C$18</f>
        <v>0</v>
      </c>
      <c r="F92" s="37">
        <f>F87*Matrices!$D$18</f>
        <v>0</v>
      </c>
      <c r="G92" s="37">
        <f>G87*Matrices!$E$18</f>
        <v>0</v>
      </c>
      <c r="H92" s="37">
        <f>H87*Matrices!$F$18</f>
        <v>0</v>
      </c>
      <c r="I92" s="37">
        <f>I87*Matrices!$G$18</f>
        <v>0</v>
      </c>
      <c r="J92" s="37">
        <f>J87*Matrices!$H$18</f>
        <v>0</v>
      </c>
      <c r="K92" s="37">
        <f>K87*Matrices!$I$18</f>
        <v>0</v>
      </c>
      <c r="L92" s="37">
        <f>L87*Matrices!$J$18</f>
        <v>0</v>
      </c>
      <c r="M92" s="37">
        <f>M87*Matrices!$K$18</f>
        <v>0</v>
      </c>
      <c r="N92" s="37"/>
      <c r="O92" s="37"/>
      <c r="P92" s="37">
        <f>P87*Matrices!$B$18</f>
        <v>5500</v>
      </c>
      <c r="Q92" s="37">
        <f>Q87*Matrices!$C$18</f>
        <v>0</v>
      </c>
      <c r="R92" s="37">
        <f>R87*Matrices!$D$18</f>
        <v>0</v>
      </c>
      <c r="S92" s="37">
        <f>S87*Matrices!$E$18</f>
        <v>0</v>
      </c>
      <c r="T92" s="37">
        <f>T87*Matrices!$F$18</f>
        <v>0</v>
      </c>
      <c r="U92" s="37">
        <f>U87*Matrices!$G$18</f>
        <v>0</v>
      </c>
      <c r="V92" s="37">
        <f>V87*Matrices!$H$18</f>
        <v>0</v>
      </c>
      <c r="W92" s="37">
        <f>W87*Matrices!$I$18</f>
        <v>0</v>
      </c>
      <c r="X92" s="37">
        <f>X87*Matrices!$J$18</f>
        <v>0</v>
      </c>
      <c r="Y92" s="37">
        <f>Y87*Matrices!$K$18</f>
        <v>0</v>
      </c>
      <c r="Z92" s="37"/>
      <c r="AA92" s="37"/>
      <c r="AB92" s="37">
        <f>AB87*Matrices!$B$18</f>
        <v>2600</v>
      </c>
      <c r="AC92" s="37">
        <f>AC87*Matrices!$C$18</f>
        <v>0</v>
      </c>
      <c r="AD92" s="37">
        <f>AD87*Matrices!$D$18</f>
        <v>0</v>
      </c>
      <c r="AE92" s="37">
        <f>AE87*Matrices!$E$18</f>
        <v>0</v>
      </c>
      <c r="AF92" s="37">
        <f>AF87*Matrices!$F$18</f>
        <v>0</v>
      </c>
      <c r="AG92" s="37">
        <f>AG87*Matrices!$G$18</f>
        <v>0</v>
      </c>
      <c r="AH92" s="37">
        <f>AH87*Matrices!$H$18</f>
        <v>0</v>
      </c>
      <c r="AI92" s="37">
        <f>AI87*Matrices!$I$18</f>
        <v>0</v>
      </c>
      <c r="AJ92" s="37">
        <f>AJ87*Matrices!$J$18</f>
        <v>0</v>
      </c>
      <c r="AK92" s="37">
        <f>AK87*Matrices!$K$18</f>
        <v>0</v>
      </c>
      <c r="AL92" s="37"/>
      <c r="AM92" s="37"/>
      <c r="AN92" s="37">
        <f>AN87*Matrices!$B$18</f>
        <v>2600</v>
      </c>
      <c r="AO92" s="37">
        <f>AO87*Matrices!$C$18</f>
        <v>0</v>
      </c>
      <c r="AP92" s="37">
        <f>AP87*Matrices!$D$18</f>
        <v>0</v>
      </c>
      <c r="AQ92" s="37">
        <f>AQ87*Matrices!$E$18</f>
        <v>0</v>
      </c>
      <c r="AR92" s="37">
        <f>AR87*Matrices!$F$18</f>
        <v>0</v>
      </c>
      <c r="AS92" s="37">
        <f>AS87*Matrices!$G$18</f>
        <v>0</v>
      </c>
      <c r="AT92" s="37">
        <f>AT87*Matrices!$H$18</f>
        <v>0</v>
      </c>
      <c r="AU92" s="37">
        <f>AU87*Matrices!$I$18</f>
        <v>0</v>
      </c>
      <c r="AV92" s="37">
        <f>AV87*Matrices!$J$18</f>
        <v>0</v>
      </c>
      <c r="AW92" s="37">
        <f>AW87*Matrices!$K$18</f>
        <v>0</v>
      </c>
      <c r="AX92" s="37"/>
    </row>
    <row r="93" spans="1:50" x14ac:dyDescent="0.25">
      <c r="B93" t="str">
        <f>B87</f>
        <v>ENMU-RU</v>
      </c>
      <c r="D93" s="344">
        <f t="shared" ref="D93:M93" si="68">SUM(D90:D92)</f>
        <v>6800</v>
      </c>
      <c r="E93" s="344">
        <f t="shared" si="68"/>
        <v>400</v>
      </c>
      <c r="F93" s="344">
        <f t="shared" si="68"/>
        <v>400</v>
      </c>
      <c r="G93" s="344">
        <f t="shared" si="68"/>
        <v>6750</v>
      </c>
      <c r="H93" s="344">
        <f t="shared" si="68"/>
        <v>0</v>
      </c>
      <c r="I93" s="344">
        <f t="shared" si="68"/>
        <v>0</v>
      </c>
      <c r="J93" s="344">
        <f t="shared" si="68"/>
        <v>0</v>
      </c>
      <c r="K93" s="344">
        <f t="shared" si="68"/>
        <v>0</v>
      </c>
      <c r="L93" s="344">
        <f t="shared" si="68"/>
        <v>0</v>
      </c>
      <c r="M93" s="344">
        <f t="shared" si="68"/>
        <v>0</v>
      </c>
      <c r="N93" s="194">
        <f>SUM(D93:M93)/Matrices!$L$18</f>
        <v>3.5144291603738931</v>
      </c>
      <c r="O93" s="37"/>
      <c r="P93" s="344">
        <f t="shared" ref="P93:Y93" si="69">SUM(P90:P92)</f>
        <v>5700</v>
      </c>
      <c r="Q93" s="344">
        <f t="shared" si="69"/>
        <v>1200</v>
      </c>
      <c r="R93" s="344">
        <f t="shared" si="69"/>
        <v>0</v>
      </c>
      <c r="S93" s="344">
        <f t="shared" si="69"/>
        <v>7000</v>
      </c>
      <c r="T93" s="344">
        <f t="shared" si="69"/>
        <v>0</v>
      </c>
      <c r="U93" s="344">
        <f t="shared" si="69"/>
        <v>0</v>
      </c>
      <c r="V93" s="344">
        <f t="shared" si="69"/>
        <v>0</v>
      </c>
      <c r="W93" s="344">
        <f t="shared" si="69"/>
        <v>0</v>
      </c>
      <c r="X93" s="344">
        <f t="shared" si="69"/>
        <v>0</v>
      </c>
      <c r="Y93" s="344">
        <f t="shared" si="69"/>
        <v>0</v>
      </c>
      <c r="Z93" s="194">
        <f>SUM(P93:Y93)/Matrices!$L$18</f>
        <v>3.4042205804318546</v>
      </c>
      <c r="AA93" s="37"/>
      <c r="AB93" s="344">
        <f t="shared" ref="AB93:AK93" si="70">SUM(AB90:AB92)</f>
        <v>2900</v>
      </c>
      <c r="AC93" s="344">
        <f t="shared" si="70"/>
        <v>400</v>
      </c>
      <c r="AD93" s="344">
        <f t="shared" si="70"/>
        <v>0</v>
      </c>
      <c r="AE93" s="344">
        <f t="shared" si="70"/>
        <v>4250</v>
      </c>
      <c r="AF93" s="344">
        <f t="shared" si="70"/>
        <v>0</v>
      </c>
      <c r="AG93" s="344">
        <f t="shared" si="70"/>
        <v>0</v>
      </c>
      <c r="AH93" s="344">
        <f t="shared" si="70"/>
        <v>0</v>
      </c>
      <c r="AI93" s="344">
        <f t="shared" si="70"/>
        <v>0</v>
      </c>
      <c r="AJ93" s="344">
        <f t="shared" si="70"/>
        <v>0</v>
      </c>
      <c r="AK93" s="344">
        <f t="shared" si="70"/>
        <v>0</v>
      </c>
      <c r="AL93" s="194">
        <f>SUM(AB93:AK93)/Matrices!$L$18</f>
        <v>1.8490550634719785</v>
      </c>
      <c r="AM93" s="37"/>
      <c r="AN93" s="344">
        <f t="shared" ref="AN93:AW93" si="71">SUM(AN90:AN92)</f>
        <v>2700</v>
      </c>
      <c r="AO93" s="344">
        <f t="shared" si="71"/>
        <v>200</v>
      </c>
      <c r="AP93" s="344">
        <f t="shared" si="71"/>
        <v>0</v>
      </c>
      <c r="AQ93" s="344">
        <f t="shared" si="71"/>
        <v>7000</v>
      </c>
      <c r="AR93" s="344">
        <f t="shared" si="71"/>
        <v>0</v>
      </c>
      <c r="AS93" s="344">
        <f t="shared" si="71"/>
        <v>0</v>
      </c>
      <c r="AT93" s="344">
        <f t="shared" si="71"/>
        <v>0</v>
      </c>
      <c r="AU93" s="344">
        <f t="shared" si="71"/>
        <v>0</v>
      </c>
      <c r="AV93" s="344">
        <f t="shared" si="71"/>
        <v>0</v>
      </c>
      <c r="AW93" s="344">
        <f t="shared" si="71"/>
        <v>0</v>
      </c>
      <c r="AX93" s="194">
        <f>SUM(AN93:AW93)/Matrices!$L$18</f>
        <v>2.424588758724846</v>
      </c>
    </row>
    <row r="94" spans="1:50" x14ac:dyDescent="0.25"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</row>
    <row r="95" spans="1:50" x14ac:dyDescent="0.25">
      <c r="A95" s="35" t="str">
        <f>Raw_Award_Data!A29</f>
        <v>32</v>
      </c>
      <c r="B95" t="str">
        <f>Raw_Award_Data!B29</f>
        <v>NMSU-AL</v>
      </c>
      <c r="C95" s="343" t="str">
        <f>Raw_Award_Data!C29</f>
        <v>1</v>
      </c>
      <c r="D95" s="37">
        <f>Raw_Award_Data!D29</f>
        <v>1</v>
      </c>
      <c r="E95" s="37">
        <f>Raw_Award_Data!E29</f>
        <v>4</v>
      </c>
      <c r="F95" s="37">
        <f>Raw_Award_Data!F29</f>
        <v>0</v>
      </c>
      <c r="G95" s="37">
        <f>Raw_Award_Data!G29</f>
        <v>154</v>
      </c>
      <c r="H95" s="37">
        <f>Raw_Award_Data!H29</f>
        <v>0</v>
      </c>
      <c r="I95" s="37">
        <f>Raw_Award_Data!I29</f>
        <v>0</v>
      </c>
      <c r="J95" s="37">
        <f>Raw_Award_Data!J29</f>
        <v>0</v>
      </c>
      <c r="K95" s="37">
        <f>Raw_Award_Data!K29</f>
        <v>0</v>
      </c>
      <c r="L95" s="37">
        <f>Raw_Award_Data!L29</f>
        <v>0</v>
      </c>
      <c r="M95" s="37">
        <f>Raw_Award_Data!M29</f>
        <v>0</v>
      </c>
      <c r="N95" s="37"/>
      <c r="O95" s="37"/>
      <c r="P95" s="37">
        <f>Raw_Award_Data!N29</f>
        <v>0</v>
      </c>
      <c r="Q95" s="37">
        <f>Raw_Award_Data!O29</f>
        <v>1</v>
      </c>
      <c r="R95" s="37">
        <f>Raw_Award_Data!P29</f>
        <v>0</v>
      </c>
      <c r="S95" s="37">
        <f>Raw_Award_Data!Q29</f>
        <v>207</v>
      </c>
      <c r="T95" s="37">
        <f>Raw_Award_Data!R29</f>
        <v>0</v>
      </c>
      <c r="U95" s="37">
        <f>Raw_Award_Data!S29</f>
        <v>0</v>
      </c>
      <c r="V95" s="37">
        <f>Raw_Award_Data!T29</f>
        <v>0</v>
      </c>
      <c r="W95" s="37">
        <f>Raw_Award_Data!U29</f>
        <v>0</v>
      </c>
      <c r="X95" s="37">
        <f>Raw_Award_Data!V29</f>
        <v>0</v>
      </c>
      <c r="Y95" s="37">
        <f>Raw_Award_Data!W29</f>
        <v>0</v>
      </c>
      <c r="Z95" s="37"/>
      <c r="AA95" s="37"/>
      <c r="AB95" s="37">
        <f>Raw_Award_Data!X29</f>
        <v>0</v>
      </c>
      <c r="AC95" s="37">
        <f>Raw_Award_Data!Y29</f>
        <v>2</v>
      </c>
      <c r="AD95" s="37">
        <f>Raw_Award_Data!Z29</f>
        <v>0</v>
      </c>
      <c r="AE95" s="37">
        <f>Raw_Award_Data!AA29</f>
        <v>189</v>
      </c>
      <c r="AF95" s="37">
        <f>Raw_Award_Data!AB29</f>
        <v>0</v>
      </c>
      <c r="AG95" s="37">
        <f>Raw_Award_Data!AC29</f>
        <v>0</v>
      </c>
      <c r="AH95" s="37">
        <f>Raw_Award_Data!AD29</f>
        <v>0</v>
      </c>
      <c r="AI95" s="37">
        <f>Raw_Award_Data!AE29</f>
        <v>0</v>
      </c>
      <c r="AJ95" s="37">
        <f>Raw_Award_Data!AF29</f>
        <v>0</v>
      </c>
      <c r="AK95" s="37">
        <f>Raw_Award_Data!AG29</f>
        <v>0</v>
      </c>
      <c r="AL95" s="37"/>
      <c r="AM95" s="37"/>
      <c r="AN95" s="37">
        <f>Raw_Award_Data!AH29</f>
        <v>0</v>
      </c>
      <c r="AO95" s="37">
        <f>Raw_Award_Data!AI29</f>
        <v>3</v>
      </c>
      <c r="AP95" s="37">
        <f>Raw_Award_Data!AJ29</f>
        <v>0</v>
      </c>
      <c r="AQ95" s="37">
        <f>Raw_Award_Data!AK29</f>
        <v>143</v>
      </c>
      <c r="AR95" s="37">
        <f>Raw_Award_Data!AL29</f>
        <v>0</v>
      </c>
      <c r="AS95" s="37">
        <f>Raw_Award_Data!AM29</f>
        <v>0</v>
      </c>
      <c r="AT95" s="37">
        <f>Raw_Award_Data!AN29</f>
        <v>0</v>
      </c>
      <c r="AU95" s="37">
        <f>Raw_Award_Data!AO29</f>
        <v>0</v>
      </c>
      <c r="AV95" s="37">
        <f>Raw_Award_Data!AP29</f>
        <v>0</v>
      </c>
      <c r="AW95" s="37">
        <f>Raw_Award_Data!AQ29</f>
        <v>0</v>
      </c>
      <c r="AX95" s="37"/>
    </row>
    <row r="96" spans="1:50" x14ac:dyDescent="0.25">
      <c r="A96" s="35" t="str">
        <f>Raw_Award_Data!A30</f>
        <v>32</v>
      </c>
      <c r="B96" t="str">
        <f>Raw_Award_Data!B30</f>
        <v>NMSU-AL</v>
      </c>
      <c r="C96" s="343" t="str">
        <f>Raw_Award_Data!C30</f>
        <v>2</v>
      </c>
      <c r="D96" s="37">
        <f>Raw_Award_Data!D30</f>
        <v>0</v>
      </c>
      <c r="E96" s="37">
        <f>Raw_Award_Data!E30</f>
        <v>1</v>
      </c>
      <c r="F96" s="37">
        <f>Raw_Award_Data!F30</f>
        <v>0</v>
      </c>
      <c r="G96" s="37">
        <f>Raw_Award_Data!G30</f>
        <v>2</v>
      </c>
      <c r="H96" s="37">
        <f>Raw_Award_Data!H30</f>
        <v>0</v>
      </c>
      <c r="I96" s="37">
        <f>Raw_Award_Data!I30</f>
        <v>0</v>
      </c>
      <c r="J96" s="37">
        <f>Raw_Award_Data!J30</f>
        <v>0</v>
      </c>
      <c r="K96" s="37">
        <f>Raw_Award_Data!K30</f>
        <v>0</v>
      </c>
      <c r="L96" s="37">
        <f>Raw_Award_Data!L30</f>
        <v>0</v>
      </c>
      <c r="M96" s="37">
        <f>Raw_Award_Data!M30</f>
        <v>0</v>
      </c>
      <c r="N96" s="37"/>
      <c r="O96" s="37"/>
      <c r="P96" s="37">
        <f>Raw_Award_Data!N30</f>
        <v>0</v>
      </c>
      <c r="Q96" s="37">
        <f>Raw_Award_Data!O30</f>
        <v>1</v>
      </c>
      <c r="R96" s="37">
        <f>Raw_Award_Data!P30</f>
        <v>0</v>
      </c>
      <c r="S96" s="37">
        <f>Raw_Award_Data!Q30</f>
        <v>7</v>
      </c>
      <c r="T96" s="37">
        <f>Raw_Award_Data!R30</f>
        <v>0</v>
      </c>
      <c r="U96" s="37">
        <f>Raw_Award_Data!S30</f>
        <v>0</v>
      </c>
      <c r="V96" s="37">
        <f>Raw_Award_Data!T30</f>
        <v>0</v>
      </c>
      <c r="W96" s="37">
        <f>Raw_Award_Data!U30</f>
        <v>0</v>
      </c>
      <c r="X96" s="37">
        <f>Raw_Award_Data!V30</f>
        <v>0</v>
      </c>
      <c r="Y96" s="37">
        <f>Raw_Award_Data!W30</f>
        <v>0</v>
      </c>
      <c r="Z96" s="37"/>
      <c r="AA96" s="37"/>
      <c r="AB96" s="37">
        <f>Raw_Award_Data!X30</f>
        <v>0</v>
      </c>
      <c r="AC96" s="37">
        <f>Raw_Award_Data!Y30</f>
        <v>2</v>
      </c>
      <c r="AD96" s="37">
        <f>Raw_Award_Data!Z30</f>
        <v>0</v>
      </c>
      <c r="AE96" s="37">
        <f>Raw_Award_Data!AA30</f>
        <v>12</v>
      </c>
      <c r="AF96" s="37">
        <f>Raw_Award_Data!AB30</f>
        <v>0</v>
      </c>
      <c r="AG96" s="37">
        <f>Raw_Award_Data!AC30</f>
        <v>0</v>
      </c>
      <c r="AH96" s="37">
        <f>Raw_Award_Data!AD30</f>
        <v>0</v>
      </c>
      <c r="AI96" s="37">
        <f>Raw_Award_Data!AE30</f>
        <v>0</v>
      </c>
      <c r="AJ96" s="37">
        <f>Raw_Award_Data!AF30</f>
        <v>0</v>
      </c>
      <c r="AK96" s="37">
        <f>Raw_Award_Data!AG30</f>
        <v>0</v>
      </c>
      <c r="AL96" s="37"/>
      <c r="AM96" s="37"/>
      <c r="AN96" s="37">
        <f>Raw_Award_Data!AH30</f>
        <v>0</v>
      </c>
      <c r="AO96" s="37">
        <f>Raw_Award_Data!AI30</f>
        <v>3</v>
      </c>
      <c r="AP96" s="37">
        <f>Raw_Award_Data!AJ30</f>
        <v>0</v>
      </c>
      <c r="AQ96" s="37">
        <f>Raw_Award_Data!AK30</f>
        <v>17</v>
      </c>
      <c r="AR96" s="37">
        <f>Raw_Award_Data!AL30</f>
        <v>0</v>
      </c>
      <c r="AS96" s="37">
        <f>Raw_Award_Data!AM30</f>
        <v>0</v>
      </c>
      <c r="AT96" s="37">
        <f>Raw_Award_Data!AN30</f>
        <v>0</v>
      </c>
      <c r="AU96" s="37">
        <f>Raw_Award_Data!AO30</f>
        <v>0</v>
      </c>
      <c r="AV96" s="37">
        <f>Raw_Award_Data!AP30</f>
        <v>0</v>
      </c>
      <c r="AW96" s="37">
        <f>Raw_Award_Data!AQ30</f>
        <v>0</v>
      </c>
      <c r="AX96" s="37"/>
    </row>
    <row r="97" spans="1:50" x14ac:dyDescent="0.25">
      <c r="A97" s="35" t="str">
        <f>Raw_Award_Data!A31</f>
        <v>32</v>
      </c>
      <c r="B97" t="str">
        <f>Raw_Award_Data!B31</f>
        <v>NMSU-AL</v>
      </c>
      <c r="C97" s="343" t="str">
        <f>Raw_Award_Data!C31</f>
        <v>3</v>
      </c>
      <c r="D97" s="37">
        <f>Raw_Award_Data!D31</f>
        <v>0</v>
      </c>
      <c r="E97" s="37">
        <f>Raw_Award_Data!E31</f>
        <v>0</v>
      </c>
      <c r="F97" s="37">
        <f>Raw_Award_Data!F31</f>
        <v>0</v>
      </c>
      <c r="G97" s="37">
        <f>Raw_Award_Data!G31</f>
        <v>43</v>
      </c>
      <c r="H97" s="37">
        <f>Raw_Award_Data!H31</f>
        <v>0</v>
      </c>
      <c r="I97" s="37">
        <f>Raw_Award_Data!I31</f>
        <v>0</v>
      </c>
      <c r="J97" s="37">
        <f>Raw_Award_Data!J31</f>
        <v>0</v>
      </c>
      <c r="K97" s="37">
        <f>Raw_Award_Data!K31</f>
        <v>0</v>
      </c>
      <c r="L97" s="37">
        <f>Raw_Award_Data!L31</f>
        <v>0</v>
      </c>
      <c r="M97" s="37">
        <f>Raw_Award_Data!M31</f>
        <v>0</v>
      </c>
      <c r="N97" s="37"/>
      <c r="O97" s="37"/>
      <c r="P97" s="37">
        <f>Raw_Award_Data!N31</f>
        <v>0</v>
      </c>
      <c r="Q97" s="37">
        <f>Raw_Award_Data!O31</f>
        <v>1</v>
      </c>
      <c r="R97" s="37">
        <f>Raw_Award_Data!P31</f>
        <v>0</v>
      </c>
      <c r="S97" s="37">
        <f>Raw_Award_Data!Q31</f>
        <v>46</v>
      </c>
      <c r="T97" s="37">
        <f>Raw_Award_Data!R31</f>
        <v>0</v>
      </c>
      <c r="U97" s="37">
        <f>Raw_Award_Data!S31</f>
        <v>0</v>
      </c>
      <c r="V97" s="37">
        <f>Raw_Award_Data!T31</f>
        <v>0</v>
      </c>
      <c r="W97" s="37">
        <f>Raw_Award_Data!U31</f>
        <v>0</v>
      </c>
      <c r="X97" s="37">
        <f>Raw_Award_Data!V31</f>
        <v>0</v>
      </c>
      <c r="Y97" s="37">
        <f>Raw_Award_Data!W31</f>
        <v>0</v>
      </c>
      <c r="Z97" s="37"/>
      <c r="AA97" s="37"/>
      <c r="AB97" s="37">
        <f>Raw_Award_Data!X31</f>
        <v>0</v>
      </c>
      <c r="AC97" s="37">
        <f>Raw_Award_Data!Y31</f>
        <v>0</v>
      </c>
      <c r="AD97" s="37">
        <f>Raw_Award_Data!Z31</f>
        <v>0</v>
      </c>
      <c r="AE97" s="37">
        <f>Raw_Award_Data!AA31</f>
        <v>34</v>
      </c>
      <c r="AF97" s="37">
        <f>Raw_Award_Data!AB31</f>
        <v>0</v>
      </c>
      <c r="AG97" s="37">
        <f>Raw_Award_Data!AC31</f>
        <v>0</v>
      </c>
      <c r="AH97" s="37">
        <f>Raw_Award_Data!AD31</f>
        <v>0</v>
      </c>
      <c r="AI97" s="37">
        <f>Raw_Award_Data!AE31</f>
        <v>0</v>
      </c>
      <c r="AJ97" s="37">
        <f>Raw_Award_Data!AF31</f>
        <v>0</v>
      </c>
      <c r="AK97" s="37">
        <f>Raw_Award_Data!AG31</f>
        <v>0</v>
      </c>
      <c r="AL97" s="37"/>
      <c r="AM97" s="37"/>
      <c r="AN97" s="37">
        <f>Raw_Award_Data!AH31</f>
        <v>0</v>
      </c>
      <c r="AO97" s="37">
        <f>Raw_Award_Data!AI31</f>
        <v>0</v>
      </c>
      <c r="AP97" s="37">
        <f>Raw_Award_Data!AJ31</f>
        <v>0</v>
      </c>
      <c r="AQ97" s="37">
        <f>Raw_Award_Data!AK31</f>
        <v>27</v>
      </c>
      <c r="AR97" s="37">
        <f>Raw_Award_Data!AL31</f>
        <v>0</v>
      </c>
      <c r="AS97" s="37">
        <f>Raw_Award_Data!AM31</f>
        <v>0</v>
      </c>
      <c r="AT97" s="37">
        <f>Raw_Award_Data!AN31</f>
        <v>0</v>
      </c>
      <c r="AU97" s="37">
        <f>Raw_Award_Data!AO31</f>
        <v>0</v>
      </c>
      <c r="AV97" s="37">
        <f>Raw_Award_Data!AP31</f>
        <v>0</v>
      </c>
      <c r="AW97" s="37">
        <f>Raw_Award_Data!AQ31</f>
        <v>0</v>
      </c>
      <c r="AX97" s="37"/>
    </row>
    <row r="98" spans="1:50" x14ac:dyDescent="0.25">
      <c r="D98" s="344">
        <f t="shared" ref="D98:M98" si="72">SUM(D95:D97)</f>
        <v>1</v>
      </c>
      <c r="E98" s="344">
        <f t="shared" si="72"/>
        <v>5</v>
      </c>
      <c r="F98" s="344">
        <f t="shared" si="72"/>
        <v>0</v>
      </c>
      <c r="G98" s="344">
        <f t="shared" si="72"/>
        <v>199</v>
      </c>
      <c r="H98" s="344">
        <f t="shared" si="72"/>
        <v>0</v>
      </c>
      <c r="I98" s="344">
        <f t="shared" si="72"/>
        <v>0</v>
      </c>
      <c r="J98" s="344">
        <f t="shared" si="72"/>
        <v>0</v>
      </c>
      <c r="K98" s="344">
        <f t="shared" si="72"/>
        <v>0</v>
      </c>
      <c r="L98" s="344">
        <f t="shared" si="72"/>
        <v>0</v>
      </c>
      <c r="M98" s="344">
        <f t="shared" si="72"/>
        <v>0</v>
      </c>
      <c r="N98" s="194">
        <f>SUM(D98:M98)</f>
        <v>205</v>
      </c>
      <c r="O98" s="37"/>
      <c r="P98" s="344">
        <f t="shared" ref="P98:Y98" si="73">SUM(P95:P97)</f>
        <v>0</v>
      </c>
      <c r="Q98" s="344">
        <f t="shared" si="73"/>
        <v>3</v>
      </c>
      <c r="R98" s="344">
        <f t="shared" si="73"/>
        <v>0</v>
      </c>
      <c r="S98" s="344">
        <f t="shared" si="73"/>
        <v>260</v>
      </c>
      <c r="T98" s="344">
        <f t="shared" si="73"/>
        <v>0</v>
      </c>
      <c r="U98" s="344">
        <f t="shared" si="73"/>
        <v>0</v>
      </c>
      <c r="V98" s="344">
        <f t="shared" si="73"/>
        <v>0</v>
      </c>
      <c r="W98" s="344">
        <f t="shared" si="73"/>
        <v>0</v>
      </c>
      <c r="X98" s="344">
        <f t="shared" si="73"/>
        <v>0</v>
      </c>
      <c r="Y98" s="344">
        <f t="shared" si="73"/>
        <v>0</v>
      </c>
      <c r="Z98" s="194">
        <f>SUM(P98:Y98)</f>
        <v>263</v>
      </c>
      <c r="AA98" s="37"/>
      <c r="AB98" s="344">
        <f t="shared" ref="AB98:AK98" si="74">SUM(AB95:AB97)</f>
        <v>0</v>
      </c>
      <c r="AC98" s="344">
        <f t="shared" si="74"/>
        <v>4</v>
      </c>
      <c r="AD98" s="344">
        <f t="shared" si="74"/>
        <v>0</v>
      </c>
      <c r="AE98" s="344">
        <f t="shared" si="74"/>
        <v>235</v>
      </c>
      <c r="AF98" s="344">
        <f t="shared" si="74"/>
        <v>0</v>
      </c>
      <c r="AG98" s="344">
        <f t="shared" si="74"/>
        <v>0</v>
      </c>
      <c r="AH98" s="344">
        <f t="shared" si="74"/>
        <v>0</v>
      </c>
      <c r="AI98" s="344">
        <f t="shared" si="74"/>
        <v>0</v>
      </c>
      <c r="AJ98" s="344">
        <f t="shared" si="74"/>
        <v>0</v>
      </c>
      <c r="AK98" s="344">
        <f t="shared" si="74"/>
        <v>0</v>
      </c>
      <c r="AL98" s="194">
        <f>SUM(AB98:AK98)</f>
        <v>239</v>
      </c>
      <c r="AM98" s="37"/>
      <c r="AN98" s="344">
        <f t="shared" ref="AN98:AW98" si="75">SUM(AN95:AN97)</f>
        <v>0</v>
      </c>
      <c r="AO98" s="344">
        <f t="shared" si="75"/>
        <v>6</v>
      </c>
      <c r="AP98" s="344">
        <f t="shared" si="75"/>
        <v>0</v>
      </c>
      <c r="AQ98" s="344">
        <f t="shared" si="75"/>
        <v>187</v>
      </c>
      <c r="AR98" s="344">
        <f t="shared" si="75"/>
        <v>0</v>
      </c>
      <c r="AS98" s="344">
        <f t="shared" si="75"/>
        <v>0</v>
      </c>
      <c r="AT98" s="344">
        <f t="shared" si="75"/>
        <v>0</v>
      </c>
      <c r="AU98" s="344">
        <f t="shared" si="75"/>
        <v>0</v>
      </c>
      <c r="AV98" s="344">
        <f t="shared" si="75"/>
        <v>0</v>
      </c>
      <c r="AW98" s="344">
        <f t="shared" si="75"/>
        <v>0</v>
      </c>
      <c r="AX98" s="194">
        <f>SUM(AN98:AW98)</f>
        <v>193</v>
      </c>
    </row>
    <row r="99" spans="1:50" x14ac:dyDescent="0.25"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</row>
    <row r="100" spans="1:50" x14ac:dyDescent="0.25">
      <c r="D100" s="37">
        <f>D95*Matrices!$B$16</f>
        <v>100</v>
      </c>
      <c r="E100" s="37">
        <f>E95*Matrices!$C$16</f>
        <v>800</v>
      </c>
      <c r="F100" s="37">
        <f>F95*Matrices!$D$16</f>
        <v>0</v>
      </c>
      <c r="G100" s="37">
        <f>G95*Matrices!$E$16</f>
        <v>38500</v>
      </c>
      <c r="H100" s="37">
        <f>H95*Matrices!$F$16</f>
        <v>0</v>
      </c>
      <c r="I100" s="37">
        <f>I95*Matrices!$G$16</f>
        <v>0</v>
      </c>
      <c r="J100" s="37">
        <f>J95*Matrices!$H$16</f>
        <v>0</v>
      </c>
      <c r="K100" s="37">
        <f>K95*Matrices!$I$16</f>
        <v>0</v>
      </c>
      <c r="L100" s="37">
        <f>L95*Matrices!$J$16</f>
        <v>0</v>
      </c>
      <c r="M100" s="37">
        <f>M95*Matrices!$K$16</f>
        <v>0</v>
      </c>
      <c r="N100" s="37"/>
      <c r="O100" s="37"/>
      <c r="P100" s="37">
        <f>P95*Matrices!$B$16</f>
        <v>0</v>
      </c>
      <c r="Q100" s="37">
        <f>Q95*Matrices!$C$16</f>
        <v>200</v>
      </c>
      <c r="R100" s="37">
        <f>R95*Matrices!$D$16</f>
        <v>0</v>
      </c>
      <c r="S100" s="37">
        <f>S95*Matrices!$E$16</f>
        <v>51750</v>
      </c>
      <c r="T100" s="37">
        <f>T95*Matrices!$F$16</f>
        <v>0</v>
      </c>
      <c r="U100" s="37">
        <f>U95*Matrices!$G$16</f>
        <v>0</v>
      </c>
      <c r="V100" s="37">
        <f>V95*Matrices!$H$16</f>
        <v>0</v>
      </c>
      <c r="W100" s="37">
        <f>W95*Matrices!$I$16</f>
        <v>0</v>
      </c>
      <c r="X100" s="37">
        <f>X95*Matrices!$J$16</f>
        <v>0</v>
      </c>
      <c r="Y100" s="37">
        <f>Y95*Matrices!$K$16</f>
        <v>0</v>
      </c>
      <c r="Z100" s="37"/>
      <c r="AA100" s="37"/>
      <c r="AB100" s="37">
        <f>AB95*Matrices!$B$16</f>
        <v>0</v>
      </c>
      <c r="AC100" s="37">
        <f>AC95*Matrices!$C$16</f>
        <v>400</v>
      </c>
      <c r="AD100" s="37">
        <f>AD95*Matrices!$D$16</f>
        <v>0</v>
      </c>
      <c r="AE100" s="37">
        <f>AE95*Matrices!$E$16</f>
        <v>47250</v>
      </c>
      <c r="AF100" s="37">
        <f>AF95*Matrices!$F$16</f>
        <v>0</v>
      </c>
      <c r="AG100" s="37">
        <f>AG95*Matrices!$G$16</f>
        <v>0</v>
      </c>
      <c r="AH100" s="37">
        <f>AH95*Matrices!$H$16</f>
        <v>0</v>
      </c>
      <c r="AI100" s="37">
        <f>AI95*Matrices!$I$16</f>
        <v>0</v>
      </c>
      <c r="AJ100" s="37">
        <f>AJ95*Matrices!$J$16</f>
        <v>0</v>
      </c>
      <c r="AK100" s="37">
        <f>AK95*Matrices!$K$16</f>
        <v>0</v>
      </c>
      <c r="AL100" s="37"/>
      <c r="AM100" s="37"/>
      <c r="AN100" s="37">
        <f>AN95*Matrices!$B$16</f>
        <v>0</v>
      </c>
      <c r="AO100" s="37">
        <f>AO95*Matrices!$C$16</f>
        <v>600</v>
      </c>
      <c r="AP100" s="37">
        <f>AP95*Matrices!$D$16</f>
        <v>0</v>
      </c>
      <c r="AQ100" s="37">
        <f>AQ95*Matrices!$E$16</f>
        <v>35750</v>
      </c>
      <c r="AR100" s="37">
        <f>AR95*Matrices!$F$16</f>
        <v>0</v>
      </c>
      <c r="AS100" s="37">
        <f>AS95*Matrices!$G$16</f>
        <v>0</v>
      </c>
      <c r="AT100" s="37">
        <f>AT95*Matrices!$H$16</f>
        <v>0</v>
      </c>
      <c r="AU100" s="37">
        <f>AU95*Matrices!$I$16</f>
        <v>0</v>
      </c>
      <c r="AV100" s="37">
        <f>AV95*Matrices!$J$16</f>
        <v>0</v>
      </c>
      <c r="AW100" s="37">
        <f>AW95*Matrices!$K$16</f>
        <v>0</v>
      </c>
      <c r="AX100" s="37"/>
    </row>
    <row r="101" spans="1:50" x14ac:dyDescent="0.25">
      <c r="D101" s="37">
        <f>D96*Matrices!$B$17</f>
        <v>0</v>
      </c>
      <c r="E101" s="37">
        <f>E96*Matrices!$C$17</f>
        <v>200</v>
      </c>
      <c r="F101" s="37">
        <f>F96*Matrices!$D$17</f>
        <v>0</v>
      </c>
      <c r="G101" s="37">
        <f>G96*Matrices!$E$17</f>
        <v>500</v>
      </c>
      <c r="H101" s="37">
        <f>H96*Matrices!$F$17</f>
        <v>0</v>
      </c>
      <c r="I101" s="37">
        <f>I96*Matrices!$G$17</f>
        <v>0</v>
      </c>
      <c r="J101" s="37">
        <f>J96*Matrices!$H$17</f>
        <v>0</v>
      </c>
      <c r="K101" s="37">
        <f>K96*Matrices!$I$17</f>
        <v>0</v>
      </c>
      <c r="L101" s="37">
        <f>L96*Matrices!$J$17</f>
        <v>0</v>
      </c>
      <c r="M101" s="37">
        <f>M96*Matrices!$K$17</f>
        <v>0</v>
      </c>
      <c r="N101" s="37"/>
      <c r="O101" s="37"/>
      <c r="P101" s="37">
        <f>P96*Matrices!$B$17</f>
        <v>0</v>
      </c>
      <c r="Q101" s="37">
        <f>Q96*Matrices!$C$17</f>
        <v>200</v>
      </c>
      <c r="R101" s="37">
        <f>R96*Matrices!$D$17</f>
        <v>0</v>
      </c>
      <c r="S101" s="37">
        <f>S96*Matrices!$E$17</f>
        <v>1750</v>
      </c>
      <c r="T101" s="37">
        <f>T96*Matrices!$F$17</f>
        <v>0</v>
      </c>
      <c r="U101" s="37">
        <f>U96*Matrices!$G$17</f>
        <v>0</v>
      </c>
      <c r="V101" s="37">
        <f>V96*Matrices!$H$17</f>
        <v>0</v>
      </c>
      <c r="W101" s="37">
        <f>W96*Matrices!$I$17</f>
        <v>0</v>
      </c>
      <c r="X101" s="37">
        <f>X96*Matrices!$J$17</f>
        <v>0</v>
      </c>
      <c r="Y101" s="37">
        <f>Y96*Matrices!$K$17</f>
        <v>0</v>
      </c>
      <c r="Z101" s="37"/>
      <c r="AA101" s="37"/>
      <c r="AB101" s="37">
        <f>AB96*Matrices!$B$17</f>
        <v>0</v>
      </c>
      <c r="AC101" s="37">
        <f>AC96*Matrices!$C$17</f>
        <v>400</v>
      </c>
      <c r="AD101" s="37">
        <f>AD96*Matrices!$D$17</f>
        <v>0</v>
      </c>
      <c r="AE101" s="37">
        <f>AE96*Matrices!$E$17</f>
        <v>3000</v>
      </c>
      <c r="AF101" s="37">
        <f>AF96*Matrices!$F$17</f>
        <v>0</v>
      </c>
      <c r="AG101" s="37">
        <f>AG96*Matrices!$G$17</f>
        <v>0</v>
      </c>
      <c r="AH101" s="37">
        <f>AH96*Matrices!$H$17</f>
        <v>0</v>
      </c>
      <c r="AI101" s="37">
        <f>AI96*Matrices!$I$17</f>
        <v>0</v>
      </c>
      <c r="AJ101" s="37">
        <f>AJ96*Matrices!$J$17</f>
        <v>0</v>
      </c>
      <c r="AK101" s="37">
        <f>AK96*Matrices!$K$17</f>
        <v>0</v>
      </c>
      <c r="AL101" s="37"/>
      <c r="AM101" s="37"/>
      <c r="AN101" s="37">
        <f>AN96*Matrices!$B$17</f>
        <v>0</v>
      </c>
      <c r="AO101" s="37">
        <f>AO96*Matrices!$C$17</f>
        <v>600</v>
      </c>
      <c r="AP101" s="37">
        <f>AP96*Matrices!$D$17</f>
        <v>0</v>
      </c>
      <c r="AQ101" s="37">
        <f>AQ96*Matrices!$E$17</f>
        <v>4250</v>
      </c>
      <c r="AR101" s="37">
        <f>AR96*Matrices!$F$17</f>
        <v>0</v>
      </c>
      <c r="AS101" s="37">
        <f>AS96*Matrices!$G$17</f>
        <v>0</v>
      </c>
      <c r="AT101" s="37">
        <f>AT96*Matrices!$H$17</f>
        <v>0</v>
      </c>
      <c r="AU101" s="37">
        <f>AU96*Matrices!$I$17</f>
        <v>0</v>
      </c>
      <c r="AV101" s="37">
        <f>AV96*Matrices!$J$17</f>
        <v>0</v>
      </c>
      <c r="AW101" s="37">
        <f>AW96*Matrices!$K$17</f>
        <v>0</v>
      </c>
      <c r="AX101" s="37"/>
    </row>
    <row r="102" spans="1:50" x14ac:dyDescent="0.25">
      <c r="D102" s="37">
        <f>D97*Matrices!$B$18</f>
        <v>0</v>
      </c>
      <c r="E102" s="37">
        <f>E97*Matrices!$C$18</f>
        <v>0</v>
      </c>
      <c r="F102" s="37">
        <f>F97*Matrices!$D$18</f>
        <v>0</v>
      </c>
      <c r="G102" s="37">
        <f>G97*Matrices!$E$18</f>
        <v>10750</v>
      </c>
      <c r="H102" s="37">
        <f>H97*Matrices!$F$18</f>
        <v>0</v>
      </c>
      <c r="I102" s="37">
        <f>I97*Matrices!$G$18</f>
        <v>0</v>
      </c>
      <c r="J102" s="37">
        <f>J97*Matrices!$H$18</f>
        <v>0</v>
      </c>
      <c r="K102" s="37">
        <f>K97*Matrices!$I$18</f>
        <v>0</v>
      </c>
      <c r="L102" s="37">
        <f>L97*Matrices!$J$18</f>
        <v>0</v>
      </c>
      <c r="M102" s="37">
        <f>M97*Matrices!$K$18</f>
        <v>0</v>
      </c>
      <c r="N102" s="37"/>
      <c r="O102" s="37"/>
      <c r="P102" s="37">
        <f>P97*Matrices!$B$18</f>
        <v>0</v>
      </c>
      <c r="Q102" s="37">
        <f>Q97*Matrices!$C$18</f>
        <v>200</v>
      </c>
      <c r="R102" s="37">
        <f>R97*Matrices!$D$18</f>
        <v>0</v>
      </c>
      <c r="S102" s="37">
        <f>S97*Matrices!$E$18</f>
        <v>11500</v>
      </c>
      <c r="T102" s="37">
        <f>T97*Matrices!$F$18</f>
        <v>0</v>
      </c>
      <c r="U102" s="37">
        <f>U97*Matrices!$G$18</f>
        <v>0</v>
      </c>
      <c r="V102" s="37">
        <f>V97*Matrices!$H$18</f>
        <v>0</v>
      </c>
      <c r="W102" s="37">
        <f>W97*Matrices!$I$18</f>
        <v>0</v>
      </c>
      <c r="X102" s="37">
        <f>X97*Matrices!$J$18</f>
        <v>0</v>
      </c>
      <c r="Y102" s="37">
        <f>Y97*Matrices!$K$18</f>
        <v>0</v>
      </c>
      <c r="Z102" s="37"/>
      <c r="AA102" s="37"/>
      <c r="AB102" s="37">
        <f>AB97*Matrices!$B$18</f>
        <v>0</v>
      </c>
      <c r="AC102" s="37">
        <f>AC97*Matrices!$C$18</f>
        <v>0</v>
      </c>
      <c r="AD102" s="37">
        <f>AD97*Matrices!$D$18</f>
        <v>0</v>
      </c>
      <c r="AE102" s="37">
        <f>AE97*Matrices!$E$18</f>
        <v>8500</v>
      </c>
      <c r="AF102" s="37">
        <f>AF97*Matrices!$F$18</f>
        <v>0</v>
      </c>
      <c r="AG102" s="37">
        <f>AG97*Matrices!$G$18</f>
        <v>0</v>
      </c>
      <c r="AH102" s="37">
        <f>AH97*Matrices!$H$18</f>
        <v>0</v>
      </c>
      <c r="AI102" s="37">
        <f>AI97*Matrices!$I$18</f>
        <v>0</v>
      </c>
      <c r="AJ102" s="37">
        <f>AJ97*Matrices!$J$18</f>
        <v>0</v>
      </c>
      <c r="AK102" s="37">
        <f>AK97*Matrices!$K$18</f>
        <v>0</v>
      </c>
      <c r="AL102" s="37"/>
      <c r="AM102" s="37"/>
      <c r="AN102" s="37">
        <f>AN97*Matrices!$B$18</f>
        <v>0</v>
      </c>
      <c r="AO102" s="37">
        <f>AO97*Matrices!$C$18</f>
        <v>0</v>
      </c>
      <c r="AP102" s="37">
        <f>AP97*Matrices!$D$18</f>
        <v>0</v>
      </c>
      <c r="AQ102" s="37">
        <f>AQ97*Matrices!$E$18</f>
        <v>6750</v>
      </c>
      <c r="AR102" s="37">
        <f>AR97*Matrices!$F$18</f>
        <v>0</v>
      </c>
      <c r="AS102" s="37">
        <f>AS97*Matrices!$G$18</f>
        <v>0</v>
      </c>
      <c r="AT102" s="37">
        <f>AT97*Matrices!$H$18</f>
        <v>0</v>
      </c>
      <c r="AU102" s="37">
        <f>AU97*Matrices!$I$18</f>
        <v>0</v>
      </c>
      <c r="AV102" s="37">
        <f>AV97*Matrices!$J$18</f>
        <v>0</v>
      </c>
      <c r="AW102" s="37">
        <f>AW97*Matrices!$K$18</f>
        <v>0</v>
      </c>
      <c r="AX102" s="37"/>
    </row>
    <row r="103" spans="1:50" x14ac:dyDescent="0.25">
      <c r="B103" t="str">
        <f>B97</f>
        <v>NMSU-AL</v>
      </c>
      <c r="D103" s="344">
        <f t="shared" ref="D103:M103" si="76">SUM(D100:D102)</f>
        <v>100</v>
      </c>
      <c r="E103" s="344">
        <f t="shared" si="76"/>
        <v>1000</v>
      </c>
      <c r="F103" s="344">
        <f t="shared" si="76"/>
        <v>0</v>
      </c>
      <c r="G103" s="344">
        <f t="shared" si="76"/>
        <v>49750</v>
      </c>
      <c r="H103" s="344">
        <f t="shared" si="76"/>
        <v>0</v>
      </c>
      <c r="I103" s="344">
        <f t="shared" si="76"/>
        <v>0</v>
      </c>
      <c r="J103" s="344">
        <f t="shared" si="76"/>
        <v>0</v>
      </c>
      <c r="K103" s="344">
        <f t="shared" si="76"/>
        <v>0</v>
      </c>
      <c r="L103" s="344">
        <f t="shared" si="76"/>
        <v>0</v>
      </c>
      <c r="M103" s="344">
        <f t="shared" si="76"/>
        <v>0</v>
      </c>
      <c r="N103" s="194">
        <f>SUM(D103:M103)/Matrices!$L$18</f>
        <v>12.453569533450345</v>
      </c>
      <c r="O103" s="37"/>
      <c r="P103" s="344">
        <f t="shared" ref="P103:Y103" si="77">SUM(P100:P102)</f>
        <v>0</v>
      </c>
      <c r="Q103" s="344">
        <f t="shared" si="77"/>
        <v>600</v>
      </c>
      <c r="R103" s="344">
        <f t="shared" si="77"/>
        <v>0</v>
      </c>
      <c r="S103" s="344">
        <f t="shared" si="77"/>
        <v>65000</v>
      </c>
      <c r="T103" s="344">
        <f t="shared" si="77"/>
        <v>0</v>
      </c>
      <c r="U103" s="344">
        <f t="shared" si="77"/>
        <v>0</v>
      </c>
      <c r="V103" s="344">
        <f t="shared" si="77"/>
        <v>0</v>
      </c>
      <c r="W103" s="344">
        <f t="shared" si="77"/>
        <v>0</v>
      </c>
      <c r="X103" s="344">
        <f t="shared" si="77"/>
        <v>0</v>
      </c>
      <c r="Y103" s="344">
        <f t="shared" si="77"/>
        <v>0</v>
      </c>
      <c r="Z103" s="194">
        <f>SUM(P103:Y103)/Matrices!$L$18</f>
        <v>16.06596187599494</v>
      </c>
      <c r="AA103" s="37"/>
      <c r="AB103" s="344">
        <f t="shared" ref="AB103:AK103" si="78">SUM(AB100:AB102)</f>
        <v>0</v>
      </c>
      <c r="AC103" s="344">
        <f t="shared" si="78"/>
        <v>800</v>
      </c>
      <c r="AD103" s="344">
        <f t="shared" si="78"/>
        <v>0</v>
      </c>
      <c r="AE103" s="344">
        <f t="shared" si="78"/>
        <v>58750</v>
      </c>
      <c r="AF103" s="344">
        <f t="shared" si="78"/>
        <v>0</v>
      </c>
      <c r="AG103" s="344">
        <f t="shared" si="78"/>
        <v>0</v>
      </c>
      <c r="AH103" s="344">
        <f t="shared" si="78"/>
        <v>0</v>
      </c>
      <c r="AI103" s="344">
        <f t="shared" si="78"/>
        <v>0</v>
      </c>
      <c r="AJ103" s="344">
        <f t="shared" si="78"/>
        <v>0</v>
      </c>
      <c r="AK103" s="344">
        <f t="shared" si="78"/>
        <v>0</v>
      </c>
      <c r="AL103" s="194">
        <f>SUM(AB103:AK103)/Matrices!$L$18</f>
        <v>14.584268745663088</v>
      </c>
      <c r="AM103" s="37"/>
      <c r="AN103" s="344">
        <f t="shared" ref="AN103:AW103" si="79">SUM(AN100:AN102)</f>
        <v>0</v>
      </c>
      <c r="AO103" s="344">
        <f t="shared" si="79"/>
        <v>1200</v>
      </c>
      <c r="AP103" s="344">
        <f t="shared" si="79"/>
        <v>0</v>
      </c>
      <c r="AQ103" s="344">
        <f t="shared" si="79"/>
        <v>46750</v>
      </c>
      <c r="AR103" s="344">
        <f t="shared" si="79"/>
        <v>0</v>
      </c>
      <c r="AS103" s="344">
        <f t="shared" si="79"/>
        <v>0</v>
      </c>
      <c r="AT103" s="344">
        <f t="shared" si="79"/>
        <v>0</v>
      </c>
      <c r="AU103" s="344">
        <f t="shared" si="79"/>
        <v>0</v>
      </c>
      <c r="AV103" s="344">
        <f t="shared" si="79"/>
        <v>0</v>
      </c>
      <c r="AW103" s="344">
        <f t="shared" si="79"/>
        <v>0</v>
      </c>
      <c r="AX103" s="194">
        <f>SUM(AN103:AW103)/Matrices!$L$18</f>
        <v>11.743336462712763</v>
      </c>
    </row>
    <row r="104" spans="1:50" x14ac:dyDescent="0.25"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</row>
    <row r="105" spans="1:50" x14ac:dyDescent="0.25">
      <c r="A105" s="35" t="str">
        <f>Raw_Award_Data!A32</f>
        <v>33</v>
      </c>
      <c r="B105" t="str">
        <f>Raw_Award_Data!B32</f>
        <v>NMSU-CA</v>
      </c>
      <c r="C105" s="343" t="str">
        <f>Raw_Award_Data!C32</f>
        <v>1</v>
      </c>
      <c r="D105" s="37">
        <f>Raw_Award_Data!D32</f>
        <v>0</v>
      </c>
      <c r="E105" s="37">
        <f>Raw_Award_Data!E32</f>
        <v>0</v>
      </c>
      <c r="F105" s="37">
        <f>Raw_Award_Data!F32</f>
        <v>0</v>
      </c>
      <c r="G105" s="37">
        <f>Raw_Award_Data!G32</f>
        <v>77</v>
      </c>
      <c r="H105" s="37">
        <f>Raw_Award_Data!H32</f>
        <v>0</v>
      </c>
      <c r="I105" s="37">
        <f>Raw_Award_Data!I32</f>
        <v>0</v>
      </c>
      <c r="J105" s="37">
        <f>Raw_Award_Data!J32</f>
        <v>0</v>
      </c>
      <c r="K105" s="37">
        <f>Raw_Award_Data!K32</f>
        <v>0</v>
      </c>
      <c r="L105" s="37">
        <f>Raw_Award_Data!L32</f>
        <v>0</v>
      </c>
      <c r="M105" s="37">
        <f>Raw_Award_Data!M32</f>
        <v>0</v>
      </c>
      <c r="N105" s="37"/>
      <c r="O105" s="37"/>
      <c r="P105" s="37">
        <f>Raw_Award_Data!N32</f>
        <v>0</v>
      </c>
      <c r="Q105" s="37">
        <f>Raw_Award_Data!O32</f>
        <v>0</v>
      </c>
      <c r="R105" s="37">
        <f>Raw_Award_Data!P32</f>
        <v>0</v>
      </c>
      <c r="S105" s="37">
        <f>Raw_Award_Data!Q32</f>
        <v>88</v>
      </c>
      <c r="T105" s="37">
        <f>Raw_Award_Data!R32</f>
        <v>0</v>
      </c>
      <c r="U105" s="37">
        <f>Raw_Award_Data!S32</f>
        <v>0</v>
      </c>
      <c r="V105" s="37">
        <f>Raw_Award_Data!T32</f>
        <v>0</v>
      </c>
      <c r="W105" s="37">
        <f>Raw_Award_Data!U32</f>
        <v>0</v>
      </c>
      <c r="X105" s="37">
        <f>Raw_Award_Data!V32</f>
        <v>0</v>
      </c>
      <c r="Y105" s="37">
        <f>Raw_Award_Data!W32</f>
        <v>0</v>
      </c>
      <c r="Z105" s="37"/>
      <c r="AA105" s="37"/>
      <c r="AB105" s="37">
        <f>Raw_Award_Data!X32</f>
        <v>0</v>
      </c>
      <c r="AC105" s="37">
        <f>Raw_Award_Data!Y32</f>
        <v>0</v>
      </c>
      <c r="AD105" s="37">
        <f>Raw_Award_Data!Z32</f>
        <v>0</v>
      </c>
      <c r="AE105" s="37">
        <f>Raw_Award_Data!AA32</f>
        <v>58</v>
      </c>
      <c r="AF105" s="37">
        <f>Raw_Award_Data!AB32</f>
        <v>0</v>
      </c>
      <c r="AG105" s="37">
        <f>Raw_Award_Data!AC32</f>
        <v>0</v>
      </c>
      <c r="AH105" s="37">
        <f>Raw_Award_Data!AD32</f>
        <v>0</v>
      </c>
      <c r="AI105" s="37">
        <f>Raw_Award_Data!AE32</f>
        <v>0</v>
      </c>
      <c r="AJ105" s="37">
        <f>Raw_Award_Data!AF32</f>
        <v>0</v>
      </c>
      <c r="AK105" s="37">
        <f>Raw_Award_Data!AG32</f>
        <v>0</v>
      </c>
      <c r="AL105" s="37"/>
      <c r="AM105" s="37"/>
      <c r="AN105" s="37">
        <f>Raw_Award_Data!AH32</f>
        <v>0</v>
      </c>
      <c r="AO105" s="37">
        <f>Raw_Award_Data!AI32</f>
        <v>2</v>
      </c>
      <c r="AP105" s="37">
        <f>Raw_Award_Data!AJ32</f>
        <v>0</v>
      </c>
      <c r="AQ105" s="37">
        <f>Raw_Award_Data!AK32</f>
        <v>56</v>
      </c>
      <c r="AR105" s="37">
        <f>Raw_Award_Data!AL32</f>
        <v>0</v>
      </c>
      <c r="AS105" s="37">
        <f>Raw_Award_Data!AM32</f>
        <v>0</v>
      </c>
      <c r="AT105" s="37">
        <f>Raw_Award_Data!AN32</f>
        <v>0</v>
      </c>
      <c r="AU105" s="37">
        <f>Raw_Award_Data!AO32</f>
        <v>0</v>
      </c>
      <c r="AV105" s="37">
        <f>Raw_Award_Data!AP32</f>
        <v>0</v>
      </c>
      <c r="AW105" s="37">
        <f>Raw_Award_Data!AQ32</f>
        <v>0</v>
      </c>
      <c r="AX105" s="37"/>
    </row>
    <row r="106" spans="1:50" x14ac:dyDescent="0.25">
      <c r="A106" s="35" t="str">
        <f>Raw_Award_Data!A33</f>
        <v>33</v>
      </c>
      <c r="B106" t="str">
        <f>Raw_Award_Data!B33</f>
        <v>NMSU-CA</v>
      </c>
      <c r="C106" s="343" t="str">
        <f>Raw_Award_Data!C33</f>
        <v>2</v>
      </c>
      <c r="D106" s="37">
        <f>Raw_Award_Data!D33</f>
        <v>0</v>
      </c>
      <c r="E106" s="37">
        <f>Raw_Award_Data!E33</f>
        <v>6</v>
      </c>
      <c r="F106" s="37">
        <f>Raw_Award_Data!F33</f>
        <v>0</v>
      </c>
      <c r="G106" s="37">
        <f>Raw_Award_Data!G33</f>
        <v>1</v>
      </c>
      <c r="H106" s="37">
        <f>Raw_Award_Data!H33</f>
        <v>0</v>
      </c>
      <c r="I106" s="37">
        <f>Raw_Award_Data!I33</f>
        <v>0</v>
      </c>
      <c r="J106" s="37">
        <f>Raw_Award_Data!J33</f>
        <v>0</v>
      </c>
      <c r="K106" s="37">
        <f>Raw_Award_Data!K33</f>
        <v>0</v>
      </c>
      <c r="L106" s="37">
        <f>Raw_Award_Data!L33</f>
        <v>0</v>
      </c>
      <c r="M106" s="37">
        <f>Raw_Award_Data!M33</f>
        <v>0</v>
      </c>
      <c r="N106" s="37"/>
      <c r="O106" s="37"/>
      <c r="P106" s="37">
        <f>Raw_Award_Data!N33</f>
        <v>0</v>
      </c>
      <c r="Q106" s="37">
        <f>Raw_Award_Data!O33</f>
        <v>8</v>
      </c>
      <c r="R106" s="37">
        <f>Raw_Award_Data!P33</f>
        <v>0</v>
      </c>
      <c r="S106" s="37">
        <f>Raw_Award_Data!Q33</f>
        <v>2</v>
      </c>
      <c r="T106" s="37">
        <f>Raw_Award_Data!R33</f>
        <v>0</v>
      </c>
      <c r="U106" s="37">
        <f>Raw_Award_Data!S33</f>
        <v>0</v>
      </c>
      <c r="V106" s="37">
        <f>Raw_Award_Data!T33</f>
        <v>0</v>
      </c>
      <c r="W106" s="37">
        <f>Raw_Award_Data!U33</f>
        <v>0</v>
      </c>
      <c r="X106" s="37">
        <f>Raw_Award_Data!V33</f>
        <v>0</v>
      </c>
      <c r="Y106" s="37">
        <f>Raw_Award_Data!W33</f>
        <v>0</v>
      </c>
      <c r="Z106" s="37"/>
      <c r="AA106" s="37"/>
      <c r="AB106" s="37">
        <f>Raw_Award_Data!X33</f>
        <v>0</v>
      </c>
      <c r="AC106" s="37">
        <f>Raw_Award_Data!Y33</f>
        <v>13</v>
      </c>
      <c r="AD106" s="37">
        <f>Raw_Award_Data!Z33</f>
        <v>0</v>
      </c>
      <c r="AE106" s="37">
        <f>Raw_Award_Data!AA33</f>
        <v>2</v>
      </c>
      <c r="AF106" s="37">
        <f>Raw_Award_Data!AB33</f>
        <v>0</v>
      </c>
      <c r="AG106" s="37">
        <f>Raw_Award_Data!AC33</f>
        <v>0</v>
      </c>
      <c r="AH106" s="37">
        <f>Raw_Award_Data!AD33</f>
        <v>0</v>
      </c>
      <c r="AI106" s="37">
        <f>Raw_Award_Data!AE33</f>
        <v>0</v>
      </c>
      <c r="AJ106" s="37">
        <f>Raw_Award_Data!AF33</f>
        <v>0</v>
      </c>
      <c r="AK106" s="37">
        <f>Raw_Award_Data!AG33</f>
        <v>0</v>
      </c>
      <c r="AL106" s="37"/>
      <c r="AM106" s="37"/>
      <c r="AN106" s="37">
        <f>Raw_Award_Data!AH33</f>
        <v>0</v>
      </c>
      <c r="AO106" s="37">
        <f>Raw_Award_Data!AI33</f>
        <v>4</v>
      </c>
      <c r="AP106" s="37">
        <f>Raw_Award_Data!AJ33</f>
        <v>0</v>
      </c>
      <c r="AQ106" s="37">
        <f>Raw_Award_Data!AK33</f>
        <v>2</v>
      </c>
      <c r="AR106" s="37">
        <f>Raw_Award_Data!AL33</f>
        <v>0</v>
      </c>
      <c r="AS106" s="37">
        <f>Raw_Award_Data!AM33</f>
        <v>0</v>
      </c>
      <c r="AT106" s="37">
        <f>Raw_Award_Data!AN33</f>
        <v>0</v>
      </c>
      <c r="AU106" s="37">
        <f>Raw_Award_Data!AO33</f>
        <v>0</v>
      </c>
      <c r="AV106" s="37">
        <f>Raw_Award_Data!AP33</f>
        <v>0</v>
      </c>
      <c r="AW106" s="37">
        <f>Raw_Award_Data!AQ33</f>
        <v>0</v>
      </c>
      <c r="AX106" s="37"/>
    </row>
    <row r="107" spans="1:50" x14ac:dyDescent="0.25">
      <c r="A107" s="35" t="str">
        <f>Raw_Award_Data!A34</f>
        <v>33</v>
      </c>
      <c r="B107" t="str">
        <f>Raw_Award_Data!B34</f>
        <v>NMSU-CA</v>
      </c>
      <c r="C107" s="343" t="str">
        <f>Raw_Award_Data!C34</f>
        <v>3</v>
      </c>
      <c r="D107" s="37">
        <f>Raw_Award_Data!D34</f>
        <v>0</v>
      </c>
      <c r="E107" s="37">
        <f>Raw_Award_Data!E34</f>
        <v>2</v>
      </c>
      <c r="F107" s="37">
        <f>Raw_Award_Data!F34</f>
        <v>0</v>
      </c>
      <c r="G107" s="37">
        <f>Raw_Award_Data!G34</f>
        <v>23</v>
      </c>
      <c r="H107" s="37">
        <f>Raw_Award_Data!H34</f>
        <v>0</v>
      </c>
      <c r="I107" s="37">
        <f>Raw_Award_Data!I34</f>
        <v>0</v>
      </c>
      <c r="J107" s="37">
        <f>Raw_Award_Data!J34</f>
        <v>0</v>
      </c>
      <c r="K107" s="37">
        <f>Raw_Award_Data!K34</f>
        <v>0</v>
      </c>
      <c r="L107" s="37">
        <f>Raw_Award_Data!L34</f>
        <v>0</v>
      </c>
      <c r="M107" s="37">
        <f>Raw_Award_Data!M34</f>
        <v>0</v>
      </c>
      <c r="N107" s="37"/>
      <c r="O107" s="37"/>
      <c r="P107" s="37">
        <f>Raw_Award_Data!N34</f>
        <v>0</v>
      </c>
      <c r="Q107" s="37">
        <f>Raw_Award_Data!O34</f>
        <v>10</v>
      </c>
      <c r="R107" s="37">
        <f>Raw_Award_Data!P34</f>
        <v>0</v>
      </c>
      <c r="S107" s="37">
        <f>Raw_Award_Data!Q34</f>
        <v>16</v>
      </c>
      <c r="T107" s="37">
        <f>Raw_Award_Data!R34</f>
        <v>0</v>
      </c>
      <c r="U107" s="37">
        <f>Raw_Award_Data!S34</f>
        <v>0</v>
      </c>
      <c r="V107" s="37">
        <f>Raw_Award_Data!T34</f>
        <v>0</v>
      </c>
      <c r="W107" s="37">
        <f>Raw_Award_Data!U34</f>
        <v>0</v>
      </c>
      <c r="X107" s="37">
        <f>Raw_Award_Data!V34</f>
        <v>0</v>
      </c>
      <c r="Y107" s="37">
        <f>Raw_Award_Data!W34</f>
        <v>0</v>
      </c>
      <c r="Z107" s="37"/>
      <c r="AA107" s="37"/>
      <c r="AB107" s="37">
        <f>Raw_Award_Data!X34</f>
        <v>0</v>
      </c>
      <c r="AC107" s="37">
        <f>Raw_Award_Data!Y34</f>
        <v>8</v>
      </c>
      <c r="AD107" s="37">
        <f>Raw_Award_Data!Z34</f>
        <v>0</v>
      </c>
      <c r="AE107" s="37">
        <f>Raw_Award_Data!AA34</f>
        <v>26</v>
      </c>
      <c r="AF107" s="37">
        <f>Raw_Award_Data!AB34</f>
        <v>0</v>
      </c>
      <c r="AG107" s="37">
        <f>Raw_Award_Data!AC34</f>
        <v>0</v>
      </c>
      <c r="AH107" s="37">
        <f>Raw_Award_Data!AD34</f>
        <v>0</v>
      </c>
      <c r="AI107" s="37">
        <f>Raw_Award_Data!AE34</f>
        <v>0</v>
      </c>
      <c r="AJ107" s="37">
        <f>Raw_Award_Data!AF34</f>
        <v>0</v>
      </c>
      <c r="AK107" s="37">
        <f>Raw_Award_Data!AG34</f>
        <v>0</v>
      </c>
      <c r="AL107" s="37"/>
      <c r="AM107" s="37"/>
      <c r="AN107" s="37">
        <f>Raw_Award_Data!AH34</f>
        <v>0</v>
      </c>
      <c r="AO107" s="37">
        <f>Raw_Award_Data!AI34</f>
        <v>9</v>
      </c>
      <c r="AP107" s="37">
        <f>Raw_Award_Data!AJ34</f>
        <v>0</v>
      </c>
      <c r="AQ107" s="37">
        <f>Raw_Award_Data!AK34</f>
        <v>13</v>
      </c>
      <c r="AR107" s="37">
        <f>Raw_Award_Data!AL34</f>
        <v>0</v>
      </c>
      <c r="AS107" s="37">
        <f>Raw_Award_Data!AM34</f>
        <v>0</v>
      </c>
      <c r="AT107" s="37">
        <f>Raw_Award_Data!AN34</f>
        <v>0</v>
      </c>
      <c r="AU107" s="37">
        <f>Raw_Award_Data!AO34</f>
        <v>0</v>
      </c>
      <c r="AV107" s="37">
        <f>Raw_Award_Data!AP34</f>
        <v>0</v>
      </c>
      <c r="AW107" s="37">
        <f>Raw_Award_Data!AQ34</f>
        <v>0</v>
      </c>
      <c r="AX107" s="37"/>
    </row>
    <row r="108" spans="1:50" x14ac:dyDescent="0.25">
      <c r="D108" s="344">
        <f t="shared" ref="D108:M108" si="80">SUM(D105:D107)</f>
        <v>0</v>
      </c>
      <c r="E108" s="344">
        <f t="shared" si="80"/>
        <v>8</v>
      </c>
      <c r="F108" s="344">
        <f t="shared" si="80"/>
        <v>0</v>
      </c>
      <c r="G108" s="344">
        <f t="shared" si="80"/>
        <v>101</v>
      </c>
      <c r="H108" s="344">
        <f t="shared" si="80"/>
        <v>0</v>
      </c>
      <c r="I108" s="344">
        <f t="shared" si="80"/>
        <v>0</v>
      </c>
      <c r="J108" s="344">
        <f t="shared" si="80"/>
        <v>0</v>
      </c>
      <c r="K108" s="344">
        <f t="shared" si="80"/>
        <v>0</v>
      </c>
      <c r="L108" s="344">
        <f t="shared" si="80"/>
        <v>0</v>
      </c>
      <c r="M108" s="344">
        <f t="shared" si="80"/>
        <v>0</v>
      </c>
      <c r="N108" s="194">
        <f>SUM(D108:M108)</f>
        <v>109</v>
      </c>
      <c r="O108" s="37"/>
      <c r="P108" s="344">
        <f t="shared" ref="P108:Y108" si="81">SUM(P105:P107)</f>
        <v>0</v>
      </c>
      <c r="Q108" s="344">
        <f t="shared" si="81"/>
        <v>18</v>
      </c>
      <c r="R108" s="344">
        <f t="shared" si="81"/>
        <v>0</v>
      </c>
      <c r="S108" s="344">
        <f t="shared" si="81"/>
        <v>106</v>
      </c>
      <c r="T108" s="344">
        <f t="shared" si="81"/>
        <v>0</v>
      </c>
      <c r="U108" s="344">
        <f t="shared" si="81"/>
        <v>0</v>
      </c>
      <c r="V108" s="344">
        <f t="shared" si="81"/>
        <v>0</v>
      </c>
      <c r="W108" s="344">
        <f t="shared" si="81"/>
        <v>0</v>
      </c>
      <c r="X108" s="344">
        <f t="shared" si="81"/>
        <v>0</v>
      </c>
      <c r="Y108" s="344">
        <f t="shared" si="81"/>
        <v>0</v>
      </c>
      <c r="Z108" s="194">
        <f>SUM(P108:Y108)</f>
        <v>124</v>
      </c>
      <c r="AA108" s="37"/>
      <c r="AB108" s="344">
        <f t="shared" ref="AB108:AK108" si="82">SUM(AB105:AB107)</f>
        <v>0</v>
      </c>
      <c r="AC108" s="344">
        <f t="shared" si="82"/>
        <v>21</v>
      </c>
      <c r="AD108" s="344">
        <f t="shared" si="82"/>
        <v>0</v>
      </c>
      <c r="AE108" s="344">
        <f t="shared" si="82"/>
        <v>86</v>
      </c>
      <c r="AF108" s="344">
        <f t="shared" si="82"/>
        <v>0</v>
      </c>
      <c r="AG108" s="344">
        <f t="shared" si="82"/>
        <v>0</v>
      </c>
      <c r="AH108" s="344">
        <f t="shared" si="82"/>
        <v>0</v>
      </c>
      <c r="AI108" s="344">
        <f t="shared" si="82"/>
        <v>0</v>
      </c>
      <c r="AJ108" s="344">
        <f t="shared" si="82"/>
        <v>0</v>
      </c>
      <c r="AK108" s="344">
        <f t="shared" si="82"/>
        <v>0</v>
      </c>
      <c r="AL108" s="194">
        <f>SUM(AB108:AK108)</f>
        <v>107</v>
      </c>
      <c r="AM108" s="37"/>
      <c r="AN108" s="344">
        <f t="shared" ref="AN108:AW108" si="83">SUM(AN105:AN107)</f>
        <v>0</v>
      </c>
      <c r="AO108" s="344">
        <f t="shared" si="83"/>
        <v>15</v>
      </c>
      <c r="AP108" s="344">
        <f t="shared" si="83"/>
        <v>0</v>
      </c>
      <c r="AQ108" s="344">
        <f t="shared" si="83"/>
        <v>71</v>
      </c>
      <c r="AR108" s="344">
        <f t="shared" si="83"/>
        <v>0</v>
      </c>
      <c r="AS108" s="344">
        <f t="shared" si="83"/>
        <v>0</v>
      </c>
      <c r="AT108" s="344">
        <f t="shared" si="83"/>
        <v>0</v>
      </c>
      <c r="AU108" s="344">
        <f t="shared" si="83"/>
        <v>0</v>
      </c>
      <c r="AV108" s="344">
        <f t="shared" si="83"/>
        <v>0</v>
      </c>
      <c r="AW108" s="344">
        <f t="shared" si="83"/>
        <v>0</v>
      </c>
      <c r="AX108" s="194">
        <f>SUM(AN108:AW108)</f>
        <v>86</v>
      </c>
    </row>
    <row r="109" spans="1:50" x14ac:dyDescent="0.25"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</row>
    <row r="110" spans="1:50" x14ac:dyDescent="0.25">
      <c r="D110" s="37">
        <f>D105*Matrices!$B$16</f>
        <v>0</v>
      </c>
      <c r="E110" s="37">
        <f>E105*Matrices!$C$16</f>
        <v>0</v>
      </c>
      <c r="F110" s="37">
        <f>F105*Matrices!$D$16</f>
        <v>0</v>
      </c>
      <c r="G110" s="37">
        <f>G105*Matrices!$E$16</f>
        <v>19250</v>
      </c>
      <c r="H110" s="37">
        <f>H105*Matrices!$F$16</f>
        <v>0</v>
      </c>
      <c r="I110" s="37">
        <f>I105*Matrices!$G$16</f>
        <v>0</v>
      </c>
      <c r="J110" s="37">
        <f>J105*Matrices!$H$16</f>
        <v>0</v>
      </c>
      <c r="K110" s="37">
        <f>K105*Matrices!$I$16</f>
        <v>0</v>
      </c>
      <c r="L110" s="37">
        <f>L105*Matrices!$J$16</f>
        <v>0</v>
      </c>
      <c r="M110" s="37">
        <f>M105*Matrices!$K$16</f>
        <v>0</v>
      </c>
      <c r="N110" s="37"/>
      <c r="O110" s="37"/>
      <c r="P110" s="37">
        <f>P105*Matrices!$B$16</f>
        <v>0</v>
      </c>
      <c r="Q110" s="37">
        <f>Q105*Matrices!$C$16</f>
        <v>0</v>
      </c>
      <c r="R110" s="37">
        <f>R105*Matrices!$D$16</f>
        <v>0</v>
      </c>
      <c r="S110" s="37">
        <f>S105*Matrices!$E$16</f>
        <v>22000</v>
      </c>
      <c r="T110" s="37">
        <f>T105*Matrices!$F$16</f>
        <v>0</v>
      </c>
      <c r="U110" s="37">
        <f>U105*Matrices!$G$16</f>
        <v>0</v>
      </c>
      <c r="V110" s="37">
        <f>V105*Matrices!$H$16</f>
        <v>0</v>
      </c>
      <c r="W110" s="37">
        <f>W105*Matrices!$I$16</f>
        <v>0</v>
      </c>
      <c r="X110" s="37">
        <f>X105*Matrices!$J$16</f>
        <v>0</v>
      </c>
      <c r="Y110" s="37">
        <f>Y105*Matrices!$K$16</f>
        <v>0</v>
      </c>
      <c r="Z110" s="37"/>
      <c r="AA110" s="37"/>
      <c r="AB110" s="37">
        <f>AB105*Matrices!$B$16</f>
        <v>0</v>
      </c>
      <c r="AC110" s="37">
        <f>AC105*Matrices!$C$16</f>
        <v>0</v>
      </c>
      <c r="AD110" s="37">
        <f>AD105*Matrices!$D$16</f>
        <v>0</v>
      </c>
      <c r="AE110" s="37">
        <f>AE105*Matrices!$E$16</f>
        <v>14500</v>
      </c>
      <c r="AF110" s="37">
        <f>AF105*Matrices!$F$16</f>
        <v>0</v>
      </c>
      <c r="AG110" s="37">
        <f>AG105*Matrices!$G$16</f>
        <v>0</v>
      </c>
      <c r="AH110" s="37">
        <f>AH105*Matrices!$H$16</f>
        <v>0</v>
      </c>
      <c r="AI110" s="37">
        <f>AI105*Matrices!$I$16</f>
        <v>0</v>
      </c>
      <c r="AJ110" s="37">
        <f>AJ105*Matrices!$J$16</f>
        <v>0</v>
      </c>
      <c r="AK110" s="37">
        <f>AK105*Matrices!$K$16</f>
        <v>0</v>
      </c>
      <c r="AL110" s="37"/>
      <c r="AM110" s="37"/>
      <c r="AN110" s="37">
        <f>AN105*Matrices!$B$16</f>
        <v>0</v>
      </c>
      <c r="AO110" s="37">
        <f>AO105*Matrices!$C$16</f>
        <v>400</v>
      </c>
      <c r="AP110" s="37">
        <f>AP105*Matrices!$D$16</f>
        <v>0</v>
      </c>
      <c r="AQ110" s="37">
        <f>AQ105*Matrices!$E$16</f>
        <v>14000</v>
      </c>
      <c r="AR110" s="37">
        <f>AR105*Matrices!$F$16</f>
        <v>0</v>
      </c>
      <c r="AS110" s="37">
        <f>AS105*Matrices!$G$16</f>
        <v>0</v>
      </c>
      <c r="AT110" s="37">
        <f>AT105*Matrices!$H$16</f>
        <v>0</v>
      </c>
      <c r="AU110" s="37">
        <f>AU105*Matrices!$I$16</f>
        <v>0</v>
      </c>
      <c r="AV110" s="37">
        <f>AV105*Matrices!$J$16</f>
        <v>0</v>
      </c>
      <c r="AW110" s="37">
        <f>AW105*Matrices!$K$16</f>
        <v>0</v>
      </c>
      <c r="AX110" s="37"/>
    </row>
    <row r="111" spans="1:50" x14ac:dyDescent="0.25">
      <c r="D111" s="37">
        <f>D106*Matrices!$B$17</f>
        <v>0</v>
      </c>
      <c r="E111" s="37">
        <f>E106*Matrices!$C$17</f>
        <v>1200</v>
      </c>
      <c r="F111" s="37">
        <f>F106*Matrices!$D$17</f>
        <v>0</v>
      </c>
      <c r="G111" s="37">
        <f>G106*Matrices!$E$17</f>
        <v>250</v>
      </c>
      <c r="H111" s="37">
        <f>H106*Matrices!$F$17</f>
        <v>0</v>
      </c>
      <c r="I111" s="37">
        <f>I106*Matrices!$G$17</f>
        <v>0</v>
      </c>
      <c r="J111" s="37">
        <f>J106*Matrices!$H$17</f>
        <v>0</v>
      </c>
      <c r="K111" s="37">
        <f>K106*Matrices!$I$17</f>
        <v>0</v>
      </c>
      <c r="L111" s="37">
        <f>L106*Matrices!$J$17</f>
        <v>0</v>
      </c>
      <c r="M111" s="37">
        <f>M106*Matrices!$K$17</f>
        <v>0</v>
      </c>
      <c r="N111" s="37"/>
      <c r="O111" s="37"/>
      <c r="P111" s="37">
        <f>P106*Matrices!$B$17</f>
        <v>0</v>
      </c>
      <c r="Q111" s="37">
        <f>Q106*Matrices!$C$17</f>
        <v>1600</v>
      </c>
      <c r="R111" s="37">
        <f>R106*Matrices!$D$17</f>
        <v>0</v>
      </c>
      <c r="S111" s="37">
        <f>S106*Matrices!$E$17</f>
        <v>500</v>
      </c>
      <c r="T111" s="37">
        <f>T106*Matrices!$F$17</f>
        <v>0</v>
      </c>
      <c r="U111" s="37">
        <f>U106*Matrices!$G$17</f>
        <v>0</v>
      </c>
      <c r="V111" s="37">
        <f>V106*Matrices!$H$17</f>
        <v>0</v>
      </c>
      <c r="W111" s="37">
        <f>W106*Matrices!$I$17</f>
        <v>0</v>
      </c>
      <c r="X111" s="37">
        <f>X106*Matrices!$J$17</f>
        <v>0</v>
      </c>
      <c r="Y111" s="37">
        <f>Y106*Matrices!$K$17</f>
        <v>0</v>
      </c>
      <c r="Z111" s="37"/>
      <c r="AA111" s="37"/>
      <c r="AB111" s="37">
        <f>AB106*Matrices!$B$17</f>
        <v>0</v>
      </c>
      <c r="AC111" s="37">
        <f>AC106*Matrices!$C$17</f>
        <v>2600</v>
      </c>
      <c r="AD111" s="37">
        <f>AD106*Matrices!$D$17</f>
        <v>0</v>
      </c>
      <c r="AE111" s="37">
        <f>AE106*Matrices!$E$17</f>
        <v>500</v>
      </c>
      <c r="AF111" s="37">
        <f>AF106*Matrices!$F$17</f>
        <v>0</v>
      </c>
      <c r="AG111" s="37">
        <f>AG106*Matrices!$G$17</f>
        <v>0</v>
      </c>
      <c r="AH111" s="37">
        <f>AH106*Matrices!$H$17</f>
        <v>0</v>
      </c>
      <c r="AI111" s="37">
        <f>AI106*Matrices!$I$17</f>
        <v>0</v>
      </c>
      <c r="AJ111" s="37">
        <f>AJ106*Matrices!$J$17</f>
        <v>0</v>
      </c>
      <c r="AK111" s="37">
        <f>AK106*Matrices!$K$17</f>
        <v>0</v>
      </c>
      <c r="AL111" s="37"/>
      <c r="AM111" s="37"/>
      <c r="AN111" s="37">
        <f>AN106*Matrices!$B$17</f>
        <v>0</v>
      </c>
      <c r="AO111" s="37">
        <f>AO106*Matrices!$C$17</f>
        <v>800</v>
      </c>
      <c r="AP111" s="37">
        <f>AP106*Matrices!$D$17</f>
        <v>0</v>
      </c>
      <c r="AQ111" s="37">
        <f>AQ106*Matrices!$E$17</f>
        <v>500</v>
      </c>
      <c r="AR111" s="37">
        <f>AR106*Matrices!$F$17</f>
        <v>0</v>
      </c>
      <c r="AS111" s="37">
        <f>AS106*Matrices!$G$17</f>
        <v>0</v>
      </c>
      <c r="AT111" s="37">
        <f>AT106*Matrices!$H$17</f>
        <v>0</v>
      </c>
      <c r="AU111" s="37">
        <f>AU106*Matrices!$I$17</f>
        <v>0</v>
      </c>
      <c r="AV111" s="37">
        <f>AV106*Matrices!$J$17</f>
        <v>0</v>
      </c>
      <c r="AW111" s="37">
        <f>AW106*Matrices!$K$17</f>
        <v>0</v>
      </c>
      <c r="AX111" s="37"/>
    </row>
    <row r="112" spans="1:50" x14ac:dyDescent="0.25">
      <c r="D112" s="37">
        <f>D107*Matrices!$B$18</f>
        <v>0</v>
      </c>
      <c r="E112" s="37">
        <f>E107*Matrices!$C$18</f>
        <v>400</v>
      </c>
      <c r="F112" s="37">
        <f>F107*Matrices!$D$18</f>
        <v>0</v>
      </c>
      <c r="G112" s="37">
        <f>G107*Matrices!$E$18</f>
        <v>5750</v>
      </c>
      <c r="H112" s="37">
        <f>H107*Matrices!$F$18</f>
        <v>0</v>
      </c>
      <c r="I112" s="37">
        <f>I107*Matrices!$G$18</f>
        <v>0</v>
      </c>
      <c r="J112" s="37">
        <f>J107*Matrices!$H$18</f>
        <v>0</v>
      </c>
      <c r="K112" s="37">
        <f>K107*Matrices!$I$18</f>
        <v>0</v>
      </c>
      <c r="L112" s="37">
        <f>L107*Matrices!$J$18</f>
        <v>0</v>
      </c>
      <c r="M112" s="37">
        <f>M107*Matrices!$K$18</f>
        <v>0</v>
      </c>
      <c r="N112" s="37"/>
      <c r="O112" s="37"/>
      <c r="P112" s="37">
        <f>P107*Matrices!$B$18</f>
        <v>0</v>
      </c>
      <c r="Q112" s="37">
        <f>Q107*Matrices!$C$18</f>
        <v>2000</v>
      </c>
      <c r="R112" s="37">
        <f>R107*Matrices!$D$18</f>
        <v>0</v>
      </c>
      <c r="S112" s="37">
        <f>S107*Matrices!$E$18</f>
        <v>4000</v>
      </c>
      <c r="T112" s="37">
        <f>T107*Matrices!$F$18</f>
        <v>0</v>
      </c>
      <c r="U112" s="37">
        <f>U107*Matrices!$G$18</f>
        <v>0</v>
      </c>
      <c r="V112" s="37">
        <f>V107*Matrices!$H$18</f>
        <v>0</v>
      </c>
      <c r="W112" s="37">
        <f>W107*Matrices!$I$18</f>
        <v>0</v>
      </c>
      <c r="X112" s="37">
        <f>X107*Matrices!$J$18</f>
        <v>0</v>
      </c>
      <c r="Y112" s="37">
        <f>Y107*Matrices!$K$18</f>
        <v>0</v>
      </c>
      <c r="Z112" s="37"/>
      <c r="AA112" s="37"/>
      <c r="AB112" s="37">
        <f>AB107*Matrices!$B$18</f>
        <v>0</v>
      </c>
      <c r="AC112" s="37">
        <f>AC107*Matrices!$C$18</f>
        <v>1600</v>
      </c>
      <c r="AD112" s="37">
        <f>AD107*Matrices!$D$18</f>
        <v>0</v>
      </c>
      <c r="AE112" s="37">
        <f>AE107*Matrices!$E$18</f>
        <v>6500</v>
      </c>
      <c r="AF112" s="37">
        <f>AF107*Matrices!$F$18</f>
        <v>0</v>
      </c>
      <c r="AG112" s="37">
        <f>AG107*Matrices!$G$18</f>
        <v>0</v>
      </c>
      <c r="AH112" s="37">
        <f>AH107*Matrices!$H$18</f>
        <v>0</v>
      </c>
      <c r="AI112" s="37">
        <f>AI107*Matrices!$I$18</f>
        <v>0</v>
      </c>
      <c r="AJ112" s="37">
        <f>AJ107*Matrices!$J$18</f>
        <v>0</v>
      </c>
      <c r="AK112" s="37">
        <f>AK107*Matrices!$K$18</f>
        <v>0</v>
      </c>
      <c r="AL112" s="37"/>
      <c r="AM112" s="37"/>
      <c r="AN112" s="37">
        <f>AN107*Matrices!$B$18</f>
        <v>0</v>
      </c>
      <c r="AO112" s="37">
        <f>AO107*Matrices!$C$18</f>
        <v>1800</v>
      </c>
      <c r="AP112" s="37">
        <f>AP107*Matrices!$D$18</f>
        <v>0</v>
      </c>
      <c r="AQ112" s="37">
        <f>AQ107*Matrices!$E$18</f>
        <v>3250</v>
      </c>
      <c r="AR112" s="37">
        <f>AR107*Matrices!$F$18</f>
        <v>0</v>
      </c>
      <c r="AS112" s="37">
        <f>AS107*Matrices!$G$18</f>
        <v>0</v>
      </c>
      <c r="AT112" s="37">
        <f>AT107*Matrices!$H$18</f>
        <v>0</v>
      </c>
      <c r="AU112" s="37">
        <f>AU107*Matrices!$I$18</f>
        <v>0</v>
      </c>
      <c r="AV112" s="37">
        <f>AV107*Matrices!$J$18</f>
        <v>0</v>
      </c>
      <c r="AW112" s="37">
        <f>AW107*Matrices!$K$18</f>
        <v>0</v>
      </c>
      <c r="AX112" s="37"/>
    </row>
    <row r="113" spans="1:50" x14ac:dyDescent="0.25">
      <c r="B113" t="str">
        <f>B107</f>
        <v>NMSU-CA</v>
      </c>
      <c r="D113" s="344">
        <f t="shared" ref="D113:M113" si="84">SUM(D110:D112)</f>
        <v>0</v>
      </c>
      <c r="E113" s="344">
        <f t="shared" si="84"/>
        <v>1600</v>
      </c>
      <c r="F113" s="344">
        <f t="shared" si="84"/>
        <v>0</v>
      </c>
      <c r="G113" s="344">
        <f t="shared" si="84"/>
        <v>25250</v>
      </c>
      <c r="H113" s="344">
        <f t="shared" si="84"/>
        <v>0</v>
      </c>
      <c r="I113" s="344">
        <f t="shared" si="84"/>
        <v>0</v>
      </c>
      <c r="J113" s="344">
        <f t="shared" si="84"/>
        <v>0</v>
      </c>
      <c r="K113" s="344">
        <f t="shared" si="84"/>
        <v>0</v>
      </c>
      <c r="L113" s="344">
        <f t="shared" si="84"/>
        <v>0</v>
      </c>
      <c r="M113" s="344">
        <f t="shared" si="84"/>
        <v>0</v>
      </c>
      <c r="N113" s="194">
        <f>SUM(D113:M113)/Matrices!$L$18</f>
        <v>6.5757786032082945</v>
      </c>
      <c r="O113" s="37"/>
      <c r="P113" s="344">
        <f t="shared" ref="P113:Y113" si="85">SUM(P110:P112)</f>
        <v>0</v>
      </c>
      <c r="Q113" s="344">
        <f t="shared" si="85"/>
        <v>3600</v>
      </c>
      <c r="R113" s="344">
        <f t="shared" si="85"/>
        <v>0</v>
      </c>
      <c r="S113" s="344">
        <f t="shared" si="85"/>
        <v>26500</v>
      </c>
      <c r="T113" s="344">
        <f t="shared" si="85"/>
        <v>0</v>
      </c>
      <c r="U113" s="344">
        <f t="shared" si="85"/>
        <v>0</v>
      </c>
      <c r="V113" s="344">
        <f t="shared" si="85"/>
        <v>0</v>
      </c>
      <c r="W113" s="344">
        <f t="shared" si="85"/>
        <v>0</v>
      </c>
      <c r="X113" s="344">
        <f t="shared" si="85"/>
        <v>0</v>
      </c>
      <c r="Y113" s="344">
        <f t="shared" si="85"/>
        <v>0</v>
      </c>
      <c r="Z113" s="194">
        <f>SUM(P113:Y113)/Matrices!$L$18</f>
        <v>7.3717294583452393</v>
      </c>
      <c r="AA113" s="37"/>
      <c r="AB113" s="344">
        <f t="shared" ref="AB113:AK113" si="86">SUM(AB110:AB112)</f>
        <v>0</v>
      </c>
      <c r="AC113" s="344">
        <f t="shared" si="86"/>
        <v>4200</v>
      </c>
      <c r="AD113" s="344">
        <f t="shared" si="86"/>
        <v>0</v>
      </c>
      <c r="AE113" s="344">
        <f t="shared" si="86"/>
        <v>21500</v>
      </c>
      <c r="AF113" s="344">
        <f t="shared" si="86"/>
        <v>0</v>
      </c>
      <c r="AG113" s="344">
        <f t="shared" si="86"/>
        <v>0</v>
      </c>
      <c r="AH113" s="344">
        <f t="shared" si="86"/>
        <v>0</v>
      </c>
      <c r="AI113" s="344">
        <f t="shared" si="86"/>
        <v>0</v>
      </c>
      <c r="AJ113" s="344">
        <f t="shared" si="86"/>
        <v>0</v>
      </c>
      <c r="AK113" s="344">
        <f t="shared" si="86"/>
        <v>0</v>
      </c>
      <c r="AL113" s="194">
        <f>SUM(AB113:AK113)/Matrices!$L$18</f>
        <v>6.2941344544675299</v>
      </c>
      <c r="AM113" s="37"/>
      <c r="AN113" s="344">
        <f t="shared" ref="AN113:AW113" si="87">SUM(AN110:AN112)</f>
        <v>0</v>
      </c>
      <c r="AO113" s="344">
        <f t="shared" si="87"/>
        <v>3000</v>
      </c>
      <c r="AP113" s="344">
        <f t="shared" si="87"/>
        <v>0</v>
      </c>
      <c r="AQ113" s="344">
        <f t="shared" si="87"/>
        <v>17750</v>
      </c>
      <c r="AR113" s="344">
        <f t="shared" si="87"/>
        <v>0</v>
      </c>
      <c r="AS113" s="344">
        <f t="shared" si="87"/>
        <v>0</v>
      </c>
      <c r="AT113" s="344">
        <f t="shared" si="87"/>
        <v>0</v>
      </c>
      <c r="AU113" s="344">
        <f t="shared" si="87"/>
        <v>0</v>
      </c>
      <c r="AV113" s="344">
        <f t="shared" si="87"/>
        <v>0</v>
      </c>
      <c r="AW113" s="344">
        <f t="shared" si="87"/>
        <v>0</v>
      </c>
      <c r="AX113" s="194">
        <f>SUM(AN113:AW113)/Matrices!$L$18</f>
        <v>5.0818400751051067</v>
      </c>
    </row>
    <row r="114" spans="1:50" x14ac:dyDescent="0.25"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</row>
    <row r="115" spans="1:50" x14ac:dyDescent="0.25">
      <c r="A115" s="35" t="str">
        <f>Raw_Award_Data!A35</f>
        <v>34</v>
      </c>
      <c r="B115" t="str">
        <f>Raw_Award_Data!B35</f>
        <v>NMSU-DA</v>
      </c>
      <c r="C115" s="343" t="str">
        <f>Raw_Award_Data!C35</f>
        <v>1</v>
      </c>
      <c r="D115" s="37">
        <f>Raw_Award_Data!D35</f>
        <v>8</v>
      </c>
      <c r="E115" s="37">
        <f>Raw_Award_Data!E35</f>
        <v>33</v>
      </c>
      <c r="F115" s="37">
        <f>Raw_Award_Data!F35</f>
        <v>0</v>
      </c>
      <c r="G115" s="37">
        <f>Raw_Award_Data!G35</f>
        <v>781</v>
      </c>
      <c r="H115" s="37">
        <f>Raw_Award_Data!H35</f>
        <v>0</v>
      </c>
      <c r="I115" s="37">
        <f>Raw_Award_Data!I35</f>
        <v>0</v>
      </c>
      <c r="J115" s="37">
        <f>Raw_Award_Data!J35</f>
        <v>0</v>
      </c>
      <c r="K115" s="37">
        <f>Raw_Award_Data!K35</f>
        <v>0</v>
      </c>
      <c r="L115" s="37">
        <f>Raw_Award_Data!L35</f>
        <v>0</v>
      </c>
      <c r="M115" s="37">
        <f>Raw_Award_Data!M35</f>
        <v>0</v>
      </c>
      <c r="N115" s="37"/>
      <c r="O115" s="37"/>
      <c r="P115" s="37">
        <f>Raw_Award_Data!N35</f>
        <v>4</v>
      </c>
      <c r="Q115" s="37">
        <f>Raw_Award_Data!O35</f>
        <v>22</v>
      </c>
      <c r="R115" s="37">
        <f>Raw_Award_Data!P35</f>
        <v>0</v>
      </c>
      <c r="S115" s="37">
        <f>Raw_Award_Data!Q35</f>
        <v>737</v>
      </c>
      <c r="T115" s="37">
        <f>Raw_Award_Data!R35</f>
        <v>0</v>
      </c>
      <c r="U115" s="37">
        <f>Raw_Award_Data!S35</f>
        <v>0</v>
      </c>
      <c r="V115" s="37">
        <f>Raw_Award_Data!T35</f>
        <v>0</v>
      </c>
      <c r="W115" s="37">
        <f>Raw_Award_Data!U35</f>
        <v>0</v>
      </c>
      <c r="X115" s="37">
        <f>Raw_Award_Data!V35</f>
        <v>0</v>
      </c>
      <c r="Y115" s="37">
        <f>Raw_Award_Data!W35</f>
        <v>0</v>
      </c>
      <c r="Z115" s="37"/>
      <c r="AA115" s="37"/>
      <c r="AB115" s="37">
        <f>Raw_Award_Data!X35</f>
        <v>5</v>
      </c>
      <c r="AC115" s="37">
        <f>Raw_Award_Data!Y35</f>
        <v>42</v>
      </c>
      <c r="AD115" s="37">
        <f>Raw_Award_Data!Z35</f>
        <v>0</v>
      </c>
      <c r="AE115" s="37">
        <f>Raw_Award_Data!AA35</f>
        <v>777</v>
      </c>
      <c r="AF115" s="37">
        <f>Raw_Award_Data!AB35</f>
        <v>0</v>
      </c>
      <c r="AG115" s="37">
        <f>Raw_Award_Data!AC35</f>
        <v>0</v>
      </c>
      <c r="AH115" s="37">
        <f>Raw_Award_Data!AD35</f>
        <v>0</v>
      </c>
      <c r="AI115" s="37">
        <f>Raw_Award_Data!AE35</f>
        <v>0</v>
      </c>
      <c r="AJ115" s="37">
        <f>Raw_Award_Data!AF35</f>
        <v>0</v>
      </c>
      <c r="AK115" s="37">
        <f>Raw_Award_Data!AG35</f>
        <v>0</v>
      </c>
      <c r="AL115" s="37"/>
      <c r="AM115" s="37"/>
      <c r="AN115" s="37">
        <f>Raw_Award_Data!AH35</f>
        <v>7</v>
      </c>
      <c r="AO115" s="37">
        <f>Raw_Award_Data!AI35</f>
        <v>36</v>
      </c>
      <c r="AP115" s="37">
        <f>Raw_Award_Data!AJ35</f>
        <v>0</v>
      </c>
      <c r="AQ115" s="37">
        <f>Raw_Award_Data!AK35</f>
        <v>844</v>
      </c>
      <c r="AR115" s="37">
        <f>Raw_Award_Data!AL35</f>
        <v>0</v>
      </c>
      <c r="AS115" s="37">
        <f>Raw_Award_Data!AM35</f>
        <v>0</v>
      </c>
      <c r="AT115" s="37">
        <f>Raw_Award_Data!AN35</f>
        <v>0</v>
      </c>
      <c r="AU115" s="37">
        <f>Raw_Award_Data!AO35</f>
        <v>0</v>
      </c>
      <c r="AV115" s="37">
        <f>Raw_Award_Data!AP35</f>
        <v>0</v>
      </c>
      <c r="AW115" s="37">
        <f>Raw_Award_Data!AQ35</f>
        <v>0</v>
      </c>
      <c r="AX115" s="37"/>
    </row>
    <row r="116" spans="1:50" x14ac:dyDescent="0.25">
      <c r="A116" s="35" t="str">
        <f>Raw_Award_Data!A36</f>
        <v>34</v>
      </c>
      <c r="B116" t="str">
        <f>Raw_Award_Data!B36</f>
        <v>NMSU-DA</v>
      </c>
      <c r="C116" s="343" t="str">
        <f>Raw_Award_Data!C36</f>
        <v>2</v>
      </c>
      <c r="D116" s="37">
        <f>Raw_Award_Data!D36</f>
        <v>0</v>
      </c>
      <c r="E116" s="37">
        <f>Raw_Award_Data!E36</f>
        <v>131</v>
      </c>
      <c r="F116" s="37">
        <f>Raw_Award_Data!F36</f>
        <v>0</v>
      </c>
      <c r="G116" s="37">
        <f>Raw_Award_Data!G36</f>
        <v>15</v>
      </c>
      <c r="H116" s="37">
        <f>Raw_Award_Data!H36</f>
        <v>0</v>
      </c>
      <c r="I116" s="37">
        <f>Raw_Award_Data!I36</f>
        <v>0</v>
      </c>
      <c r="J116" s="37">
        <f>Raw_Award_Data!J36</f>
        <v>0</v>
      </c>
      <c r="K116" s="37">
        <f>Raw_Award_Data!K36</f>
        <v>0</v>
      </c>
      <c r="L116" s="37">
        <f>Raw_Award_Data!L36</f>
        <v>0</v>
      </c>
      <c r="M116" s="37">
        <f>Raw_Award_Data!M36</f>
        <v>0</v>
      </c>
      <c r="N116" s="37"/>
      <c r="O116" s="37"/>
      <c r="P116" s="37">
        <f>Raw_Award_Data!N36</f>
        <v>0</v>
      </c>
      <c r="Q116" s="37">
        <f>Raw_Award_Data!O36</f>
        <v>32</v>
      </c>
      <c r="R116" s="37">
        <f>Raw_Award_Data!P36</f>
        <v>0</v>
      </c>
      <c r="S116" s="37">
        <f>Raw_Award_Data!Q36</f>
        <v>69</v>
      </c>
      <c r="T116" s="37">
        <f>Raw_Award_Data!R36</f>
        <v>0</v>
      </c>
      <c r="U116" s="37">
        <f>Raw_Award_Data!S36</f>
        <v>0</v>
      </c>
      <c r="V116" s="37">
        <f>Raw_Award_Data!T36</f>
        <v>0</v>
      </c>
      <c r="W116" s="37">
        <f>Raw_Award_Data!U36</f>
        <v>0</v>
      </c>
      <c r="X116" s="37">
        <f>Raw_Award_Data!V36</f>
        <v>0</v>
      </c>
      <c r="Y116" s="37">
        <f>Raw_Award_Data!W36</f>
        <v>0</v>
      </c>
      <c r="Z116" s="37"/>
      <c r="AA116" s="37"/>
      <c r="AB116" s="37">
        <f>Raw_Award_Data!X36</f>
        <v>0</v>
      </c>
      <c r="AC116" s="37">
        <f>Raw_Award_Data!Y36</f>
        <v>60</v>
      </c>
      <c r="AD116" s="37">
        <f>Raw_Award_Data!Z36</f>
        <v>0</v>
      </c>
      <c r="AE116" s="37">
        <f>Raw_Award_Data!AA36</f>
        <v>104</v>
      </c>
      <c r="AF116" s="37">
        <f>Raw_Award_Data!AB36</f>
        <v>0</v>
      </c>
      <c r="AG116" s="37">
        <f>Raw_Award_Data!AC36</f>
        <v>0</v>
      </c>
      <c r="AH116" s="37">
        <f>Raw_Award_Data!AD36</f>
        <v>0</v>
      </c>
      <c r="AI116" s="37">
        <f>Raw_Award_Data!AE36</f>
        <v>0</v>
      </c>
      <c r="AJ116" s="37">
        <f>Raw_Award_Data!AF36</f>
        <v>0</v>
      </c>
      <c r="AK116" s="37">
        <f>Raw_Award_Data!AG36</f>
        <v>0</v>
      </c>
      <c r="AL116" s="37"/>
      <c r="AM116" s="37"/>
      <c r="AN116" s="37">
        <f>Raw_Award_Data!AH36</f>
        <v>0</v>
      </c>
      <c r="AO116" s="37">
        <f>Raw_Award_Data!AI36</f>
        <v>67</v>
      </c>
      <c r="AP116" s="37">
        <f>Raw_Award_Data!AJ36</f>
        <v>0</v>
      </c>
      <c r="AQ116" s="37">
        <f>Raw_Award_Data!AK36</f>
        <v>105</v>
      </c>
      <c r="AR116" s="37">
        <f>Raw_Award_Data!AL36</f>
        <v>0</v>
      </c>
      <c r="AS116" s="37">
        <f>Raw_Award_Data!AM36</f>
        <v>0</v>
      </c>
      <c r="AT116" s="37">
        <f>Raw_Award_Data!AN36</f>
        <v>0</v>
      </c>
      <c r="AU116" s="37">
        <f>Raw_Award_Data!AO36</f>
        <v>0</v>
      </c>
      <c r="AV116" s="37">
        <f>Raw_Award_Data!AP36</f>
        <v>0</v>
      </c>
      <c r="AW116" s="37">
        <f>Raw_Award_Data!AQ36</f>
        <v>0</v>
      </c>
      <c r="AX116" s="37"/>
    </row>
    <row r="117" spans="1:50" x14ac:dyDescent="0.25">
      <c r="A117" s="35" t="str">
        <f>Raw_Award_Data!A37</f>
        <v>34</v>
      </c>
      <c r="B117" t="str">
        <f>Raw_Award_Data!B37</f>
        <v>NMSU-DA</v>
      </c>
      <c r="C117" s="343" t="str">
        <f>Raw_Award_Data!C37</f>
        <v>3</v>
      </c>
      <c r="D117" s="37">
        <f>Raw_Award_Data!D37</f>
        <v>0</v>
      </c>
      <c r="E117" s="37">
        <f>Raw_Award_Data!E37</f>
        <v>304</v>
      </c>
      <c r="F117" s="37">
        <f>Raw_Award_Data!F37</f>
        <v>0</v>
      </c>
      <c r="G117" s="37">
        <f>Raw_Award_Data!G37</f>
        <v>72</v>
      </c>
      <c r="H117" s="37">
        <f>Raw_Award_Data!H37</f>
        <v>0</v>
      </c>
      <c r="I117" s="37">
        <f>Raw_Award_Data!I37</f>
        <v>0</v>
      </c>
      <c r="J117" s="37">
        <f>Raw_Award_Data!J37</f>
        <v>0</v>
      </c>
      <c r="K117" s="37">
        <f>Raw_Award_Data!K37</f>
        <v>0</v>
      </c>
      <c r="L117" s="37">
        <f>Raw_Award_Data!L37</f>
        <v>0</v>
      </c>
      <c r="M117" s="37">
        <f>Raw_Award_Data!M37</f>
        <v>0</v>
      </c>
      <c r="N117" s="37"/>
      <c r="O117" s="37"/>
      <c r="P117" s="37">
        <f>Raw_Award_Data!N37</f>
        <v>1</v>
      </c>
      <c r="Q117" s="37">
        <f>Raw_Award_Data!O37</f>
        <v>257</v>
      </c>
      <c r="R117" s="37">
        <f>Raw_Award_Data!P37</f>
        <v>0</v>
      </c>
      <c r="S117" s="37">
        <f>Raw_Award_Data!Q37</f>
        <v>97</v>
      </c>
      <c r="T117" s="37">
        <f>Raw_Award_Data!R37</f>
        <v>0</v>
      </c>
      <c r="U117" s="37">
        <f>Raw_Award_Data!S37</f>
        <v>0</v>
      </c>
      <c r="V117" s="37">
        <f>Raw_Award_Data!T37</f>
        <v>0</v>
      </c>
      <c r="W117" s="37">
        <f>Raw_Award_Data!U37</f>
        <v>0</v>
      </c>
      <c r="X117" s="37">
        <f>Raw_Award_Data!V37</f>
        <v>0</v>
      </c>
      <c r="Y117" s="37">
        <f>Raw_Award_Data!W37</f>
        <v>0</v>
      </c>
      <c r="Z117" s="37"/>
      <c r="AA117" s="37"/>
      <c r="AB117" s="37">
        <f>Raw_Award_Data!X37</f>
        <v>2</v>
      </c>
      <c r="AC117" s="37">
        <f>Raw_Award_Data!Y37</f>
        <v>143</v>
      </c>
      <c r="AD117" s="37">
        <f>Raw_Award_Data!Z37</f>
        <v>0</v>
      </c>
      <c r="AE117" s="37">
        <f>Raw_Award_Data!AA37</f>
        <v>77</v>
      </c>
      <c r="AF117" s="37">
        <f>Raw_Award_Data!AB37</f>
        <v>0</v>
      </c>
      <c r="AG117" s="37">
        <f>Raw_Award_Data!AC37</f>
        <v>0</v>
      </c>
      <c r="AH117" s="37">
        <f>Raw_Award_Data!AD37</f>
        <v>0</v>
      </c>
      <c r="AI117" s="37">
        <f>Raw_Award_Data!AE37</f>
        <v>0</v>
      </c>
      <c r="AJ117" s="37">
        <f>Raw_Award_Data!AF37</f>
        <v>0</v>
      </c>
      <c r="AK117" s="37">
        <f>Raw_Award_Data!AG37</f>
        <v>0</v>
      </c>
      <c r="AL117" s="37"/>
      <c r="AM117" s="37"/>
      <c r="AN117" s="37">
        <f>Raw_Award_Data!AH37</f>
        <v>14</v>
      </c>
      <c r="AO117" s="37">
        <f>Raw_Award_Data!AI37</f>
        <v>86</v>
      </c>
      <c r="AP117" s="37">
        <f>Raw_Award_Data!AJ37</f>
        <v>0</v>
      </c>
      <c r="AQ117" s="37">
        <f>Raw_Award_Data!AK37</f>
        <v>68</v>
      </c>
      <c r="AR117" s="37">
        <f>Raw_Award_Data!AL37</f>
        <v>0</v>
      </c>
      <c r="AS117" s="37">
        <f>Raw_Award_Data!AM37</f>
        <v>0</v>
      </c>
      <c r="AT117" s="37">
        <f>Raw_Award_Data!AN37</f>
        <v>0</v>
      </c>
      <c r="AU117" s="37">
        <f>Raw_Award_Data!AO37</f>
        <v>0</v>
      </c>
      <c r="AV117" s="37">
        <f>Raw_Award_Data!AP37</f>
        <v>0</v>
      </c>
      <c r="AW117" s="37">
        <f>Raw_Award_Data!AQ37</f>
        <v>0</v>
      </c>
      <c r="AX117" s="37"/>
    </row>
    <row r="118" spans="1:50" x14ac:dyDescent="0.25">
      <c r="D118" s="344">
        <f t="shared" ref="D118:M118" si="88">SUM(D115:D117)</f>
        <v>8</v>
      </c>
      <c r="E118" s="344">
        <f t="shared" si="88"/>
        <v>468</v>
      </c>
      <c r="F118" s="344">
        <f t="shared" si="88"/>
        <v>0</v>
      </c>
      <c r="G118" s="344">
        <f t="shared" si="88"/>
        <v>868</v>
      </c>
      <c r="H118" s="344">
        <f t="shared" si="88"/>
        <v>0</v>
      </c>
      <c r="I118" s="344">
        <f t="shared" si="88"/>
        <v>0</v>
      </c>
      <c r="J118" s="344">
        <f t="shared" si="88"/>
        <v>0</v>
      </c>
      <c r="K118" s="344">
        <f t="shared" si="88"/>
        <v>0</v>
      </c>
      <c r="L118" s="344">
        <f t="shared" si="88"/>
        <v>0</v>
      </c>
      <c r="M118" s="344">
        <f t="shared" si="88"/>
        <v>0</v>
      </c>
      <c r="N118" s="194">
        <f>SUM(D118:M118)</f>
        <v>1344</v>
      </c>
      <c r="O118" s="37"/>
      <c r="P118" s="344">
        <f t="shared" ref="P118:Y118" si="89">SUM(P115:P117)</f>
        <v>5</v>
      </c>
      <c r="Q118" s="344">
        <f t="shared" si="89"/>
        <v>311</v>
      </c>
      <c r="R118" s="344">
        <f t="shared" si="89"/>
        <v>0</v>
      </c>
      <c r="S118" s="344">
        <f t="shared" si="89"/>
        <v>903</v>
      </c>
      <c r="T118" s="344">
        <f t="shared" si="89"/>
        <v>0</v>
      </c>
      <c r="U118" s="344">
        <f t="shared" si="89"/>
        <v>0</v>
      </c>
      <c r="V118" s="344">
        <f t="shared" si="89"/>
        <v>0</v>
      </c>
      <c r="W118" s="344">
        <f t="shared" si="89"/>
        <v>0</v>
      </c>
      <c r="X118" s="344">
        <f t="shared" si="89"/>
        <v>0</v>
      </c>
      <c r="Y118" s="344">
        <f t="shared" si="89"/>
        <v>0</v>
      </c>
      <c r="Z118" s="194">
        <f>SUM(P118:Y118)</f>
        <v>1219</v>
      </c>
      <c r="AA118" s="37"/>
      <c r="AB118" s="344">
        <f t="shared" ref="AB118:AK118" si="90">SUM(AB115:AB117)</f>
        <v>7</v>
      </c>
      <c r="AC118" s="344">
        <f t="shared" si="90"/>
        <v>245</v>
      </c>
      <c r="AD118" s="344">
        <f t="shared" si="90"/>
        <v>0</v>
      </c>
      <c r="AE118" s="344">
        <f t="shared" si="90"/>
        <v>958</v>
      </c>
      <c r="AF118" s="344">
        <f t="shared" si="90"/>
        <v>0</v>
      </c>
      <c r="AG118" s="344">
        <f t="shared" si="90"/>
        <v>0</v>
      </c>
      <c r="AH118" s="344">
        <f t="shared" si="90"/>
        <v>0</v>
      </c>
      <c r="AI118" s="344">
        <f t="shared" si="90"/>
        <v>0</v>
      </c>
      <c r="AJ118" s="344">
        <f t="shared" si="90"/>
        <v>0</v>
      </c>
      <c r="AK118" s="344">
        <f t="shared" si="90"/>
        <v>0</v>
      </c>
      <c r="AL118" s="194">
        <f>SUM(AB118:AK118)</f>
        <v>1210</v>
      </c>
      <c r="AM118" s="37"/>
      <c r="AN118" s="344">
        <f t="shared" ref="AN118:AW118" si="91">SUM(AN115:AN117)</f>
        <v>21</v>
      </c>
      <c r="AO118" s="344">
        <f t="shared" si="91"/>
        <v>189</v>
      </c>
      <c r="AP118" s="344">
        <f t="shared" si="91"/>
        <v>0</v>
      </c>
      <c r="AQ118" s="344">
        <f t="shared" si="91"/>
        <v>1017</v>
      </c>
      <c r="AR118" s="344">
        <f t="shared" si="91"/>
        <v>0</v>
      </c>
      <c r="AS118" s="344">
        <f t="shared" si="91"/>
        <v>0</v>
      </c>
      <c r="AT118" s="344">
        <f t="shared" si="91"/>
        <v>0</v>
      </c>
      <c r="AU118" s="344">
        <f t="shared" si="91"/>
        <v>0</v>
      </c>
      <c r="AV118" s="344">
        <f t="shared" si="91"/>
        <v>0</v>
      </c>
      <c r="AW118" s="344">
        <f t="shared" si="91"/>
        <v>0</v>
      </c>
      <c r="AX118" s="194">
        <f>SUM(AN118:AW118)</f>
        <v>1227</v>
      </c>
    </row>
    <row r="119" spans="1:50" x14ac:dyDescent="0.25"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</row>
    <row r="120" spans="1:50" x14ac:dyDescent="0.25">
      <c r="D120" s="37">
        <f>D115*Matrices!$B$16</f>
        <v>800</v>
      </c>
      <c r="E120" s="37">
        <f>E115*Matrices!$C$16</f>
        <v>6600</v>
      </c>
      <c r="F120" s="37">
        <f>F115*Matrices!$D$16</f>
        <v>0</v>
      </c>
      <c r="G120" s="37">
        <f>G115*Matrices!$E$16</f>
        <v>195250</v>
      </c>
      <c r="H120" s="37">
        <f>H115*Matrices!$F$16</f>
        <v>0</v>
      </c>
      <c r="I120" s="37">
        <f>I115*Matrices!$G$16</f>
        <v>0</v>
      </c>
      <c r="J120" s="37">
        <f>J115*Matrices!$H$16</f>
        <v>0</v>
      </c>
      <c r="K120" s="37">
        <f>K115*Matrices!$I$16</f>
        <v>0</v>
      </c>
      <c r="L120" s="37">
        <f>L115*Matrices!$J$16</f>
        <v>0</v>
      </c>
      <c r="M120" s="37">
        <f>M115*Matrices!$K$16</f>
        <v>0</v>
      </c>
      <c r="N120" s="37"/>
      <c r="O120" s="37"/>
      <c r="P120" s="37">
        <f>P115*Matrices!$B$16</f>
        <v>400</v>
      </c>
      <c r="Q120" s="37">
        <f>Q115*Matrices!$C$16</f>
        <v>4400</v>
      </c>
      <c r="R120" s="37">
        <f>R115*Matrices!$D$16</f>
        <v>0</v>
      </c>
      <c r="S120" s="37">
        <f>S115*Matrices!$E$16</f>
        <v>184250</v>
      </c>
      <c r="T120" s="37">
        <f>T115*Matrices!$F$16</f>
        <v>0</v>
      </c>
      <c r="U120" s="37">
        <f>U115*Matrices!$G$16</f>
        <v>0</v>
      </c>
      <c r="V120" s="37">
        <f>V115*Matrices!$H$16</f>
        <v>0</v>
      </c>
      <c r="W120" s="37">
        <f>W115*Matrices!$I$16</f>
        <v>0</v>
      </c>
      <c r="X120" s="37">
        <f>X115*Matrices!$J$16</f>
        <v>0</v>
      </c>
      <c r="Y120" s="37">
        <f>Y115*Matrices!$K$16</f>
        <v>0</v>
      </c>
      <c r="Z120" s="37"/>
      <c r="AA120" s="37"/>
      <c r="AB120" s="37">
        <f>AB115*Matrices!$B$16</f>
        <v>500</v>
      </c>
      <c r="AC120" s="37">
        <f>AC115*Matrices!$C$16</f>
        <v>8400</v>
      </c>
      <c r="AD120" s="37">
        <f>AD115*Matrices!$D$16</f>
        <v>0</v>
      </c>
      <c r="AE120" s="37">
        <f>AE115*Matrices!$E$16</f>
        <v>194250</v>
      </c>
      <c r="AF120" s="37">
        <f>AF115*Matrices!$F$16</f>
        <v>0</v>
      </c>
      <c r="AG120" s="37">
        <f>AG115*Matrices!$G$16</f>
        <v>0</v>
      </c>
      <c r="AH120" s="37">
        <f>AH115*Matrices!$H$16</f>
        <v>0</v>
      </c>
      <c r="AI120" s="37">
        <f>AI115*Matrices!$I$16</f>
        <v>0</v>
      </c>
      <c r="AJ120" s="37">
        <f>AJ115*Matrices!$J$16</f>
        <v>0</v>
      </c>
      <c r="AK120" s="37">
        <f>AK115*Matrices!$K$16</f>
        <v>0</v>
      </c>
      <c r="AL120" s="37"/>
      <c r="AM120" s="37"/>
      <c r="AN120" s="37">
        <f>AN115*Matrices!$B$16</f>
        <v>700</v>
      </c>
      <c r="AO120" s="37">
        <f>AO115*Matrices!$C$16</f>
        <v>7200</v>
      </c>
      <c r="AP120" s="37">
        <f>AP115*Matrices!$D$16</f>
        <v>0</v>
      </c>
      <c r="AQ120" s="37">
        <f>AQ115*Matrices!$E$16</f>
        <v>211000</v>
      </c>
      <c r="AR120" s="37">
        <f>AR115*Matrices!$F$16</f>
        <v>0</v>
      </c>
      <c r="AS120" s="37">
        <f>AS115*Matrices!$G$16</f>
        <v>0</v>
      </c>
      <c r="AT120" s="37">
        <f>AT115*Matrices!$H$16</f>
        <v>0</v>
      </c>
      <c r="AU120" s="37">
        <f>AU115*Matrices!$I$16</f>
        <v>0</v>
      </c>
      <c r="AV120" s="37">
        <f>AV115*Matrices!$J$16</f>
        <v>0</v>
      </c>
      <c r="AW120" s="37">
        <f>AW115*Matrices!$K$16</f>
        <v>0</v>
      </c>
      <c r="AX120" s="37"/>
    </row>
    <row r="121" spans="1:50" x14ac:dyDescent="0.25">
      <c r="D121" s="37">
        <f>D116*Matrices!$B$17</f>
        <v>0</v>
      </c>
      <c r="E121" s="37">
        <f>E116*Matrices!$C$17</f>
        <v>26200</v>
      </c>
      <c r="F121" s="37">
        <f>F116*Matrices!$D$17</f>
        <v>0</v>
      </c>
      <c r="G121" s="37">
        <f>G116*Matrices!$E$17</f>
        <v>3750</v>
      </c>
      <c r="H121" s="37">
        <f>H116*Matrices!$F$17</f>
        <v>0</v>
      </c>
      <c r="I121" s="37">
        <f>I116*Matrices!$G$17</f>
        <v>0</v>
      </c>
      <c r="J121" s="37">
        <f>J116*Matrices!$H$17</f>
        <v>0</v>
      </c>
      <c r="K121" s="37">
        <f>K116*Matrices!$I$17</f>
        <v>0</v>
      </c>
      <c r="L121" s="37">
        <f>L116*Matrices!$J$17</f>
        <v>0</v>
      </c>
      <c r="M121" s="37">
        <f>M116*Matrices!$K$17</f>
        <v>0</v>
      </c>
      <c r="N121" s="37"/>
      <c r="O121" s="37"/>
      <c r="P121" s="37">
        <f>P116*Matrices!$B$17</f>
        <v>0</v>
      </c>
      <c r="Q121" s="37">
        <f>Q116*Matrices!$C$17</f>
        <v>6400</v>
      </c>
      <c r="R121" s="37">
        <f>R116*Matrices!$D$17</f>
        <v>0</v>
      </c>
      <c r="S121" s="37">
        <f>S116*Matrices!$E$17</f>
        <v>17250</v>
      </c>
      <c r="T121" s="37">
        <f>T116*Matrices!$F$17</f>
        <v>0</v>
      </c>
      <c r="U121" s="37">
        <f>U116*Matrices!$G$17</f>
        <v>0</v>
      </c>
      <c r="V121" s="37">
        <f>V116*Matrices!$H$17</f>
        <v>0</v>
      </c>
      <c r="W121" s="37">
        <f>W116*Matrices!$I$17</f>
        <v>0</v>
      </c>
      <c r="X121" s="37">
        <f>X116*Matrices!$J$17</f>
        <v>0</v>
      </c>
      <c r="Y121" s="37">
        <f>Y116*Matrices!$K$17</f>
        <v>0</v>
      </c>
      <c r="Z121" s="37"/>
      <c r="AA121" s="37"/>
      <c r="AB121" s="37">
        <f>AB116*Matrices!$B$17</f>
        <v>0</v>
      </c>
      <c r="AC121" s="37">
        <f>AC116*Matrices!$C$17</f>
        <v>12000</v>
      </c>
      <c r="AD121" s="37">
        <f>AD116*Matrices!$D$17</f>
        <v>0</v>
      </c>
      <c r="AE121" s="37">
        <f>AE116*Matrices!$E$17</f>
        <v>26000</v>
      </c>
      <c r="AF121" s="37">
        <f>AF116*Matrices!$F$17</f>
        <v>0</v>
      </c>
      <c r="AG121" s="37">
        <f>AG116*Matrices!$G$17</f>
        <v>0</v>
      </c>
      <c r="AH121" s="37">
        <f>AH116*Matrices!$H$17</f>
        <v>0</v>
      </c>
      <c r="AI121" s="37">
        <f>AI116*Matrices!$I$17</f>
        <v>0</v>
      </c>
      <c r="AJ121" s="37">
        <f>AJ116*Matrices!$J$17</f>
        <v>0</v>
      </c>
      <c r="AK121" s="37">
        <f>AK116*Matrices!$K$17</f>
        <v>0</v>
      </c>
      <c r="AL121" s="37"/>
      <c r="AM121" s="37"/>
      <c r="AN121" s="37">
        <f>AN116*Matrices!$B$17</f>
        <v>0</v>
      </c>
      <c r="AO121" s="37">
        <f>AO116*Matrices!$C$17</f>
        <v>13400</v>
      </c>
      <c r="AP121" s="37">
        <f>AP116*Matrices!$D$17</f>
        <v>0</v>
      </c>
      <c r="AQ121" s="37">
        <f>AQ116*Matrices!$E$17</f>
        <v>26250</v>
      </c>
      <c r="AR121" s="37">
        <f>AR116*Matrices!$F$17</f>
        <v>0</v>
      </c>
      <c r="AS121" s="37">
        <f>AS116*Matrices!$G$17</f>
        <v>0</v>
      </c>
      <c r="AT121" s="37">
        <f>AT116*Matrices!$H$17</f>
        <v>0</v>
      </c>
      <c r="AU121" s="37">
        <f>AU116*Matrices!$I$17</f>
        <v>0</v>
      </c>
      <c r="AV121" s="37">
        <f>AV116*Matrices!$J$17</f>
        <v>0</v>
      </c>
      <c r="AW121" s="37">
        <f>AW116*Matrices!$K$17</f>
        <v>0</v>
      </c>
      <c r="AX121" s="37"/>
    </row>
    <row r="122" spans="1:50" x14ac:dyDescent="0.25">
      <c r="D122" s="37">
        <f>D117*Matrices!$B$18</f>
        <v>0</v>
      </c>
      <c r="E122" s="37">
        <f>E117*Matrices!$C$18</f>
        <v>60800</v>
      </c>
      <c r="F122" s="37">
        <f>F117*Matrices!$D$18</f>
        <v>0</v>
      </c>
      <c r="G122" s="37">
        <f>G117*Matrices!$E$18</f>
        <v>18000</v>
      </c>
      <c r="H122" s="37">
        <f>H117*Matrices!$F$18</f>
        <v>0</v>
      </c>
      <c r="I122" s="37">
        <f>I117*Matrices!$G$18</f>
        <v>0</v>
      </c>
      <c r="J122" s="37">
        <f>J117*Matrices!$H$18</f>
        <v>0</v>
      </c>
      <c r="K122" s="37">
        <f>K117*Matrices!$I$18</f>
        <v>0</v>
      </c>
      <c r="L122" s="37">
        <f>L117*Matrices!$J$18</f>
        <v>0</v>
      </c>
      <c r="M122" s="37">
        <f>M117*Matrices!$K$18</f>
        <v>0</v>
      </c>
      <c r="N122" s="37"/>
      <c r="O122" s="37"/>
      <c r="P122" s="37">
        <f>P117*Matrices!$B$18</f>
        <v>100</v>
      </c>
      <c r="Q122" s="37">
        <f>Q117*Matrices!$C$18</f>
        <v>51400</v>
      </c>
      <c r="R122" s="37">
        <f>R117*Matrices!$D$18</f>
        <v>0</v>
      </c>
      <c r="S122" s="37">
        <f>S117*Matrices!$E$18</f>
        <v>24250</v>
      </c>
      <c r="T122" s="37">
        <f>T117*Matrices!$F$18</f>
        <v>0</v>
      </c>
      <c r="U122" s="37">
        <f>U117*Matrices!$G$18</f>
        <v>0</v>
      </c>
      <c r="V122" s="37">
        <f>V117*Matrices!$H$18</f>
        <v>0</v>
      </c>
      <c r="W122" s="37">
        <f>W117*Matrices!$I$18</f>
        <v>0</v>
      </c>
      <c r="X122" s="37">
        <f>X117*Matrices!$J$18</f>
        <v>0</v>
      </c>
      <c r="Y122" s="37">
        <f>Y117*Matrices!$K$18</f>
        <v>0</v>
      </c>
      <c r="Z122" s="37"/>
      <c r="AA122" s="37"/>
      <c r="AB122" s="37">
        <f>AB117*Matrices!$B$18</f>
        <v>200</v>
      </c>
      <c r="AC122" s="37">
        <f>AC117*Matrices!$C$18</f>
        <v>28600</v>
      </c>
      <c r="AD122" s="37">
        <f>AD117*Matrices!$D$18</f>
        <v>0</v>
      </c>
      <c r="AE122" s="37">
        <f>AE117*Matrices!$E$18</f>
        <v>19250</v>
      </c>
      <c r="AF122" s="37">
        <f>AF117*Matrices!$F$18</f>
        <v>0</v>
      </c>
      <c r="AG122" s="37">
        <f>AG117*Matrices!$G$18</f>
        <v>0</v>
      </c>
      <c r="AH122" s="37">
        <f>AH117*Matrices!$H$18</f>
        <v>0</v>
      </c>
      <c r="AI122" s="37">
        <f>AI117*Matrices!$I$18</f>
        <v>0</v>
      </c>
      <c r="AJ122" s="37">
        <f>AJ117*Matrices!$J$18</f>
        <v>0</v>
      </c>
      <c r="AK122" s="37">
        <f>AK117*Matrices!$K$18</f>
        <v>0</v>
      </c>
      <c r="AL122" s="37"/>
      <c r="AM122" s="37"/>
      <c r="AN122" s="37">
        <f>AN117*Matrices!$B$18</f>
        <v>1400</v>
      </c>
      <c r="AO122" s="37">
        <f>AO117*Matrices!$C$18</f>
        <v>17200</v>
      </c>
      <c r="AP122" s="37">
        <f>AP117*Matrices!$D$18</f>
        <v>0</v>
      </c>
      <c r="AQ122" s="37">
        <f>AQ117*Matrices!$E$18</f>
        <v>17000</v>
      </c>
      <c r="AR122" s="37">
        <f>AR117*Matrices!$F$18</f>
        <v>0</v>
      </c>
      <c r="AS122" s="37">
        <f>AS117*Matrices!$G$18</f>
        <v>0</v>
      </c>
      <c r="AT122" s="37">
        <f>AT117*Matrices!$H$18</f>
        <v>0</v>
      </c>
      <c r="AU122" s="37">
        <f>AU117*Matrices!$I$18</f>
        <v>0</v>
      </c>
      <c r="AV122" s="37">
        <f>AV117*Matrices!$J$18</f>
        <v>0</v>
      </c>
      <c r="AW122" s="37">
        <f>AW117*Matrices!$K$18</f>
        <v>0</v>
      </c>
      <c r="AX122" s="37"/>
    </row>
    <row r="123" spans="1:50" x14ac:dyDescent="0.25">
      <c r="B123" t="str">
        <f>B117</f>
        <v>NMSU-DA</v>
      </c>
      <c r="D123" s="344">
        <f t="shared" ref="D123:M123" si="92">SUM(D120:D122)</f>
        <v>800</v>
      </c>
      <c r="E123" s="344">
        <f t="shared" si="92"/>
        <v>93600</v>
      </c>
      <c r="F123" s="344">
        <f t="shared" si="92"/>
        <v>0</v>
      </c>
      <c r="G123" s="344">
        <f t="shared" si="92"/>
        <v>217000</v>
      </c>
      <c r="H123" s="344">
        <f t="shared" si="92"/>
        <v>0</v>
      </c>
      <c r="I123" s="344">
        <f t="shared" si="92"/>
        <v>0</v>
      </c>
      <c r="J123" s="344">
        <f t="shared" si="92"/>
        <v>0</v>
      </c>
      <c r="K123" s="344">
        <f t="shared" si="92"/>
        <v>0</v>
      </c>
      <c r="L123" s="344">
        <f t="shared" si="92"/>
        <v>0</v>
      </c>
      <c r="M123" s="344">
        <f t="shared" si="92"/>
        <v>0</v>
      </c>
      <c r="N123" s="194">
        <f>SUM(D123:M123)/Matrices!$L$18</f>
        <v>76.264337319890615</v>
      </c>
      <c r="O123" s="37"/>
      <c r="P123" s="344">
        <f t="shared" ref="P123:Y123" si="93">SUM(P120:P122)</f>
        <v>500</v>
      </c>
      <c r="Q123" s="344">
        <f t="shared" si="93"/>
        <v>62200</v>
      </c>
      <c r="R123" s="344">
        <f t="shared" si="93"/>
        <v>0</v>
      </c>
      <c r="S123" s="344">
        <f t="shared" si="93"/>
        <v>225750</v>
      </c>
      <c r="T123" s="344">
        <f t="shared" si="93"/>
        <v>0</v>
      </c>
      <c r="U123" s="344">
        <f t="shared" si="93"/>
        <v>0</v>
      </c>
      <c r="V123" s="344">
        <f t="shared" si="93"/>
        <v>0</v>
      </c>
      <c r="W123" s="344">
        <f t="shared" si="93"/>
        <v>0</v>
      </c>
      <c r="X123" s="344">
        <f t="shared" si="93"/>
        <v>0</v>
      </c>
      <c r="Y123" s="344">
        <f t="shared" si="93"/>
        <v>0</v>
      </c>
      <c r="Z123" s="194">
        <f>SUM(P123:Y123)/Matrices!$L$18</f>
        <v>70.64369974284665</v>
      </c>
      <c r="AA123" s="37"/>
      <c r="AB123" s="344">
        <f t="shared" ref="AB123:AK123" si="94">SUM(AB120:AB122)</f>
        <v>700</v>
      </c>
      <c r="AC123" s="344">
        <f t="shared" si="94"/>
        <v>49000</v>
      </c>
      <c r="AD123" s="344">
        <f t="shared" si="94"/>
        <v>0</v>
      </c>
      <c r="AE123" s="344">
        <f t="shared" si="94"/>
        <v>239500</v>
      </c>
      <c r="AF123" s="344">
        <f t="shared" si="94"/>
        <v>0</v>
      </c>
      <c r="AG123" s="344">
        <f t="shared" si="94"/>
        <v>0</v>
      </c>
      <c r="AH123" s="344">
        <f t="shared" si="94"/>
        <v>0</v>
      </c>
      <c r="AI123" s="344">
        <f t="shared" si="94"/>
        <v>0</v>
      </c>
      <c r="AJ123" s="344">
        <f t="shared" si="94"/>
        <v>0</v>
      </c>
      <c r="AK123" s="344">
        <f t="shared" si="94"/>
        <v>0</v>
      </c>
      <c r="AL123" s="194">
        <f>SUM(AB123:AK123)/Matrices!$L$18</f>
        <v>70.827380709416715</v>
      </c>
      <c r="AM123" s="37"/>
      <c r="AN123" s="344">
        <f t="shared" ref="AN123:AW123" si="95">SUM(AN120:AN122)</f>
        <v>2100</v>
      </c>
      <c r="AO123" s="344">
        <f t="shared" si="95"/>
        <v>37800</v>
      </c>
      <c r="AP123" s="344">
        <f t="shared" si="95"/>
        <v>0</v>
      </c>
      <c r="AQ123" s="344">
        <f t="shared" si="95"/>
        <v>254250</v>
      </c>
      <c r="AR123" s="344">
        <f t="shared" si="95"/>
        <v>0</v>
      </c>
      <c r="AS123" s="344">
        <f t="shared" si="95"/>
        <v>0</v>
      </c>
      <c r="AT123" s="344">
        <f t="shared" si="95"/>
        <v>0</v>
      </c>
      <c r="AU123" s="344">
        <f t="shared" si="95"/>
        <v>0</v>
      </c>
      <c r="AV123" s="344">
        <f t="shared" si="95"/>
        <v>0</v>
      </c>
      <c r="AW123" s="344">
        <f t="shared" si="95"/>
        <v>0</v>
      </c>
      <c r="AX123" s="194">
        <f>SUM(AN123:AW123)/Matrices!$L$18</f>
        <v>72.039675088779134</v>
      </c>
    </row>
    <row r="124" spans="1:50" x14ac:dyDescent="0.25"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</row>
    <row r="125" spans="1:50" x14ac:dyDescent="0.25">
      <c r="A125" s="35" t="str">
        <f>Raw_Award_Data!A38</f>
        <v>35</v>
      </c>
      <c r="B125" t="str">
        <f>Raw_Award_Data!B38</f>
        <v>NMSU-GR</v>
      </c>
      <c r="C125" s="343" t="str">
        <f>Raw_Award_Data!C38</f>
        <v>1</v>
      </c>
      <c r="D125" s="37">
        <f>Raw_Award_Data!D38</f>
        <v>0</v>
      </c>
      <c r="E125" s="37">
        <f>Raw_Award_Data!E38</f>
        <v>10</v>
      </c>
      <c r="F125" s="37">
        <f>Raw_Award_Data!F38</f>
        <v>0</v>
      </c>
      <c r="G125" s="37">
        <f>Raw_Award_Data!G38</f>
        <v>60</v>
      </c>
      <c r="H125" s="37">
        <f>Raw_Award_Data!H38</f>
        <v>0</v>
      </c>
      <c r="I125" s="37">
        <f>Raw_Award_Data!I38</f>
        <v>0</v>
      </c>
      <c r="J125" s="37">
        <f>Raw_Award_Data!J38</f>
        <v>0</v>
      </c>
      <c r="K125" s="37">
        <f>Raw_Award_Data!K38</f>
        <v>0</v>
      </c>
      <c r="L125" s="37">
        <f>Raw_Award_Data!L38</f>
        <v>0</v>
      </c>
      <c r="M125" s="37">
        <f>Raw_Award_Data!M38</f>
        <v>0</v>
      </c>
      <c r="N125" s="37"/>
      <c r="O125" s="37"/>
      <c r="P125" s="37">
        <f>Raw_Award_Data!N38</f>
        <v>0</v>
      </c>
      <c r="Q125" s="37">
        <f>Raw_Award_Data!O38</f>
        <v>13</v>
      </c>
      <c r="R125" s="37">
        <f>Raw_Award_Data!P38</f>
        <v>0</v>
      </c>
      <c r="S125" s="37">
        <f>Raw_Award_Data!Q38</f>
        <v>60</v>
      </c>
      <c r="T125" s="37">
        <f>Raw_Award_Data!R38</f>
        <v>0</v>
      </c>
      <c r="U125" s="37">
        <f>Raw_Award_Data!S38</f>
        <v>0</v>
      </c>
      <c r="V125" s="37">
        <f>Raw_Award_Data!T38</f>
        <v>0</v>
      </c>
      <c r="W125" s="37">
        <f>Raw_Award_Data!U38</f>
        <v>0</v>
      </c>
      <c r="X125" s="37">
        <f>Raw_Award_Data!V38</f>
        <v>0</v>
      </c>
      <c r="Y125" s="37">
        <f>Raw_Award_Data!W38</f>
        <v>0</v>
      </c>
      <c r="Z125" s="37"/>
      <c r="AA125" s="37"/>
      <c r="AB125" s="37">
        <f>Raw_Award_Data!X38</f>
        <v>0</v>
      </c>
      <c r="AC125" s="37">
        <f>Raw_Award_Data!Y38</f>
        <v>21</v>
      </c>
      <c r="AD125" s="37">
        <f>Raw_Award_Data!Z38</f>
        <v>0</v>
      </c>
      <c r="AE125" s="37">
        <f>Raw_Award_Data!AA38</f>
        <v>91</v>
      </c>
      <c r="AF125" s="37">
        <f>Raw_Award_Data!AB38</f>
        <v>0</v>
      </c>
      <c r="AG125" s="37">
        <f>Raw_Award_Data!AC38</f>
        <v>0</v>
      </c>
      <c r="AH125" s="37">
        <f>Raw_Award_Data!AD38</f>
        <v>0</v>
      </c>
      <c r="AI125" s="37">
        <f>Raw_Award_Data!AE38</f>
        <v>0</v>
      </c>
      <c r="AJ125" s="37">
        <f>Raw_Award_Data!AF38</f>
        <v>0</v>
      </c>
      <c r="AK125" s="37">
        <f>Raw_Award_Data!AG38</f>
        <v>0</v>
      </c>
      <c r="AL125" s="37"/>
      <c r="AM125" s="37"/>
      <c r="AN125" s="37">
        <f>Raw_Award_Data!AH38</f>
        <v>0</v>
      </c>
      <c r="AO125" s="37">
        <f>Raw_Award_Data!AI38</f>
        <v>6</v>
      </c>
      <c r="AP125" s="37">
        <f>Raw_Award_Data!AJ38</f>
        <v>0</v>
      </c>
      <c r="AQ125" s="37">
        <f>Raw_Award_Data!AK38</f>
        <v>59</v>
      </c>
      <c r="AR125" s="37">
        <f>Raw_Award_Data!AL38</f>
        <v>0</v>
      </c>
      <c r="AS125" s="37">
        <f>Raw_Award_Data!AM38</f>
        <v>0</v>
      </c>
      <c r="AT125" s="37">
        <f>Raw_Award_Data!AN38</f>
        <v>0</v>
      </c>
      <c r="AU125" s="37">
        <f>Raw_Award_Data!AO38</f>
        <v>0</v>
      </c>
      <c r="AV125" s="37">
        <f>Raw_Award_Data!AP38</f>
        <v>0</v>
      </c>
      <c r="AW125" s="37">
        <f>Raw_Award_Data!AQ38</f>
        <v>0</v>
      </c>
      <c r="AX125" s="37"/>
    </row>
    <row r="126" spans="1:50" x14ac:dyDescent="0.25">
      <c r="A126" s="35" t="str">
        <f>Raw_Award_Data!A39</f>
        <v>35</v>
      </c>
      <c r="B126" t="str">
        <f>Raw_Award_Data!B39</f>
        <v>NMSU-GR</v>
      </c>
      <c r="C126" s="343" t="str">
        <f>Raw_Award_Data!C39</f>
        <v>2</v>
      </c>
      <c r="D126" s="37">
        <f>Raw_Award_Data!D39</f>
        <v>0</v>
      </c>
      <c r="E126" s="37">
        <f>Raw_Award_Data!E39</f>
        <v>0</v>
      </c>
      <c r="F126" s="37">
        <f>Raw_Award_Data!F39</f>
        <v>0</v>
      </c>
      <c r="G126" s="37">
        <f>Raw_Award_Data!G39</f>
        <v>0</v>
      </c>
      <c r="H126" s="37">
        <f>Raw_Award_Data!H39</f>
        <v>0</v>
      </c>
      <c r="I126" s="37">
        <f>Raw_Award_Data!I39</f>
        <v>0</v>
      </c>
      <c r="J126" s="37">
        <f>Raw_Award_Data!J39</f>
        <v>0</v>
      </c>
      <c r="K126" s="37">
        <f>Raw_Award_Data!K39</f>
        <v>0</v>
      </c>
      <c r="L126" s="37">
        <f>Raw_Award_Data!L39</f>
        <v>0</v>
      </c>
      <c r="M126" s="37">
        <f>Raw_Award_Data!M39</f>
        <v>0</v>
      </c>
      <c r="N126" s="37"/>
      <c r="O126" s="37"/>
      <c r="P126" s="37">
        <f>Raw_Award_Data!N39</f>
        <v>0</v>
      </c>
      <c r="Q126" s="37">
        <f>Raw_Award_Data!O39</f>
        <v>6</v>
      </c>
      <c r="R126" s="37">
        <f>Raw_Award_Data!P39</f>
        <v>0</v>
      </c>
      <c r="S126" s="37">
        <f>Raw_Award_Data!Q39</f>
        <v>2</v>
      </c>
      <c r="T126" s="37">
        <f>Raw_Award_Data!R39</f>
        <v>0</v>
      </c>
      <c r="U126" s="37">
        <f>Raw_Award_Data!S39</f>
        <v>0</v>
      </c>
      <c r="V126" s="37">
        <f>Raw_Award_Data!T39</f>
        <v>0</v>
      </c>
      <c r="W126" s="37">
        <f>Raw_Award_Data!U39</f>
        <v>0</v>
      </c>
      <c r="X126" s="37">
        <f>Raw_Award_Data!V39</f>
        <v>0</v>
      </c>
      <c r="Y126" s="37">
        <f>Raw_Award_Data!W39</f>
        <v>0</v>
      </c>
      <c r="Z126" s="37"/>
      <c r="AA126" s="37"/>
      <c r="AB126" s="37">
        <f>Raw_Award_Data!X39</f>
        <v>0</v>
      </c>
      <c r="AC126" s="37">
        <f>Raw_Award_Data!Y39</f>
        <v>2</v>
      </c>
      <c r="AD126" s="37">
        <f>Raw_Award_Data!Z39</f>
        <v>0</v>
      </c>
      <c r="AE126" s="37">
        <f>Raw_Award_Data!AA39</f>
        <v>5</v>
      </c>
      <c r="AF126" s="37">
        <f>Raw_Award_Data!AB39</f>
        <v>0</v>
      </c>
      <c r="AG126" s="37">
        <f>Raw_Award_Data!AC39</f>
        <v>0</v>
      </c>
      <c r="AH126" s="37">
        <f>Raw_Award_Data!AD39</f>
        <v>0</v>
      </c>
      <c r="AI126" s="37">
        <f>Raw_Award_Data!AE39</f>
        <v>0</v>
      </c>
      <c r="AJ126" s="37">
        <f>Raw_Award_Data!AF39</f>
        <v>0</v>
      </c>
      <c r="AK126" s="37">
        <f>Raw_Award_Data!AG39</f>
        <v>0</v>
      </c>
      <c r="AL126" s="37"/>
      <c r="AM126" s="37"/>
      <c r="AN126" s="37">
        <f>Raw_Award_Data!AH39</f>
        <v>0</v>
      </c>
      <c r="AO126" s="37">
        <f>Raw_Award_Data!AI39</f>
        <v>12</v>
      </c>
      <c r="AP126" s="37">
        <f>Raw_Award_Data!AJ39</f>
        <v>0</v>
      </c>
      <c r="AQ126" s="37">
        <f>Raw_Award_Data!AK39</f>
        <v>5</v>
      </c>
      <c r="AR126" s="37">
        <f>Raw_Award_Data!AL39</f>
        <v>0</v>
      </c>
      <c r="AS126" s="37">
        <f>Raw_Award_Data!AM39</f>
        <v>0</v>
      </c>
      <c r="AT126" s="37">
        <f>Raw_Award_Data!AN39</f>
        <v>0</v>
      </c>
      <c r="AU126" s="37">
        <f>Raw_Award_Data!AO39</f>
        <v>0</v>
      </c>
      <c r="AV126" s="37">
        <f>Raw_Award_Data!AP39</f>
        <v>0</v>
      </c>
      <c r="AW126" s="37">
        <f>Raw_Award_Data!AQ39</f>
        <v>0</v>
      </c>
      <c r="AX126" s="37"/>
    </row>
    <row r="127" spans="1:50" x14ac:dyDescent="0.25">
      <c r="A127" s="35" t="str">
        <f>Raw_Award_Data!A40</f>
        <v>35</v>
      </c>
      <c r="B127" t="str">
        <f>Raw_Award_Data!B40</f>
        <v>NMSU-GR</v>
      </c>
      <c r="C127" s="343" t="str">
        <f>Raw_Award_Data!C40</f>
        <v>3</v>
      </c>
      <c r="D127" s="37">
        <f>Raw_Award_Data!D40</f>
        <v>0</v>
      </c>
      <c r="E127" s="37">
        <f>Raw_Award_Data!E40</f>
        <v>38</v>
      </c>
      <c r="F127" s="37">
        <f>Raw_Award_Data!F40</f>
        <v>0</v>
      </c>
      <c r="G127" s="37">
        <f>Raw_Award_Data!G40</f>
        <v>0</v>
      </c>
      <c r="H127" s="37">
        <f>Raw_Award_Data!H40</f>
        <v>0</v>
      </c>
      <c r="I127" s="37">
        <f>Raw_Award_Data!I40</f>
        <v>0</v>
      </c>
      <c r="J127" s="37">
        <f>Raw_Award_Data!J40</f>
        <v>0</v>
      </c>
      <c r="K127" s="37">
        <f>Raw_Award_Data!K40</f>
        <v>0</v>
      </c>
      <c r="L127" s="37">
        <f>Raw_Award_Data!L40</f>
        <v>0</v>
      </c>
      <c r="M127" s="37">
        <f>Raw_Award_Data!M40</f>
        <v>0</v>
      </c>
      <c r="N127" s="37"/>
      <c r="O127" s="37"/>
      <c r="P127" s="37">
        <f>Raw_Award_Data!N40</f>
        <v>0</v>
      </c>
      <c r="Q127" s="37">
        <f>Raw_Award_Data!O40</f>
        <v>20</v>
      </c>
      <c r="R127" s="37">
        <f>Raw_Award_Data!P40</f>
        <v>0</v>
      </c>
      <c r="S127" s="37">
        <f>Raw_Award_Data!Q40</f>
        <v>0</v>
      </c>
      <c r="T127" s="37">
        <f>Raw_Award_Data!R40</f>
        <v>0</v>
      </c>
      <c r="U127" s="37">
        <f>Raw_Award_Data!S40</f>
        <v>0</v>
      </c>
      <c r="V127" s="37">
        <f>Raw_Award_Data!T40</f>
        <v>0</v>
      </c>
      <c r="W127" s="37">
        <f>Raw_Award_Data!U40</f>
        <v>0</v>
      </c>
      <c r="X127" s="37">
        <f>Raw_Award_Data!V40</f>
        <v>0</v>
      </c>
      <c r="Y127" s="37">
        <f>Raw_Award_Data!W40</f>
        <v>0</v>
      </c>
      <c r="Z127" s="37"/>
      <c r="AA127" s="37"/>
      <c r="AB127" s="37">
        <f>Raw_Award_Data!X40</f>
        <v>0</v>
      </c>
      <c r="AC127" s="37">
        <f>Raw_Award_Data!Y40</f>
        <v>7</v>
      </c>
      <c r="AD127" s="37">
        <f>Raw_Award_Data!Z40</f>
        <v>0</v>
      </c>
      <c r="AE127" s="37">
        <f>Raw_Award_Data!AA40</f>
        <v>1</v>
      </c>
      <c r="AF127" s="37">
        <f>Raw_Award_Data!AB40</f>
        <v>0</v>
      </c>
      <c r="AG127" s="37">
        <f>Raw_Award_Data!AC40</f>
        <v>0</v>
      </c>
      <c r="AH127" s="37">
        <f>Raw_Award_Data!AD40</f>
        <v>0</v>
      </c>
      <c r="AI127" s="37">
        <f>Raw_Award_Data!AE40</f>
        <v>0</v>
      </c>
      <c r="AJ127" s="37">
        <f>Raw_Award_Data!AF40</f>
        <v>0</v>
      </c>
      <c r="AK127" s="37">
        <f>Raw_Award_Data!AG40</f>
        <v>0</v>
      </c>
      <c r="AL127" s="37"/>
      <c r="AM127" s="37"/>
      <c r="AN127" s="37">
        <f>Raw_Award_Data!AH40</f>
        <v>0</v>
      </c>
      <c r="AO127" s="37">
        <f>Raw_Award_Data!AI40</f>
        <v>29</v>
      </c>
      <c r="AP127" s="37">
        <f>Raw_Award_Data!AJ40</f>
        <v>0</v>
      </c>
      <c r="AQ127" s="37">
        <f>Raw_Award_Data!AK40</f>
        <v>0</v>
      </c>
      <c r="AR127" s="37">
        <f>Raw_Award_Data!AL40</f>
        <v>0</v>
      </c>
      <c r="AS127" s="37">
        <f>Raw_Award_Data!AM40</f>
        <v>0</v>
      </c>
      <c r="AT127" s="37">
        <f>Raw_Award_Data!AN40</f>
        <v>0</v>
      </c>
      <c r="AU127" s="37">
        <f>Raw_Award_Data!AO40</f>
        <v>0</v>
      </c>
      <c r="AV127" s="37">
        <f>Raw_Award_Data!AP40</f>
        <v>0</v>
      </c>
      <c r="AW127" s="37">
        <f>Raw_Award_Data!AQ40</f>
        <v>0</v>
      </c>
      <c r="AX127" s="37"/>
    </row>
    <row r="128" spans="1:50" x14ac:dyDescent="0.25">
      <c r="D128" s="344">
        <f t="shared" ref="D128:M128" si="96">SUM(D125:D127)</f>
        <v>0</v>
      </c>
      <c r="E128" s="344">
        <f t="shared" si="96"/>
        <v>48</v>
      </c>
      <c r="F128" s="344">
        <f t="shared" si="96"/>
        <v>0</v>
      </c>
      <c r="G128" s="344">
        <f t="shared" si="96"/>
        <v>60</v>
      </c>
      <c r="H128" s="344">
        <f t="shared" si="96"/>
        <v>0</v>
      </c>
      <c r="I128" s="344">
        <f t="shared" si="96"/>
        <v>0</v>
      </c>
      <c r="J128" s="344">
        <f t="shared" si="96"/>
        <v>0</v>
      </c>
      <c r="K128" s="344">
        <f t="shared" si="96"/>
        <v>0</v>
      </c>
      <c r="L128" s="344">
        <f t="shared" si="96"/>
        <v>0</v>
      </c>
      <c r="M128" s="344">
        <f t="shared" si="96"/>
        <v>0</v>
      </c>
      <c r="N128" s="194">
        <f>SUM(D128:M128)</f>
        <v>108</v>
      </c>
      <c r="O128" s="37"/>
      <c r="P128" s="344">
        <f t="shared" ref="P128:Y128" si="97">SUM(P125:P127)</f>
        <v>0</v>
      </c>
      <c r="Q128" s="344">
        <f t="shared" si="97"/>
        <v>39</v>
      </c>
      <c r="R128" s="344">
        <f t="shared" si="97"/>
        <v>0</v>
      </c>
      <c r="S128" s="344">
        <f t="shared" si="97"/>
        <v>62</v>
      </c>
      <c r="T128" s="344">
        <f t="shared" si="97"/>
        <v>0</v>
      </c>
      <c r="U128" s="344">
        <f t="shared" si="97"/>
        <v>0</v>
      </c>
      <c r="V128" s="344">
        <f t="shared" si="97"/>
        <v>0</v>
      </c>
      <c r="W128" s="344">
        <f t="shared" si="97"/>
        <v>0</v>
      </c>
      <c r="X128" s="344">
        <f t="shared" si="97"/>
        <v>0</v>
      </c>
      <c r="Y128" s="344">
        <f t="shared" si="97"/>
        <v>0</v>
      </c>
      <c r="Z128" s="194">
        <f>SUM(P128:Y128)</f>
        <v>101</v>
      </c>
      <c r="AA128" s="37"/>
      <c r="AB128" s="344">
        <f t="shared" ref="AB128:AK128" si="98">SUM(AB125:AB127)</f>
        <v>0</v>
      </c>
      <c r="AC128" s="344">
        <f t="shared" si="98"/>
        <v>30</v>
      </c>
      <c r="AD128" s="344">
        <f t="shared" si="98"/>
        <v>0</v>
      </c>
      <c r="AE128" s="344">
        <f t="shared" si="98"/>
        <v>97</v>
      </c>
      <c r="AF128" s="344">
        <f t="shared" si="98"/>
        <v>0</v>
      </c>
      <c r="AG128" s="344">
        <f t="shared" si="98"/>
        <v>0</v>
      </c>
      <c r="AH128" s="344">
        <f t="shared" si="98"/>
        <v>0</v>
      </c>
      <c r="AI128" s="344">
        <f t="shared" si="98"/>
        <v>0</v>
      </c>
      <c r="AJ128" s="344">
        <f t="shared" si="98"/>
        <v>0</v>
      </c>
      <c r="AK128" s="344">
        <f t="shared" si="98"/>
        <v>0</v>
      </c>
      <c r="AL128" s="194">
        <f>SUM(AB128:AK128)</f>
        <v>127</v>
      </c>
      <c r="AM128" s="37"/>
      <c r="AN128" s="344">
        <f t="shared" ref="AN128:AW128" si="99">SUM(AN125:AN127)</f>
        <v>0</v>
      </c>
      <c r="AO128" s="344">
        <f t="shared" si="99"/>
        <v>47</v>
      </c>
      <c r="AP128" s="344">
        <f t="shared" si="99"/>
        <v>0</v>
      </c>
      <c r="AQ128" s="344">
        <f t="shared" si="99"/>
        <v>64</v>
      </c>
      <c r="AR128" s="344">
        <f t="shared" si="99"/>
        <v>0</v>
      </c>
      <c r="AS128" s="344">
        <f t="shared" si="99"/>
        <v>0</v>
      </c>
      <c r="AT128" s="344">
        <f t="shared" si="99"/>
        <v>0</v>
      </c>
      <c r="AU128" s="344">
        <f t="shared" si="99"/>
        <v>0</v>
      </c>
      <c r="AV128" s="344">
        <f t="shared" si="99"/>
        <v>0</v>
      </c>
      <c r="AW128" s="344">
        <f t="shared" si="99"/>
        <v>0</v>
      </c>
      <c r="AX128" s="194">
        <f>SUM(AN128:AW128)</f>
        <v>111</v>
      </c>
    </row>
    <row r="129" spans="1:50" x14ac:dyDescent="0.25"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</row>
    <row r="130" spans="1:50" x14ac:dyDescent="0.25">
      <c r="D130" s="37">
        <f>D125*Matrices!$B$16</f>
        <v>0</v>
      </c>
      <c r="E130" s="37">
        <f>E125*Matrices!$C$16</f>
        <v>2000</v>
      </c>
      <c r="F130" s="37">
        <f>F125*Matrices!$D$16</f>
        <v>0</v>
      </c>
      <c r="G130" s="37">
        <f>G125*Matrices!$E$16</f>
        <v>15000</v>
      </c>
      <c r="H130" s="37">
        <f>H125*Matrices!$F$16</f>
        <v>0</v>
      </c>
      <c r="I130" s="37">
        <f>I125*Matrices!$G$16</f>
        <v>0</v>
      </c>
      <c r="J130" s="37">
        <f>J125*Matrices!$H$16</f>
        <v>0</v>
      </c>
      <c r="K130" s="37">
        <f>K125*Matrices!$I$16</f>
        <v>0</v>
      </c>
      <c r="L130" s="37">
        <f>L125*Matrices!$J$16</f>
        <v>0</v>
      </c>
      <c r="M130" s="37">
        <f>M125*Matrices!$K$16</f>
        <v>0</v>
      </c>
      <c r="N130" s="37"/>
      <c r="O130" s="37"/>
      <c r="P130" s="37">
        <f>P125*Matrices!$B$16</f>
        <v>0</v>
      </c>
      <c r="Q130" s="37">
        <f>Q125*Matrices!$C$16</f>
        <v>2600</v>
      </c>
      <c r="R130" s="37">
        <f>R125*Matrices!$D$16</f>
        <v>0</v>
      </c>
      <c r="S130" s="37">
        <f>S125*Matrices!$E$16</f>
        <v>15000</v>
      </c>
      <c r="T130" s="37">
        <f>T125*Matrices!$F$16</f>
        <v>0</v>
      </c>
      <c r="U130" s="37">
        <f>U125*Matrices!$G$16</f>
        <v>0</v>
      </c>
      <c r="V130" s="37">
        <f>V125*Matrices!$H$16</f>
        <v>0</v>
      </c>
      <c r="W130" s="37">
        <f>W125*Matrices!$I$16</f>
        <v>0</v>
      </c>
      <c r="X130" s="37">
        <f>X125*Matrices!$J$16</f>
        <v>0</v>
      </c>
      <c r="Y130" s="37">
        <f>Y125*Matrices!$K$16</f>
        <v>0</v>
      </c>
      <c r="Z130" s="37"/>
      <c r="AA130" s="37"/>
      <c r="AB130" s="37">
        <f>AB125*Matrices!$B$16</f>
        <v>0</v>
      </c>
      <c r="AC130" s="37">
        <f>AC125*Matrices!$C$16</f>
        <v>4200</v>
      </c>
      <c r="AD130" s="37">
        <f>AD125*Matrices!$D$16</f>
        <v>0</v>
      </c>
      <c r="AE130" s="37">
        <f>AE125*Matrices!$E$16</f>
        <v>22750</v>
      </c>
      <c r="AF130" s="37">
        <f>AF125*Matrices!$F$16</f>
        <v>0</v>
      </c>
      <c r="AG130" s="37">
        <f>AG125*Matrices!$G$16</f>
        <v>0</v>
      </c>
      <c r="AH130" s="37">
        <f>AH125*Matrices!$H$16</f>
        <v>0</v>
      </c>
      <c r="AI130" s="37">
        <f>AI125*Matrices!$I$16</f>
        <v>0</v>
      </c>
      <c r="AJ130" s="37">
        <f>AJ125*Matrices!$J$16</f>
        <v>0</v>
      </c>
      <c r="AK130" s="37">
        <f>AK125*Matrices!$K$16</f>
        <v>0</v>
      </c>
      <c r="AL130" s="37"/>
      <c r="AM130" s="37"/>
      <c r="AN130" s="37">
        <f>AN125*Matrices!$B$16</f>
        <v>0</v>
      </c>
      <c r="AO130" s="37">
        <f>AO125*Matrices!$C$16</f>
        <v>1200</v>
      </c>
      <c r="AP130" s="37">
        <f>AP125*Matrices!$D$16</f>
        <v>0</v>
      </c>
      <c r="AQ130" s="37">
        <f>AQ125*Matrices!$E$16</f>
        <v>14750</v>
      </c>
      <c r="AR130" s="37">
        <f>AR125*Matrices!$F$16</f>
        <v>0</v>
      </c>
      <c r="AS130" s="37">
        <f>AS125*Matrices!$G$16</f>
        <v>0</v>
      </c>
      <c r="AT130" s="37">
        <f>AT125*Matrices!$H$16</f>
        <v>0</v>
      </c>
      <c r="AU130" s="37">
        <f>AU125*Matrices!$I$16</f>
        <v>0</v>
      </c>
      <c r="AV130" s="37">
        <f>AV125*Matrices!$J$16</f>
        <v>0</v>
      </c>
      <c r="AW130" s="37">
        <f>AW125*Matrices!$K$16</f>
        <v>0</v>
      </c>
      <c r="AX130" s="37"/>
    </row>
    <row r="131" spans="1:50" x14ac:dyDescent="0.25">
      <c r="D131" s="37">
        <f>D126*Matrices!$B$17</f>
        <v>0</v>
      </c>
      <c r="E131" s="37">
        <f>E126*Matrices!$C$17</f>
        <v>0</v>
      </c>
      <c r="F131" s="37">
        <f>F126*Matrices!$D$17</f>
        <v>0</v>
      </c>
      <c r="G131" s="37">
        <f>G126*Matrices!$E$17</f>
        <v>0</v>
      </c>
      <c r="H131" s="37">
        <f>H126*Matrices!$F$17</f>
        <v>0</v>
      </c>
      <c r="I131" s="37">
        <f>I126*Matrices!$G$17</f>
        <v>0</v>
      </c>
      <c r="J131" s="37">
        <f>J126*Matrices!$H$17</f>
        <v>0</v>
      </c>
      <c r="K131" s="37">
        <f>K126*Matrices!$I$17</f>
        <v>0</v>
      </c>
      <c r="L131" s="37">
        <f>L126*Matrices!$J$17</f>
        <v>0</v>
      </c>
      <c r="M131" s="37">
        <f>M126*Matrices!$K$17</f>
        <v>0</v>
      </c>
      <c r="N131" s="37"/>
      <c r="O131" s="37"/>
      <c r="P131" s="37">
        <f>P126*Matrices!$B$17</f>
        <v>0</v>
      </c>
      <c r="Q131" s="37">
        <f>Q126*Matrices!$C$17</f>
        <v>1200</v>
      </c>
      <c r="R131" s="37">
        <f>R126*Matrices!$D$17</f>
        <v>0</v>
      </c>
      <c r="S131" s="37">
        <f>S126*Matrices!$E$17</f>
        <v>500</v>
      </c>
      <c r="T131" s="37">
        <f>T126*Matrices!$F$17</f>
        <v>0</v>
      </c>
      <c r="U131" s="37">
        <f>U126*Matrices!$G$17</f>
        <v>0</v>
      </c>
      <c r="V131" s="37">
        <f>V126*Matrices!$H$17</f>
        <v>0</v>
      </c>
      <c r="W131" s="37">
        <f>W126*Matrices!$I$17</f>
        <v>0</v>
      </c>
      <c r="X131" s="37">
        <f>X126*Matrices!$J$17</f>
        <v>0</v>
      </c>
      <c r="Y131" s="37">
        <f>Y126*Matrices!$K$17</f>
        <v>0</v>
      </c>
      <c r="Z131" s="37"/>
      <c r="AA131" s="37"/>
      <c r="AB131" s="37">
        <f>AB126*Matrices!$B$17</f>
        <v>0</v>
      </c>
      <c r="AC131" s="37">
        <f>AC126*Matrices!$C$17</f>
        <v>400</v>
      </c>
      <c r="AD131" s="37">
        <f>AD126*Matrices!$D$17</f>
        <v>0</v>
      </c>
      <c r="AE131" s="37">
        <f>AE126*Matrices!$E$17</f>
        <v>1250</v>
      </c>
      <c r="AF131" s="37">
        <f>AF126*Matrices!$F$17</f>
        <v>0</v>
      </c>
      <c r="AG131" s="37">
        <f>AG126*Matrices!$G$17</f>
        <v>0</v>
      </c>
      <c r="AH131" s="37">
        <f>AH126*Matrices!$H$17</f>
        <v>0</v>
      </c>
      <c r="AI131" s="37">
        <f>AI126*Matrices!$I$17</f>
        <v>0</v>
      </c>
      <c r="AJ131" s="37">
        <f>AJ126*Matrices!$J$17</f>
        <v>0</v>
      </c>
      <c r="AK131" s="37">
        <f>AK126*Matrices!$K$17</f>
        <v>0</v>
      </c>
      <c r="AL131" s="37"/>
      <c r="AM131" s="37"/>
      <c r="AN131" s="37">
        <f>AN126*Matrices!$B$17</f>
        <v>0</v>
      </c>
      <c r="AO131" s="37">
        <f>AO126*Matrices!$C$17</f>
        <v>2400</v>
      </c>
      <c r="AP131" s="37">
        <f>AP126*Matrices!$D$17</f>
        <v>0</v>
      </c>
      <c r="AQ131" s="37">
        <f>AQ126*Matrices!$E$17</f>
        <v>1250</v>
      </c>
      <c r="AR131" s="37">
        <f>AR126*Matrices!$F$17</f>
        <v>0</v>
      </c>
      <c r="AS131" s="37">
        <f>AS126*Matrices!$G$17</f>
        <v>0</v>
      </c>
      <c r="AT131" s="37">
        <f>AT126*Matrices!$H$17</f>
        <v>0</v>
      </c>
      <c r="AU131" s="37">
        <f>AU126*Matrices!$I$17</f>
        <v>0</v>
      </c>
      <c r="AV131" s="37">
        <f>AV126*Matrices!$J$17</f>
        <v>0</v>
      </c>
      <c r="AW131" s="37">
        <f>AW126*Matrices!$K$17</f>
        <v>0</v>
      </c>
      <c r="AX131" s="37"/>
    </row>
    <row r="132" spans="1:50" x14ac:dyDescent="0.25">
      <c r="D132" s="37">
        <f>D127*Matrices!$B$18</f>
        <v>0</v>
      </c>
      <c r="E132" s="37">
        <f>E127*Matrices!$C$18</f>
        <v>7600</v>
      </c>
      <c r="F132" s="37">
        <f>F127*Matrices!$D$18</f>
        <v>0</v>
      </c>
      <c r="G132" s="37">
        <f>G127*Matrices!$E$18</f>
        <v>0</v>
      </c>
      <c r="H132" s="37">
        <f>H127*Matrices!$F$18</f>
        <v>0</v>
      </c>
      <c r="I132" s="37">
        <f>I127*Matrices!$G$18</f>
        <v>0</v>
      </c>
      <c r="J132" s="37">
        <f>J127*Matrices!$H$18</f>
        <v>0</v>
      </c>
      <c r="K132" s="37">
        <f>K127*Matrices!$I$18</f>
        <v>0</v>
      </c>
      <c r="L132" s="37">
        <f>L127*Matrices!$J$18</f>
        <v>0</v>
      </c>
      <c r="M132" s="37">
        <f>M127*Matrices!$K$18</f>
        <v>0</v>
      </c>
      <c r="N132" s="37"/>
      <c r="O132" s="37"/>
      <c r="P132" s="37">
        <f>P127*Matrices!$B$18</f>
        <v>0</v>
      </c>
      <c r="Q132" s="37">
        <f>Q127*Matrices!$C$18</f>
        <v>4000</v>
      </c>
      <c r="R132" s="37">
        <f>R127*Matrices!$D$18</f>
        <v>0</v>
      </c>
      <c r="S132" s="37">
        <f>S127*Matrices!$E$18</f>
        <v>0</v>
      </c>
      <c r="T132" s="37">
        <f>T127*Matrices!$F$18</f>
        <v>0</v>
      </c>
      <c r="U132" s="37">
        <f>U127*Matrices!$G$18</f>
        <v>0</v>
      </c>
      <c r="V132" s="37">
        <f>V127*Matrices!$H$18</f>
        <v>0</v>
      </c>
      <c r="W132" s="37">
        <f>W127*Matrices!$I$18</f>
        <v>0</v>
      </c>
      <c r="X132" s="37">
        <f>X127*Matrices!$J$18</f>
        <v>0</v>
      </c>
      <c r="Y132" s="37">
        <f>Y127*Matrices!$K$18</f>
        <v>0</v>
      </c>
      <c r="Z132" s="37"/>
      <c r="AA132" s="37"/>
      <c r="AB132" s="37">
        <f>AB127*Matrices!$B$18</f>
        <v>0</v>
      </c>
      <c r="AC132" s="37">
        <f>AC127*Matrices!$C$18</f>
        <v>1400</v>
      </c>
      <c r="AD132" s="37">
        <f>AD127*Matrices!$D$18</f>
        <v>0</v>
      </c>
      <c r="AE132" s="37">
        <f>AE127*Matrices!$E$18</f>
        <v>250</v>
      </c>
      <c r="AF132" s="37">
        <f>AF127*Matrices!$F$18</f>
        <v>0</v>
      </c>
      <c r="AG132" s="37">
        <f>AG127*Matrices!$G$18</f>
        <v>0</v>
      </c>
      <c r="AH132" s="37">
        <f>AH127*Matrices!$H$18</f>
        <v>0</v>
      </c>
      <c r="AI132" s="37">
        <f>AI127*Matrices!$I$18</f>
        <v>0</v>
      </c>
      <c r="AJ132" s="37">
        <f>AJ127*Matrices!$J$18</f>
        <v>0</v>
      </c>
      <c r="AK132" s="37">
        <f>AK127*Matrices!$K$18</f>
        <v>0</v>
      </c>
      <c r="AL132" s="37"/>
      <c r="AM132" s="37"/>
      <c r="AN132" s="37">
        <f>AN127*Matrices!$B$18</f>
        <v>0</v>
      </c>
      <c r="AO132" s="37">
        <f>AO127*Matrices!$C$18</f>
        <v>5800</v>
      </c>
      <c r="AP132" s="37">
        <f>AP127*Matrices!$D$18</f>
        <v>0</v>
      </c>
      <c r="AQ132" s="37">
        <f>AQ127*Matrices!$E$18</f>
        <v>0</v>
      </c>
      <c r="AR132" s="37">
        <f>AR127*Matrices!$F$18</f>
        <v>0</v>
      </c>
      <c r="AS132" s="37">
        <f>AS127*Matrices!$G$18</f>
        <v>0</v>
      </c>
      <c r="AT132" s="37">
        <f>AT127*Matrices!$H$18</f>
        <v>0</v>
      </c>
      <c r="AU132" s="37">
        <f>AU127*Matrices!$I$18</f>
        <v>0</v>
      </c>
      <c r="AV132" s="37">
        <f>AV127*Matrices!$J$18</f>
        <v>0</v>
      </c>
      <c r="AW132" s="37">
        <f>AW127*Matrices!$K$18</f>
        <v>0</v>
      </c>
      <c r="AX132" s="37"/>
    </row>
    <row r="133" spans="1:50" x14ac:dyDescent="0.25">
      <c r="B133" t="str">
        <f>B127</f>
        <v>NMSU-GR</v>
      </c>
      <c r="D133" s="344">
        <f t="shared" ref="D133:M133" si="100">SUM(D130:D132)</f>
        <v>0</v>
      </c>
      <c r="E133" s="344">
        <f t="shared" si="100"/>
        <v>9600</v>
      </c>
      <c r="F133" s="344">
        <f t="shared" si="100"/>
        <v>0</v>
      </c>
      <c r="G133" s="344">
        <f t="shared" si="100"/>
        <v>15000</v>
      </c>
      <c r="H133" s="344">
        <f t="shared" si="100"/>
        <v>0</v>
      </c>
      <c r="I133" s="344">
        <f t="shared" si="100"/>
        <v>0</v>
      </c>
      <c r="J133" s="344">
        <f t="shared" si="100"/>
        <v>0</v>
      </c>
      <c r="K133" s="344">
        <f t="shared" si="100"/>
        <v>0</v>
      </c>
      <c r="L133" s="344">
        <f t="shared" si="100"/>
        <v>0</v>
      </c>
      <c r="M133" s="344">
        <f t="shared" si="100"/>
        <v>0</v>
      </c>
      <c r="N133" s="194">
        <f>SUM(D133:M133)/Matrices!$L$18</f>
        <v>6.0247357034981022</v>
      </c>
      <c r="O133" s="37"/>
      <c r="P133" s="344">
        <f t="shared" ref="P133:Y133" si="101">SUM(P130:P132)</f>
        <v>0</v>
      </c>
      <c r="Q133" s="344">
        <f t="shared" si="101"/>
        <v>7800</v>
      </c>
      <c r="R133" s="344">
        <f t="shared" si="101"/>
        <v>0</v>
      </c>
      <c r="S133" s="344">
        <f t="shared" si="101"/>
        <v>15500</v>
      </c>
      <c r="T133" s="344">
        <f t="shared" si="101"/>
        <v>0</v>
      </c>
      <c r="U133" s="344">
        <f t="shared" si="101"/>
        <v>0</v>
      </c>
      <c r="V133" s="344">
        <f t="shared" si="101"/>
        <v>0</v>
      </c>
      <c r="W133" s="344">
        <f t="shared" si="101"/>
        <v>0</v>
      </c>
      <c r="X133" s="344">
        <f t="shared" si="101"/>
        <v>0</v>
      </c>
      <c r="Y133" s="344">
        <f t="shared" si="101"/>
        <v>0</v>
      </c>
      <c r="Z133" s="194">
        <f>SUM(P133:Y133)/Matrices!$L$18</f>
        <v>5.7063553614433244</v>
      </c>
      <c r="AA133" s="37"/>
      <c r="AB133" s="344">
        <f t="shared" ref="AB133:AK133" si="102">SUM(AB130:AB132)</f>
        <v>0</v>
      </c>
      <c r="AC133" s="344">
        <f t="shared" si="102"/>
        <v>6000</v>
      </c>
      <c r="AD133" s="344">
        <f t="shared" si="102"/>
        <v>0</v>
      </c>
      <c r="AE133" s="344">
        <f t="shared" si="102"/>
        <v>24250</v>
      </c>
      <c r="AF133" s="344">
        <f t="shared" si="102"/>
        <v>0</v>
      </c>
      <c r="AG133" s="344">
        <f t="shared" si="102"/>
        <v>0</v>
      </c>
      <c r="AH133" s="344">
        <f t="shared" si="102"/>
        <v>0</v>
      </c>
      <c r="AI133" s="344">
        <f t="shared" si="102"/>
        <v>0</v>
      </c>
      <c r="AJ133" s="344">
        <f t="shared" si="102"/>
        <v>0</v>
      </c>
      <c r="AK133" s="344">
        <f t="shared" si="102"/>
        <v>0</v>
      </c>
      <c r="AL133" s="194">
        <f>SUM(AB133:AK133)/Matrices!$L$18</f>
        <v>7.4084656516592515</v>
      </c>
      <c r="AM133" s="37"/>
      <c r="AN133" s="344">
        <f t="shared" ref="AN133:AW133" si="103">SUM(AN130:AN132)</f>
        <v>0</v>
      </c>
      <c r="AO133" s="344">
        <f t="shared" si="103"/>
        <v>9400</v>
      </c>
      <c r="AP133" s="344">
        <f t="shared" si="103"/>
        <v>0</v>
      </c>
      <c r="AQ133" s="344">
        <f t="shared" si="103"/>
        <v>16000</v>
      </c>
      <c r="AR133" s="344">
        <f t="shared" si="103"/>
        <v>0</v>
      </c>
      <c r="AS133" s="344">
        <f t="shared" si="103"/>
        <v>0</v>
      </c>
      <c r="AT133" s="344">
        <f t="shared" si="103"/>
        <v>0</v>
      </c>
      <c r="AU133" s="344">
        <f t="shared" si="103"/>
        <v>0</v>
      </c>
      <c r="AV133" s="344">
        <f t="shared" si="103"/>
        <v>0</v>
      </c>
      <c r="AW133" s="344">
        <f t="shared" si="103"/>
        <v>0</v>
      </c>
      <c r="AX133" s="194">
        <f>SUM(AN133:AW133)/Matrices!$L$18</f>
        <v>6.2206620678395037</v>
      </c>
    </row>
    <row r="134" spans="1:50" x14ac:dyDescent="0.25"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</row>
    <row r="135" spans="1:50" x14ac:dyDescent="0.25">
      <c r="A135" s="35" t="str">
        <f>Raw_Award_Data!A41</f>
        <v>36</v>
      </c>
      <c r="B135" t="str">
        <f>Raw_Award_Data!B41</f>
        <v>UNM-GA</v>
      </c>
      <c r="C135" s="343" t="str">
        <f>Raw_Award_Data!C41</f>
        <v>1</v>
      </c>
      <c r="D135" s="37">
        <f>Raw_Award_Data!D41</f>
        <v>0</v>
      </c>
      <c r="E135" s="37">
        <f>Raw_Award_Data!E41</f>
        <v>17</v>
      </c>
      <c r="F135" s="37">
        <f>Raw_Award_Data!F41</f>
        <v>0</v>
      </c>
      <c r="G135" s="37">
        <f>Raw_Award_Data!G41</f>
        <v>99</v>
      </c>
      <c r="H135" s="37">
        <f>Raw_Award_Data!H41</f>
        <v>0</v>
      </c>
      <c r="I135" s="37">
        <f>Raw_Award_Data!I41</f>
        <v>0</v>
      </c>
      <c r="J135" s="37">
        <f>Raw_Award_Data!J41</f>
        <v>0</v>
      </c>
      <c r="K135" s="37">
        <f>Raw_Award_Data!K41</f>
        <v>0</v>
      </c>
      <c r="L135" s="37">
        <f>Raw_Award_Data!L41</f>
        <v>0</v>
      </c>
      <c r="M135" s="37">
        <f>Raw_Award_Data!M41</f>
        <v>0</v>
      </c>
      <c r="N135" s="37"/>
      <c r="O135" s="37"/>
      <c r="P135" s="37">
        <f>Raw_Award_Data!N41</f>
        <v>0</v>
      </c>
      <c r="Q135" s="37">
        <f>Raw_Award_Data!O41</f>
        <v>16</v>
      </c>
      <c r="R135" s="37">
        <f>Raw_Award_Data!P41</f>
        <v>0</v>
      </c>
      <c r="S135" s="37">
        <f>Raw_Award_Data!Q41</f>
        <v>97</v>
      </c>
      <c r="T135" s="37">
        <f>Raw_Award_Data!R41</f>
        <v>0</v>
      </c>
      <c r="U135" s="37">
        <f>Raw_Award_Data!S41</f>
        <v>0</v>
      </c>
      <c r="V135" s="37">
        <f>Raw_Award_Data!T41</f>
        <v>0</v>
      </c>
      <c r="W135" s="37">
        <f>Raw_Award_Data!U41</f>
        <v>0</v>
      </c>
      <c r="X135" s="37">
        <f>Raw_Award_Data!V41</f>
        <v>0</v>
      </c>
      <c r="Y135" s="37">
        <f>Raw_Award_Data!W41</f>
        <v>0</v>
      </c>
      <c r="Z135" s="37"/>
      <c r="AA135" s="37"/>
      <c r="AB135" s="37">
        <f>Raw_Award_Data!X41</f>
        <v>0</v>
      </c>
      <c r="AC135" s="37">
        <f>Raw_Award_Data!Y41</f>
        <v>23</v>
      </c>
      <c r="AD135" s="37">
        <f>Raw_Award_Data!Z41</f>
        <v>0</v>
      </c>
      <c r="AE135" s="37">
        <f>Raw_Award_Data!AA41</f>
        <v>141</v>
      </c>
      <c r="AF135" s="37">
        <f>Raw_Award_Data!AB41</f>
        <v>0</v>
      </c>
      <c r="AG135" s="37">
        <f>Raw_Award_Data!AC41</f>
        <v>0</v>
      </c>
      <c r="AH135" s="37">
        <f>Raw_Award_Data!AD41</f>
        <v>0</v>
      </c>
      <c r="AI135" s="37">
        <f>Raw_Award_Data!AE41</f>
        <v>0</v>
      </c>
      <c r="AJ135" s="37">
        <f>Raw_Award_Data!AF41</f>
        <v>0</v>
      </c>
      <c r="AK135" s="37">
        <f>Raw_Award_Data!AG41</f>
        <v>0</v>
      </c>
      <c r="AL135" s="37"/>
      <c r="AM135" s="37"/>
      <c r="AN135" s="37">
        <f>Raw_Award_Data!AH41</f>
        <v>0</v>
      </c>
      <c r="AO135" s="37">
        <f>Raw_Award_Data!AI41</f>
        <v>23</v>
      </c>
      <c r="AP135" s="37">
        <f>Raw_Award_Data!AJ41</f>
        <v>0</v>
      </c>
      <c r="AQ135" s="37">
        <f>Raw_Award_Data!AK41</f>
        <v>135</v>
      </c>
      <c r="AR135" s="37">
        <f>Raw_Award_Data!AL41</f>
        <v>0</v>
      </c>
      <c r="AS135" s="37">
        <f>Raw_Award_Data!AM41</f>
        <v>0</v>
      </c>
      <c r="AT135" s="37">
        <f>Raw_Award_Data!AN41</f>
        <v>0</v>
      </c>
      <c r="AU135" s="37">
        <f>Raw_Award_Data!AO41</f>
        <v>0</v>
      </c>
      <c r="AV135" s="37">
        <f>Raw_Award_Data!AP41</f>
        <v>0</v>
      </c>
      <c r="AW135" s="37">
        <f>Raw_Award_Data!AQ41</f>
        <v>0</v>
      </c>
      <c r="AX135" s="37"/>
    </row>
    <row r="136" spans="1:50" x14ac:dyDescent="0.25">
      <c r="A136" s="35" t="str">
        <f>Raw_Award_Data!A42</f>
        <v>36</v>
      </c>
      <c r="B136" t="str">
        <f>Raw_Award_Data!B42</f>
        <v>UNM-GA</v>
      </c>
      <c r="C136" s="343" t="str">
        <f>Raw_Award_Data!C42</f>
        <v>2</v>
      </c>
      <c r="D136" s="37">
        <f>Raw_Award_Data!D42</f>
        <v>0</v>
      </c>
      <c r="E136" s="37">
        <f>Raw_Award_Data!E42</f>
        <v>20</v>
      </c>
      <c r="F136" s="37">
        <f>Raw_Award_Data!F42</f>
        <v>0</v>
      </c>
      <c r="G136" s="37">
        <f>Raw_Award_Data!G42</f>
        <v>10</v>
      </c>
      <c r="H136" s="37">
        <f>Raw_Award_Data!H42</f>
        <v>0</v>
      </c>
      <c r="I136" s="37">
        <f>Raw_Award_Data!I42</f>
        <v>0</v>
      </c>
      <c r="J136" s="37">
        <f>Raw_Award_Data!J42</f>
        <v>0</v>
      </c>
      <c r="K136" s="37">
        <f>Raw_Award_Data!K42</f>
        <v>0</v>
      </c>
      <c r="L136" s="37">
        <f>Raw_Award_Data!L42</f>
        <v>0</v>
      </c>
      <c r="M136" s="37">
        <f>Raw_Award_Data!M42</f>
        <v>0</v>
      </c>
      <c r="N136" s="37"/>
      <c r="O136" s="37"/>
      <c r="P136" s="37">
        <f>Raw_Award_Data!N42</f>
        <v>0</v>
      </c>
      <c r="Q136" s="37">
        <f>Raw_Award_Data!O42</f>
        <v>19</v>
      </c>
      <c r="R136" s="37">
        <f>Raw_Award_Data!P42</f>
        <v>0</v>
      </c>
      <c r="S136" s="37">
        <f>Raw_Award_Data!Q42</f>
        <v>12</v>
      </c>
      <c r="T136" s="37">
        <f>Raw_Award_Data!R42</f>
        <v>0</v>
      </c>
      <c r="U136" s="37">
        <f>Raw_Award_Data!S42</f>
        <v>0</v>
      </c>
      <c r="V136" s="37">
        <f>Raw_Award_Data!T42</f>
        <v>0</v>
      </c>
      <c r="W136" s="37">
        <f>Raw_Award_Data!U42</f>
        <v>0</v>
      </c>
      <c r="X136" s="37">
        <f>Raw_Award_Data!V42</f>
        <v>0</v>
      </c>
      <c r="Y136" s="37">
        <f>Raw_Award_Data!W42</f>
        <v>0</v>
      </c>
      <c r="Z136" s="37"/>
      <c r="AA136" s="37"/>
      <c r="AB136" s="37">
        <f>Raw_Award_Data!X42</f>
        <v>0</v>
      </c>
      <c r="AC136" s="37">
        <f>Raw_Award_Data!Y42</f>
        <v>17</v>
      </c>
      <c r="AD136" s="37">
        <f>Raw_Award_Data!Z42</f>
        <v>0</v>
      </c>
      <c r="AE136" s="37">
        <f>Raw_Award_Data!AA42</f>
        <v>20</v>
      </c>
      <c r="AF136" s="37">
        <f>Raw_Award_Data!AB42</f>
        <v>0</v>
      </c>
      <c r="AG136" s="37">
        <f>Raw_Award_Data!AC42</f>
        <v>0</v>
      </c>
      <c r="AH136" s="37">
        <f>Raw_Award_Data!AD42</f>
        <v>0</v>
      </c>
      <c r="AI136" s="37">
        <f>Raw_Award_Data!AE42</f>
        <v>0</v>
      </c>
      <c r="AJ136" s="37">
        <f>Raw_Award_Data!AF42</f>
        <v>0</v>
      </c>
      <c r="AK136" s="37">
        <f>Raw_Award_Data!AG42</f>
        <v>0</v>
      </c>
      <c r="AL136" s="37"/>
      <c r="AM136" s="37"/>
      <c r="AN136" s="37">
        <f>Raw_Award_Data!AH42</f>
        <v>0</v>
      </c>
      <c r="AO136" s="37">
        <f>Raw_Award_Data!AI42</f>
        <v>35</v>
      </c>
      <c r="AP136" s="37">
        <f>Raw_Award_Data!AJ42</f>
        <v>0</v>
      </c>
      <c r="AQ136" s="37">
        <f>Raw_Award_Data!AK42</f>
        <v>14</v>
      </c>
      <c r="AR136" s="37">
        <f>Raw_Award_Data!AL42</f>
        <v>0</v>
      </c>
      <c r="AS136" s="37">
        <f>Raw_Award_Data!AM42</f>
        <v>0</v>
      </c>
      <c r="AT136" s="37">
        <f>Raw_Award_Data!AN42</f>
        <v>0</v>
      </c>
      <c r="AU136" s="37">
        <f>Raw_Award_Data!AO42</f>
        <v>0</v>
      </c>
      <c r="AV136" s="37">
        <f>Raw_Award_Data!AP42</f>
        <v>0</v>
      </c>
      <c r="AW136" s="37">
        <f>Raw_Award_Data!AQ42</f>
        <v>0</v>
      </c>
      <c r="AX136" s="37"/>
    </row>
    <row r="137" spans="1:50" x14ac:dyDescent="0.25">
      <c r="A137" s="35" t="str">
        <f>Raw_Award_Data!A43</f>
        <v>36</v>
      </c>
      <c r="B137" t="str">
        <f>Raw_Award_Data!B43</f>
        <v>UNM-GA</v>
      </c>
      <c r="C137" s="343" t="str">
        <f>Raw_Award_Data!C43</f>
        <v>3</v>
      </c>
      <c r="D137" s="37">
        <f>Raw_Award_Data!D43</f>
        <v>0</v>
      </c>
      <c r="E137" s="37">
        <f>Raw_Award_Data!E43</f>
        <v>13</v>
      </c>
      <c r="F137" s="37">
        <f>Raw_Award_Data!F43</f>
        <v>0</v>
      </c>
      <c r="G137" s="37">
        <f>Raw_Award_Data!G43</f>
        <v>27</v>
      </c>
      <c r="H137" s="37">
        <f>Raw_Award_Data!H43</f>
        <v>0</v>
      </c>
      <c r="I137" s="37">
        <f>Raw_Award_Data!I43</f>
        <v>0</v>
      </c>
      <c r="J137" s="37">
        <f>Raw_Award_Data!J43</f>
        <v>0</v>
      </c>
      <c r="K137" s="37">
        <f>Raw_Award_Data!K43</f>
        <v>0</v>
      </c>
      <c r="L137" s="37">
        <f>Raw_Award_Data!L43</f>
        <v>0</v>
      </c>
      <c r="M137" s="37">
        <f>Raw_Award_Data!M43</f>
        <v>0</v>
      </c>
      <c r="N137" s="37"/>
      <c r="O137" s="37"/>
      <c r="P137" s="37">
        <f>Raw_Award_Data!N43</f>
        <v>0</v>
      </c>
      <c r="Q137" s="37">
        <f>Raw_Award_Data!O43</f>
        <v>8</v>
      </c>
      <c r="R137" s="37">
        <f>Raw_Award_Data!P43</f>
        <v>0</v>
      </c>
      <c r="S137" s="37">
        <f>Raw_Award_Data!Q43</f>
        <v>37</v>
      </c>
      <c r="T137" s="37">
        <f>Raw_Award_Data!R43</f>
        <v>0</v>
      </c>
      <c r="U137" s="37">
        <f>Raw_Award_Data!S43</f>
        <v>0</v>
      </c>
      <c r="V137" s="37">
        <f>Raw_Award_Data!T43</f>
        <v>0</v>
      </c>
      <c r="W137" s="37">
        <f>Raw_Award_Data!U43</f>
        <v>0</v>
      </c>
      <c r="X137" s="37">
        <f>Raw_Award_Data!V43</f>
        <v>0</v>
      </c>
      <c r="Y137" s="37">
        <f>Raw_Award_Data!W43</f>
        <v>0</v>
      </c>
      <c r="Z137" s="37"/>
      <c r="AA137" s="37"/>
      <c r="AB137" s="37">
        <f>Raw_Award_Data!X43</f>
        <v>0</v>
      </c>
      <c r="AC137" s="37">
        <f>Raw_Award_Data!Y43</f>
        <v>4</v>
      </c>
      <c r="AD137" s="37">
        <f>Raw_Award_Data!Z43</f>
        <v>0</v>
      </c>
      <c r="AE137" s="37">
        <f>Raw_Award_Data!AA43</f>
        <v>35</v>
      </c>
      <c r="AF137" s="37">
        <f>Raw_Award_Data!AB43</f>
        <v>0</v>
      </c>
      <c r="AG137" s="37">
        <f>Raw_Award_Data!AC43</f>
        <v>0</v>
      </c>
      <c r="AH137" s="37">
        <f>Raw_Award_Data!AD43</f>
        <v>0</v>
      </c>
      <c r="AI137" s="37">
        <f>Raw_Award_Data!AE43</f>
        <v>0</v>
      </c>
      <c r="AJ137" s="37">
        <f>Raw_Award_Data!AF43</f>
        <v>0</v>
      </c>
      <c r="AK137" s="37">
        <f>Raw_Award_Data!AG43</f>
        <v>0</v>
      </c>
      <c r="AL137" s="37"/>
      <c r="AM137" s="37"/>
      <c r="AN137" s="37">
        <f>Raw_Award_Data!AH43</f>
        <v>0</v>
      </c>
      <c r="AO137" s="37">
        <f>Raw_Award_Data!AI43</f>
        <v>3</v>
      </c>
      <c r="AP137" s="37">
        <f>Raw_Award_Data!AJ43</f>
        <v>0</v>
      </c>
      <c r="AQ137" s="37">
        <f>Raw_Award_Data!AK43</f>
        <v>33</v>
      </c>
      <c r="AR137" s="37">
        <f>Raw_Award_Data!AL43</f>
        <v>0</v>
      </c>
      <c r="AS137" s="37">
        <f>Raw_Award_Data!AM43</f>
        <v>0</v>
      </c>
      <c r="AT137" s="37">
        <f>Raw_Award_Data!AN43</f>
        <v>0</v>
      </c>
      <c r="AU137" s="37">
        <f>Raw_Award_Data!AO43</f>
        <v>0</v>
      </c>
      <c r="AV137" s="37">
        <f>Raw_Award_Data!AP43</f>
        <v>0</v>
      </c>
      <c r="AW137" s="37">
        <f>Raw_Award_Data!AQ43</f>
        <v>0</v>
      </c>
      <c r="AX137" s="37"/>
    </row>
    <row r="138" spans="1:50" x14ac:dyDescent="0.25">
      <c r="D138" s="344">
        <f t="shared" ref="D138:M138" si="104">SUM(D135:D137)</f>
        <v>0</v>
      </c>
      <c r="E138" s="344">
        <f t="shared" si="104"/>
        <v>50</v>
      </c>
      <c r="F138" s="344">
        <f t="shared" si="104"/>
        <v>0</v>
      </c>
      <c r="G138" s="344">
        <f t="shared" si="104"/>
        <v>136</v>
      </c>
      <c r="H138" s="344">
        <f t="shared" si="104"/>
        <v>0</v>
      </c>
      <c r="I138" s="344">
        <f t="shared" si="104"/>
        <v>0</v>
      </c>
      <c r="J138" s="344">
        <f t="shared" si="104"/>
        <v>0</v>
      </c>
      <c r="K138" s="344">
        <f t="shared" si="104"/>
        <v>0</v>
      </c>
      <c r="L138" s="344">
        <f t="shared" si="104"/>
        <v>0</v>
      </c>
      <c r="M138" s="344">
        <f t="shared" si="104"/>
        <v>0</v>
      </c>
      <c r="N138" s="194">
        <f>SUM(D138:M138)</f>
        <v>186</v>
      </c>
      <c r="O138" s="37"/>
      <c r="P138" s="344">
        <f t="shared" ref="P138:Y138" si="105">SUM(P135:P137)</f>
        <v>0</v>
      </c>
      <c r="Q138" s="344">
        <f t="shared" si="105"/>
        <v>43</v>
      </c>
      <c r="R138" s="344">
        <f t="shared" si="105"/>
        <v>0</v>
      </c>
      <c r="S138" s="344">
        <f t="shared" si="105"/>
        <v>146</v>
      </c>
      <c r="T138" s="344">
        <f t="shared" si="105"/>
        <v>0</v>
      </c>
      <c r="U138" s="344">
        <f t="shared" si="105"/>
        <v>0</v>
      </c>
      <c r="V138" s="344">
        <f t="shared" si="105"/>
        <v>0</v>
      </c>
      <c r="W138" s="344">
        <f t="shared" si="105"/>
        <v>0</v>
      </c>
      <c r="X138" s="344">
        <f t="shared" si="105"/>
        <v>0</v>
      </c>
      <c r="Y138" s="344">
        <f t="shared" si="105"/>
        <v>0</v>
      </c>
      <c r="Z138" s="194">
        <f>SUM(P138:Y138)</f>
        <v>189</v>
      </c>
      <c r="AA138" s="37"/>
      <c r="AB138" s="344">
        <f t="shared" ref="AB138:AK138" si="106">SUM(AB135:AB137)</f>
        <v>0</v>
      </c>
      <c r="AC138" s="344">
        <f t="shared" si="106"/>
        <v>44</v>
      </c>
      <c r="AD138" s="344">
        <f t="shared" si="106"/>
        <v>0</v>
      </c>
      <c r="AE138" s="344">
        <f t="shared" si="106"/>
        <v>196</v>
      </c>
      <c r="AF138" s="344">
        <f t="shared" si="106"/>
        <v>0</v>
      </c>
      <c r="AG138" s="344">
        <f t="shared" si="106"/>
        <v>0</v>
      </c>
      <c r="AH138" s="344">
        <f t="shared" si="106"/>
        <v>0</v>
      </c>
      <c r="AI138" s="344">
        <f t="shared" si="106"/>
        <v>0</v>
      </c>
      <c r="AJ138" s="344">
        <f t="shared" si="106"/>
        <v>0</v>
      </c>
      <c r="AK138" s="344">
        <f t="shared" si="106"/>
        <v>0</v>
      </c>
      <c r="AL138" s="194">
        <f>SUM(AB138:AK138)</f>
        <v>240</v>
      </c>
      <c r="AM138" s="37"/>
      <c r="AN138" s="344">
        <f t="shared" ref="AN138:AW138" si="107">SUM(AN135:AN137)</f>
        <v>0</v>
      </c>
      <c r="AO138" s="344">
        <f t="shared" si="107"/>
        <v>61</v>
      </c>
      <c r="AP138" s="344">
        <f t="shared" si="107"/>
        <v>0</v>
      </c>
      <c r="AQ138" s="344">
        <f t="shared" si="107"/>
        <v>182</v>
      </c>
      <c r="AR138" s="344">
        <f t="shared" si="107"/>
        <v>0</v>
      </c>
      <c r="AS138" s="344">
        <f t="shared" si="107"/>
        <v>0</v>
      </c>
      <c r="AT138" s="344">
        <f t="shared" si="107"/>
        <v>0</v>
      </c>
      <c r="AU138" s="344">
        <f t="shared" si="107"/>
        <v>0</v>
      </c>
      <c r="AV138" s="344">
        <f t="shared" si="107"/>
        <v>0</v>
      </c>
      <c r="AW138" s="344">
        <f t="shared" si="107"/>
        <v>0</v>
      </c>
      <c r="AX138" s="194">
        <f>SUM(AN138:AW138)</f>
        <v>243</v>
      </c>
    </row>
    <row r="139" spans="1:50" x14ac:dyDescent="0.25"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</row>
    <row r="140" spans="1:50" x14ac:dyDescent="0.25">
      <c r="D140" s="37">
        <f>D135*Matrices!$B$16</f>
        <v>0</v>
      </c>
      <c r="E140" s="37">
        <f>E135*Matrices!$C$16</f>
        <v>3400</v>
      </c>
      <c r="F140" s="37">
        <f>F135*Matrices!$D$16</f>
        <v>0</v>
      </c>
      <c r="G140" s="37">
        <f>G135*Matrices!$E$16</f>
        <v>24750</v>
      </c>
      <c r="H140" s="37">
        <f>H135*Matrices!$F$16</f>
        <v>0</v>
      </c>
      <c r="I140" s="37">
        <f>I135*Matrices!$G$16</f>
        <v>0</v>
      </c>
      <c r="J140" s="37">
        <f>J135*Matrices!$H$16</f>
        <v>0</v>
      </c>
      <c r="K140" s="37">
        <f>K135*Matrices!$I$16</f>
        <v>0</v>
      </c>
      <c r="L140" s="37">
        <f>L135*Matrices!$J$16</f>
        <v>0</v>
      </c>
      <c r="M140" s="37">
        <f>M135*Matrices!$K$16</f>
        <v>0</v>
      </c>
      <c r="N140" s="37"/>
      <c r="O140" s="37"/>
      <c r="P140" s="37">
        <f>P135*Matrices!$B$16</f>
        <v>0</v>
      </c>
      <c r="Q140" s="37">
        <f>Q135*Matrices!$C$16</f>
        <v>3200</v>
      </c>
      <c r="R140" s="37">
        <f>R135*Matrices!$D$16</f>
        <v>0</v>
      </c>
      <c r="S140" s="37">
        <f>S135*Matrices!$E$16</f>
        <v>24250</v>
      </c>
      <c r="T140" s="37">
        <f>T135*Matrices!$F$16</f>
        <v>0</v>
      </c>
      <c r="U140" s="37">
        <f>U135*Matrices!$G$16</f>
        <v>0</v>
      </c>
      <c r="V140" s="37">
        <f>V135*Matrices!$H$16</f>
        <v>0</v>
      </c>
      <c r="W140" s="37">
        <f>W135*Matrices!$I$16</f>
        <v>0</v>
      </c>
      <c r="X140" s="37">
        <f>X135*Matrices!$J$16</f>
        <v>0</v>
      </c>
      <c r="Y140" s="37">
        <f>Y135*Matrices!$K$16</f>
        <v>0</v>
      </c>
      <c r="Z140" s="37"/>
      <c r="AA140" s="37"/>
      <c r="AB140" s="37">
        <f>AB135*Matrices!$B$16</f>
        <v>0</v>
      </c>
      <c r="AC140" s="37">
        <f>AC135*Matrices!$C$16</f>
        <v>4600</v>
      </c>
      <c r="AD140" s="37">
        <f>AD135*Matrices!$D$16</f>
        <v>0</v>
      </c>
      <c r="AE140" s="37">
        <f>AE135*Matrices!$E$16</f>
        <v>35250</v>
      </c>
      <c r="AF140" s="37">
        <f>AF135*Matrices!$F$16</f>
        <v>0</v>
      </c>
      <c r="AG140" s="37">
        <f>AG135*Matrices!$G$16</f>
        <v>0</v>
      </c>
      <c r="AH140" s="37">
        <f>AH135*Matrices!$H$16</f>
        <v>0</v>
      </c>
      <c r="AI140" s="37">
        <f>AI135*Matrices!$I$16</f>
        <v>0</v>
      </c>
      <c r="AJ140" s="37">
        <f>AJ135*Matrices!$J$16</f>
        <v>0</v>
      </c>
      <c r="AK140" s="37">
        <f>AK135*Matrices!$K$16</f>
        <v>0</v>
      </c>
      <c r="AL140" s="37"/>
      <c r="AM140" s="37"/>
      <c r="AN140" s="37">
        <f>AN135*Matrices!$B$16</f>
        <v>0</v>
      </c>
      <c r="AO140" s="37">
        <f>AO135*Matrices!$C$16</f>
        <v>4600</v>
      </c>
      <c r="AP140" s="37">
        <f>AP135*Matrices!$D$16</f>
        <v>0</v>
      </c>
      <c r="AQ140" s="37">
        <f>AQ135*Matrices!$E$16</f>
        <v>33750</v>
      </c>
      <c r="AR140" s="37">
        <f>AR135*Matrices!$F$16</f>
        <v>0</v>
      </c>
      <c r="AS140" s="37">
        <f>AS135*Matrices!$G$16</f>
        <v>0</v>
      </c>
      <c r="AT140" s="37">
        <f>AT135*Matrices!$H$16</f>
        <v>0</v>
      </c>
      <c r="AU140" s="37">
        <f>AU135*Matrices!$I$16</f>
        <v>0</v>
      </c>
      <c r="AV140" s="37">
        <f>AV135*Matrices!$J$16</f>
        <v>0</v>
      </c>
      <c r="AW140" s="37">
        <f>AW135*Matrices!$K$16</f>
        <v>0</v>
      </c>
      <c r="AX140" s="37"/>
    </row>
    <row r="141" spans="1:50" x14ac:dyDescent="0.25">
      <c r="D141" s="37">
        <f>D136*Matrices!$B$17</f>
        <v>0</v>
      </c>
      <c r="E141" s="37">
        <f>E136*Matrices!$C$17</f>
        <v>4000</v>
      </c>
      <c r="F141" s="37">
        <f>F136*Matrices!$D$17</f>
        <v>0</v>
      </c>
      <c r="G141" s="37">
        <f>G136*Matrices!$E$17</f>
        <v>2500</v>
      </c>
      <c r="H141" s="37">
        <f>H136*Matrices!$F$17</f>
        <v>0</v>
      </c>
      <c r="I141" s="37">
        <f>I136*Matrices!$G$17</f>
        <v>0</v>
      </c>
      <c r="J141" s="37">
        <f>J136*Matrices!$H$17</f>
        <v>0</v>
      </c>
      <c r="K141" s="37">
        <f>K136*Matrices!$I$17</f>
        <v>0</v>
      </c>
      <c r="L141" s="37">
        <f>L136*Matrices!$J$17</f>
        <v>0</v>
      </c>
      <c r="M141" s="37">
        <f>M136*Matrices!$K$17</f>
        <v>0</v>
      </c>
      <c r="N141" s="37"/>
      <c r="O141" s="37"/>
      <c r="P141" s="37">
        <f>P136*Matrices!$B$17</f>
        <v>0</v>
      </c>
      <c r="Q141" s="37">
        <f>Q136*Matrices!$C$17</f>
        <v>3800</v>
      </c>
      <c r="R141" s="37">
        <f>R136*Matrices!$D$17</f>
        <v>0</v>
      </c>
      <c r="S141" s="37">
        <f>S136*Matrices!$E$17</f>
        <v>3000</v>
      </c>
      <c r="T141" s="37">
        <f>T136*Matrices!$F$17</f>
        <v>0</v>
      </c>
      <c r="U141" s="37">
        <f>U136*Matrices!$G$17</f>
        <v>0</v>
      </c>
      <c r="V141" s="37">
        <f>V136*Matrices!$H$17</f>
        <v>0</v>
      </c>
      <c r="W141" s="37">
        <f>W136*Matrices!$I$17</f>
        <v>0</v>
      </c>
      <c r="X141" s="37">
        <f>X136*Matrices!$J$17</f>
        <v>0</v>
      </c>
      <c r="Y141" s="37">
        <f>Y136*Matrices!$K$17</f>
        <v>0</v>
      </c>
      <c r="Z141" s="37"/>
      <c r="AA141" s="37"/>
      <c r="AB141" s="37">
        <f>AB136*Matrices!$B$17</f>
        <v>0</v>
      </c>
      <c r="AC141" s="37">
        <f>AC136*Matrices!$C$17</f>
        <v>3400</v>
      </c>
      <c r="AD141" s="37">
        <f>AD136*Matrices!$D$17</f>
        <v>0</v>
      </c>
      <c r="AE141" s="37">
        <f>AE136*Matrices!$E$17</f>
        <v>5000</v>
      </c>
      <c r="AF141" s="37">
        <f>AF136*Matrices!$F$17</f>
        <v>0</v>
      </c>
      <c r="AG141" s="37">
        <f>AG136*Matrices!$G$17</f>
        <v>0</v>
      </c>
      <c r="AH141" s="37">
        <f>AH136*Matrices!$H$17</f>
        <v>0</v>
      </c>
      <c r="AI141" s="37">
        <f>AI136*Matrices!$I$17</f>
        <v>0</v>
      </c>
      <c r="AJ141" s="37">
        <f>AJ136*Matrices!$J$17</f>
        <v>0</v>
      </c>
      <c r="AK141" s="37">
        <f>AK136*Matrices!$K$17</f>
        <v>0</v>
      </c>
      <c r="AL141" s="37"/>
      <c r="AM141" s="37"/>
      <c r="AN141" s="37">
        <f>AN136*Matrices!$B$17</f>
        <v>0</v>
      </c>
      <c r="AO141" s="37">
        <f>AO136*Matrices!$C$17</f>
        <v>7000</v>
      </c>
      <c r="AP141" s="37">
        <f>AP136*Matrices!$D$17</f>
        <v>0</v>
      </c>
      <c r="AQ141" s="37">
        <f>AQ136*Matrices!$E$17</f>
        <v>3500</v>
      </c>
      <c r="AR141" s="37">
        <f>AR136*Matrices!$F$17</f>
        <v>0</v>
      </c>
      <c r="AS141" s="37">
        <f>AS136*Matrices!$G$17</f>
        <v>0</v>
      </c>
      <c r="AT141" s="37">
        <f>AT136*Matrices!$H$17</f>
        <v>0</v>
      </c>
      <c r="AU141" s="37">
        <f>AU136*Matrices!$I$17</f>
        <v>0</v>
      </c>
      <c r="AV141" s="37">
        <f>AV136*Matrices!$J$17</f>
        <v>0</v>
      </c>
      <c r="AW141" s="37">
        <f>AW136*Matrices!$K$17</f>
        <v>0</v>
      </c>
      <c r="AX141" s="37"/>
    </row>
    <row r="142" spans="1:50" x14ac:dyDescent="0.25">
      <c r="D142" s="37">
        <f>D137*Matrices!$B$18</f>
        <v>0</v>
      </c>
      <c r="E142" s="37">
        <f>E137*Matrices!$C$18</f>
        <v>2600</v>
      </c>
      <c r="F142" s="37">
        <f>F137*Matrices!$D$18</f>
        <v>0</v>
      </c>
      <c r="G142" s="37">
        <f>G137*Matrices!$E$18</f>
        <v>6750</v>
      </c>
      <c r="H142" s="37">
        <f>H137*Matrices!$F$18</f>
        <v>0</v>
      </c>
      <c r="I142" s="37">
        <f>I137*Matrices!$G$18</f>
        <v>0</v>
      </c>
      <c r="J142" s="37">
        <f>J137*Matrices!$H$18</f>
        <v>0</v>
      </c>
      <c r="K142" s="37">
        <f>K137*Matrices!$I$18</f>
        <v>0</v>
      </c>
      <c r="L142" s="37">
        <f>L137*Matrices!$J$18</f>
        <v>0</v>
      </c>
      <c r="M142" s="37">
        <f>M137*Matrices!$K$18</f>
        <v>0</v>
      </c>
      <c r="N142" s="37"/>
      <c r="O142" s="37"/>
      <c r="P142" s="37">
        <f>P137*Matrices!$B$18</f>
        <v>0</v>
      </c>
      <c r="Q142" s="37">
        <f>Q137*Matrices!$C$18</f>
        <v>1600</v>
      </c>
      <c r="R142" s="37">
        <f>R137*Matrices!$D$18</f>
        <v>0</v>
      </c>
      <c r="S142" s="37">
        <f>S137*Matrices!$E$18</f>
        <v>9250</v>
      </c>
      <c r="T142" s="37">
        <f>T137*Matrices!$F$18</f>
        <v>0</v>
      </c>
      <c r="U142" s="37">
        <f>U137*Matrices!$G$18</f>
        <v>0</v>
      </c>
      <c r="V142" s="37">
        <f>V137*Matrices!$H$18</f>
        <v>0</v>
      </c>
      <c r="W142" s="37">
        <f>W137*Matrices!$I$18</f>
        <v>0</v>
      </c>
      <c r="X142" s="37">
        <f>X137*Matrices!$J$18</f>
        <v>0</v>
      </c>
      <c r="Y142" s="37">
        <f>Y137*Matrices!$K$18</f>
        <v>0</v>
      </c>
      <c r="Z142" s="37"/>
      <c r="AA142" s="37"/>
      <c r="AB142" s="37">
        <f>AB137*Matrices!$B$18</f>
        <v>0</v>
      </c>
      <c r="AC142" s="37">
        <f>AC137*Matrices!$C$18</f>
        <v>800</v>
      </c>
      <c r="AD142" s="37">
        <f>AD137*Matrices!$D$18</f>
        <v>0</v>
      </c>
      <c r="AE142" s="37">
        <f>AE137*Matrices!$E$18</f>
        <v>8750</v>
      </c>
      <c r="AF142" s="37">
        <f>AF137*Matrices!$F$18</f>
        <v>0</v>
      </c>
      <c r="AG142" s="37">
        <f>AG137*Matrices!$G$18</f>
        <v>0</v>
      </c>
      <c r="AH142" s="37">
        <f>AH137*Matrices!$H$18</f>
        <v>0</v>
      </c>
      <c r="AI142" s="37">
        <f>AI137*Matrices!$I$18</f>
        <v>0</v>
      </c>
      <c r="AJ142" s="37">
        <f>AJ137*Matrices!$J$18</f>
        <v>0</v>
      </c>
      <c r="AK142" s="37">
        <f>AK137*Matrices!$K$18</f>
        <v>0</v>
      </c>
      <c r="AL142" s="37"/>
      <c r="AM142" s="37"/>
      <c r="AN142" s="37">
        <f>AN137*Matrices!$B$18</f>
        <v>0</v>
      </c>
      <c r="AO142" s="37">
        <f>AO137*Matrices!$C$18</f>
        <v>600</v>
      </c>
      <c r="AP142" s="37">
        <f>AP137*Matrices!$D$18</f>
        <v>0</v>
      </c>
      <c r="AQ142" s="37">
        <f>AQ137*Matrices!$E$18</f>
        <v>8250</v>
      </c>
      <c r="AR142" s="37">
        <f>AR137*Matrices!$F$18</f>
        <v>0</v>
      </c>
      <c r="AS142" s="37">
        <f>AS137*Matrices!$G$18</f>
        <v>0</v>
      </c>
      <c r="AT142" s="37">
        <f>AT137*Matrices!$H$18</f>
        <v>0</v>
      </c>
      <c r="AU142" s="37">
        <f>AU137*Matrices!$I$18</f>
        <v>0</v>
      </c>
      <c r="AV142" s="37">
        <f>AV137*Matrices!$J$18</f>
        <v>0</v>
      </c>
      <c r="AW142" s="37">
        <f>AW137*Matrices!$K$18</f>
        <v>0</v>
      </c>
      <c r="AX142" s="37"/>
    </row>
    <row r="143" spans="1:50" x14ac:dyDescent="0.25">
      <c r="B143" t="str">
        <f>B137</f>
        <v>UNM-GA</v>
      </c>
      <c r="D143" s="344">
        <f t="shared" ref="D143:M143" si="108">SUM(D140:D142)</f>
        <v>0</v>
      </c>
      <c r="E143" s="344">
        <f t="shared" si="108"/>
        <v>10000</v>
      </c>
      <c r="F143" s="344">
        <f t="shared" si="108"/>
        <v>0</v>
      </c>
      <c r="G143" s="344">
        <f t="shared" si="108"/>
        <v>34000</v>
      </c>
      <c r="H143" s="344">
        <f t="shared" si="108"/>
        <v>0</v>
      </c>
      <c r="I143" s="344">
        <f t="shared" si="108"/>
        <v>0</v>
      </c>
      <c r="J143" s="344">
        <f t="shared" si="108"/>
        <v>0</v>
      </c>
      <c r="K143" s="344">
        <f t="shared" si="108"/>
        <v>0</v>
      </c>
      <c r="L143" s="344">
        <f t="shared" si="108"/>
        <v>0</v>
      </c>
      <c r="M143" s="344">
        <f t="shared" si="108"/>
        <v>0</v>
      </c>
      <c r="N143" s="194">
        <f>SUM(D143:M143)/Matrices!$L$18</f>
        <v>10.775950038777093</v>
      </c>
      <c r="O143" s="37"/>
      <c r="P143" s="344">
        <f t="shared" ref="P143:Y143" si="109">SUM(P140:P142)</f>
        <v>0</v>
      </c>
      <c r="Q143" s="344">
        <f t="shared" si="109"/>
        <v>8600</v>
      </c>
      <c r="R143" s="344">
        <f t="shared" si="109"/>
        <v>0</v>
      </c>
      <c r="S143" s="344">
        <f t="shared" si="109"/>
        <v>36500</v>
      </c>
      <c r="T143" s="344">
        <f t="shared" si="109"/>
        <v>0</v>
      </c>
      <c r="U143" s="344">
        <f t="shared" si="109"/>
        <v>0</v>
      </c>
      <c r="V143" s="344">
        <f t="shared" si="109"/>
        <v>0</v>
      </c>
      <c r="W143" s="344">
        <f t="shared" si="109"/>
        <v>0</v>
      </c>
      <c r="X143" s="344">
        <f t="shared" si="109"/>
        <v>0</v>
      </c>
      <c r="Y143" s="344">
        <f t="shared" si="109"/>
        <v>0</v>
      </c>
      <c r="Z143" s="194">
        <f>SUM(P143:Y143)/Matrices!$L$18</f>
        <v>11.045348789746521</v>
      </c>
      <c r="AA143" s="37"/>
      <c r="AB143" s="344">
        <f t="shared" ref="AB143:AK143" si="110">SUM(AB140:AB142)</f>
        <v>0</v>
      </c>
      <c r="AC143" s="344">
        <f t="shared" si="110"/>
        <v>8800</v>
      </c>
      <c r="AD143" s="344">
        <f t="shared" si="110"/>
        <v>0</v>
      </c>
      <c r="AE143" s="344">
        <f t="shared" si="110"/>
        <v>49000</v>
      </c>
      <c r="AF143" s="344">
        <f t="shared" si="110"/>
        <v>0</v>
      </c>
      <c r="AG143" s="344">
        <f t="shared" si="110"/>
        <v>0</v>
      </c>
      <c r="AH143" s="344">
        <f t="shared" si="110"/>
        <v>0</v>
      </c>
      <c r="AI143" s="344">
        <f t="shared" si="110"/>
        <v>0</v>
      </c>
      <c r="AJ143" s="344">
        <f t="shared" si="110"/>
        <v>0</v>
      </c>
      <c r="AK143" s="344">
        <f t="shared" si="110"/>
        <v>0</v>
      </c>
      <c r="AL143" s="194">
        <f>SUM(AB143:AK143)/Matrices!$L$18</f>
        <v>14.155679823666272</v>
      </c>
      <c r="AM143" s="37"/>
      <c r="AN143" s="344">
        <f t="shared" ref="AN143:AW143" si="111">SUM(AN140:AN142)</f>
        <v>0</v>
      </c>
      <c r="AO143" s="344">
        <f t="shared" si="111"/>
        <v>12200</v>
      </c>
      <c r="AP143" s="344">
        <f t="shared" si="111"/>
        <v>0</v>
      </c>
      <c r="AQ143" s="344">
        <f t="shared" si="111"/>
        <v>45500</v>
      </c>
      <c r="AR143" s="344">
        <f t="shared" si="111"/>
        <v>0</v>
      </c>
      <c r="AS143" s="344">
        <f t="shared" si="111"/>
        <v>0</v>
      </c>
      <c r="AT143" s="344">
        <f t="shared" si="111"/>
        <v>0</v>
      </c>
      <c r="AU143" s="344">
        <f t="shared" si="111"/>
        <v>0</v>
      </c>
      <c r="AV143" s="344">
        <f t="shared" si="111"/>
        <v>0</v>
      </c>
      <c r="AW143" s="344">
        <f t="shared" si="111"/>
        <v>0</v>
      </c>
      <c r="AX143" s="194">
        <f>SUM(AN143:AW143)/Matrices!$L$18</f>
        <v>14.131189028123597</v>
      </c>
    </row>
    <row r="144" spans="1:50" x14ac:dyDescent="0.25"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</row>
    <row r="145" spans="1:50" x14ac:dyDescent="0.25">
      <c r="A145" s="35" t="str">
        <f>Raw_Award_Data!A44</f>
        <v>37</v>
      </c>
      <c r="B145" t="str">
        <f>Raw_Award_Data!B44</f>
        <v>UNM-LA</v>
      </c>
      <c r="C145" s="343" t="str">
        <f>Raw_Award_Data!C44</f>
        <v>1</v>
      </c>
      <c r="D145" s="37">
        <f>Raw_Award_Data!D44</f>
        <v>0</v>
      </c>
      <c r="E145" s="37">
        <f>Raw_Award_Data!E44</f>
        <v>3</v>
      </c>
      <c r="F145" s="37">
        <f>Raw_Award_Data!F44</f>
        <v>0</v>
      </c>
      <c r="G145" s="37">
        <f>Raw_Award_Data!G44</f>
        <v>34</v>
      </c>
      <c r="H145" s="37">
        <f>Raw_Award_Data!H44</f>
        <v>0</v>
      </c>
      <c r="I145" s="37">
        <f>Raw_Award_Data!I44</f>
        <v>0</v>
      </c>
      <c r="J145" s="37">
        <f>Raw_Award_Data!J44</f>
        <v>0</v>
      </c>
      <c r="K145" s="37">
        <f>Raw_Award_Data!K44</f>
        <v>0</v>
      </c>
      <c r="L145" s="37">
        <f>Raw_Award_Data!L44</f>
        <v>0</v>
      </c>
      <c r="M145" s="37">
        <f>Raw_Award_Data!M44</f>
        <v>0</v>
      </c>
      <c r="N145" s="37"/>
      <c r="O145" s="37"/>
      <c r="P145" s="37">
        <f>Raw_Award_Data!N44</f>
        <v>0</v>
      </c>
      <c r="Q145" s="37">
        <f>Raw_Award_Data!O44</f>
        <v>4</v>
      </c>
      <c r="R145" s="37">
        <f>Raw_Award_Data!P44</f>
        <v>0</v>
      </c>
      <c r="S145" s="37">
        <f>Raw_Award_Data!Q44</f>
        <v>31</v>
      </c>
      <c r="T145" s="37">
        <f>Raw_Award_Data!R44</f>
        <v>0</v>
      </c>
      <c r="U145" s="37">
        <f>Raw_Award_Data!S44</f>
        <v>0</v>
      </c>
      <c r="V145" s="37">
        <f>Raw_Award_Data!T44</f>
        <v>0</v>
      </c>
      <c r="W145" s="37">
        <f>Raw_Award_Data!U44</f>
        <v>0</v>
      </c>
      <c r="X145" s="37">
        <f>Raw_Award_Data!V44</f>
        <v>0</v>
      </c>
      <c r="Y145" s="37">
        <f>Raw_Award_Data!W44</f>
        <v>0</v>
      </c>
      <c r="Z145" s="37"/>
      <c r="AA145" s="37"/>
      <c r="AB145" s="37">
        <f>Raw_Award_Data!X44</f>
        <v>0</v>
      </c>
      <c r="AC145" s="37">
        <f>Raw_Award_Data!Y44</f>
        <v>0</v>
      </c>
      <c r="AD145" s="37">
        <f>Raw_Award_Data!Z44</f>
        <v>0</v>
      </c>
      <c r="AE145" s="37">
        <f>Raw_Award_Data!AA44</f>
        <v>56</v>
      </c>
      <c r="AF145" s="37">
        <f>Raw_Award_Data!AB44</f>
        <v>0</v>
      </c>
      <c r="AG145" s="37">
        <f>Raw_Award_Data!AC44</f>
        <v>0</v>
      </c>
      <c r="AH145" s="37">
        <f>Raw_Award_Data!AD44</f>
        <v>0</v>
      </c>
      <c r="AI145" s="37">
        <f>Raw_Award_Data!AE44</f>
        <v>0</v>
      </c>
      <c r="AJ145" s="37">
        <f>Raw_Award_Data!AF44</f>
        <v>0</v>
      </c>
      <c r="AK145" s="37">
        <f>Raw_Award_Data!AG44</f>
        <v>0</v>
      </c>
      <c r="AL145" s="37"/>
      <c r="AM145" s="37"/>
      <c r="AN145" s="37">
        <f>Raw_Award_Data!AH44</f>
        <v>0</v>
      </c>
      <c r="AO145" s="37">
        <f>Raw_Award_Data!AI44</f>
        <v>0</v>
      </c>
      <c r="AP145" s="37">
        <f>Raw_Award_Data!AJ44</f>
        <v>0</v>
      </c>
      <c r="AQ145" s="37">
        <f>Raw_Award_Data!AK44</f>
        <v>28</v>
      </c>
      <c r="AR145" s="37">
        <f>Raw_Award_Data!AL44</f>
        <v>0</v>
      </c>
      <c r="AS145" s="37">
        <f>Raw_Award_Data!AM44</f>
        <v>0</v>
      </c>
      <c r="AT145" s="37">
        <f>Raw_Award_Data!AN44</f>
        <v>0</v>
      </c>
      <c r="AU145" s="37">
        <f>Raw_Award_Data!AO44</f>
        <v>0</v>
      </c>
      <c r="AV145" s="37">
        <f>Raw_Award_Data!AP44</f>
        <v>0</v>
      </c>
      <c r="AW145" s="37">
        <f>Raw_Award_Data!AQ44</f>
        <v>0</v>
      </c>
      <c r="AX145" s="37"/>
    </row>
    <row r="146" spans="1:50" x14ac:dyDescent="0.25">
      <c r="A146" s="35" t="str">
        <f>Raw_Award_Data!A45</f>
        <v>37</v>
      </c>
      <c r="B146" t="str">
        <f>Raw_Award_Data!B45</f>
        <v>UNM-LA</v>
      </c>
      <c r="C146" s="343" t="str">
        <f>Raw_Award_Data!C45</f>
        <v>2</v>
      </c>
      <c r="D146" s="37">
        <f>Raw_Award_Data!D45</f>
        <v>0</v>
      </c>
      <c r="E146" s="37">
        <f>Raw_Award_Data!E45</f>
        <v>1</v>
      </c>
      <c r="F146" s="37">
        <f>Raw_Award_Data!F45</f>
        <v>0</v>
      </c>
      <c r="G146" s="37">
        <f>Raw_Award_Data!G45</f>
        <v>4</v>
      </c>
      <c r="H146" s="37">
        <f>Raw_Award_Data!H45</f>
        <v>0</v>
      </c>
      <c r="I146" s="37">
        <f>Raw_Award_Data!I45</f>
        <v>0</v>
      </c>
      <c r="J146" s="37">
        <f>Raw_Award_Data!J45</f>
        <v>0</v>
      </c>
      <c r="K146" s="37">
        <f>Raw_Award_Data!K45</f>
        <v>0</v>
      </c>
      <c r="L146" s="37">
        <f>Raw_Award_Data!L45</f>
        <v>0</v>
      </c>
      <c r="M146" s="37">
        <f>Raw_Award_Data!M45</f>
        <v>0</v>
      </c>
      <c r="N146" s="37"/>
      <c r="O146" s="37"/>
      <c r="P146" s="37">
        <f>Raw_Award_Data!N45</f>
        <v>0</v>
      </c>
      <c r="Q146" s="37">
        <f>Raw_Award_Data!O45</f>
        <v>0</v>
      </c>
      <c r="R146" s="37">
        <f>Raw_Award_Data!P45</f>
        <v>0</v>
      </c>
      <c r="S146" s="37">
        <f>Raw_Award_Data!Q45</f>
        <v>6</v>
      </c>
      <c r="T146" s="37">
        <f>Raw_Award_Data!R45</f>
        <v>0</v>
      </c>
      <c r="U146" s="37">
        <f>Raw_Award_Data!S45</f>
        <v>0</v>
      </c>
      <c r="V146" s="37">
        <f>Raw_Award_Data!T45</f>
        <v>0</v>
      </c>
      <c r="W146" s="37">
        <f>Raw_Award_Data!U45</f>
        <v>0</v>
      </c>
      <c r="X146" s="37">
        <f>Raw_Award_Data!V45</f>
        <v>0</v>
      </c>
      <c r="Y146" s="37">
        <f>Raw_Award_Data!W45</f>
        <v>0</v>
      </c>
      <c r="Z146" s="37"/>
      <c r="AA146" s="37"/>
      <c r="AB146" s="37">
        <f>Raw_Award_Data!X45</f>
        <v>0</v>
      </c>
      <c r="AC146" s="37">
        <f>Raw_Award_Data!Y45</f>
        <v>0</v>
      </c>
      <c r="AD146" s="37">
        <f>Raw_Award_Data!Z45</f>
        <v>0</v>
      </c>
      <c r="AE146" s="37">
        <f>Raw_Award_Data!AA45</f>
        <v>11</v>
      </c>
      <c r="AF146" s="37">
        <f>Raw_Award_Data!AB45</f>
        <v>0</v>
      </c>
      <c r="AG146" s="37">
        <f>Raw_Award_Data!AC45</f>
        <v>0</v>
      </c>
      <c r="AH146" s="37">
        <f>Raw_Award_Data!AD45</f>
        <v>0</v>
      </c>
      <c r="AI146" s="37">
        <f>Raw_Award_Data!AE45</f>
        <v>0</v>
      </c>
      <c r="AJ146" s="37">
        <f>Raw_Award_Data!AF45</f>
        <v>0</v>
      </c>
      <c r="AK146" s="37">
        <f>Raw_Award_Data!AG45</f>
        <v>0</v>
      </c>
      <c r="AL146" s="37"/>
      <c r="AM146" s="37"/>
      <c r="AN146" s="37">
        <f>Raw_Award_Data!AH45</f>
        <v>0</v>
      </c>
      <c r="AO146" s="37">
        <f>Raw_Award_Data!AI45</f>
        <v>0</v>
      </c>
      <c r="AP146" s="37">
        <f>Raw_Award_Data!AJ45</f>
        <v>0</v>
      </c>
      <c r="AQ146" s="37">
        <f>Raw_Award_Data!AK45</f>
        <v>8</v>
      </c>
      <c r="AR146" s="37">
        <f>Raw_Award_Data!AL45</f>
        <v>0</v>
      </c>
      <c r="AS146" s="37">
        <f>Raw_Award_Data!AM45</f>
        <v>0</v>
      </c>
      <c r="AT146" s="37">
        <f>Raw_Award_Data!AN45</f>
        <v>0</v>
      </c>
      <c r="AU146" s="37">
        <f>Raw_Award_Data!AO45</f>
        <v>0</v>
      </c>
      <c r="AV146" s="37">
        <f>Raw_Award_Data!AP45</f>
        <v>0</v>
      </c>
      <c r="AW146" s="37">
        <f>Raw_Award_Data!AQ45</f>
        <v>0</v>
      </c>
      <c r="AX146" s="37"/>
    </row>
    <row r="147" spans="1:50" x14ac:dyDescent="0.25">
      <c r="A147" s="35" t="str">
        <f>Raw_Award_Data!A46</f>
        <v>37</v>
      </c>
      <c r="B147" t="str">
        <f>Raw_Award_Data!B46</f>
        <v>UNM-LA</v>
      </c>
      <c r="C147" s="343" t="str">
        <f>Raw_Award_Data!C46</f>
        <v>3</v>
      </c>
      <c r="D147" s="37">
        <f>Raw_Award_Data!D46</f>
        <v>0</v>
      </c>
      <c r="E147" s="37">
        <f>Raw_Award_Data!E46</f>
        <v>0</v>
      </c>
      <c r="F147" s="37">
        <f>Raw_Award_Data!F46</f>
        <v>0</v>
      </c>
      <c r="G147" s="37">
        <f>Raw_Award_Data!G46</f>
        <v>0</v>
      </c>
      <c r="H147" s="37">
        <f>Raw_Award_Data!H46</f>
        <v>0</v>
      </c>
      <c r="I147" s="37">
        <f>Raw_Award_Data!I46</f>
        <v>0</v>
      </c>
      <c r="J147" s="37">
        <f>Raw_Award_Data!J46</f>
        <v>0</v>
      </c>
      <c r="K147" s="37">
        <f>Raw_Award_Data!K46</f>
        <v>0</v>
      </c>
      <c r="L147" s="37">
        <f>Raw_Award_Data!L46</f>
        <v>0</v>
      </c>
      <c r="M147" s="37">
        <f>Raw_Award_Data!M46</f>
        <v>0</v>
      </c>
      <c r="N147" s="37"/>
      <c r="O147" s="37"/>
      <c r="P147" s="37">
        <f>Raw_Award_Data!N46</f>
        <v>0</v>
      </c>
      <c r="Q147" s="37">
        <f>Raw_Award_Data!O46</f>
        <v>0</v>
      </c>
      <c r="R147" s="37">
        <f>Raw_Award_Data!P46</f>
        <v>0</v>
      </c>
      <c r="S147" s="37">
        <f>Raw_Award_Data!Q46</f>
        <v>0</v>
      </c>
      <c r="T147" s="37">
        <f>Raw_Award_Data!R46</f>
        <v>0</v>
      </c>
      <c r="U147" s="37">
        <f>Raw_Award_Data!S46</f>
        <v>0</v>
      </c>
      <c r="V147" s="37">
        <f>Raw_Award_Data!T46</f>
        <v>0</v>
      </c>
      <c r="W147" s="37">
        <f>Raw_Award_Data!U46</f>
        <v>0</v>
      </c>
      <c r="X147" s="37">
        <f>Raw_Award_Data!V46</f>
        <v>0</v>
      </c>
      <c r="Y147" s="37">
        <f>Raw_Award_Data!W46</f>
        <v>0</v>
      </c>
      <c r="Z147" s="37"/>
      <c r="AA147" s="37"/>
      <c r="AB147" s="37">
        <f>Raw_Award_Data!X46</f>
        <v>0</v>
      </c>
      <c r="AC147" s="37">
        <f>Raw_Award_Data!Y46</f>
        <v>0</v>
      </c>
      <c r="AD147" s="37">
        <f>Raw_Award_Data!Z46</f>
        <v>0</v>
      </c>
      <c r="AE147" s="37">
        <f>Raw_Award_Data!AA46</f>
        <v>0</v>
      </c>
      <c r="AF147" s="37">
        <f>Raw_Award_Data!AB46</f>
        <v>0</v>
      </c>
      <c r="AG147" s="37">
        <f>Raw_Award_Data!AC46</f>
        <v>0</v>
      </c>
      <c r="AH147" s="37">
        <f>Raw_Award_Data!AD46</f>
        <v>0</v>
      </c>
      <c r="AI147" s="37">
        <f>Raw_Award_Data!AE46</f>
        <v>0</v>
      </c>
      <c r="AJ147" s="37">
        <f>Raw_Award_Data!AF46</f>
        <v>0</v>
      </c>
      <c r="AK147" s="37">
        <f>Raw_Award_Data!AG46</f>
        <v>0</v>
      </c>
      <c r="AL147" s="37"/>
      <c r="AM147" s="37"/>
      <c r="AN147" s="37">
        <f>Raw_Award_Data!AH46</f>
        <v>0</v>
      </c>
      <c r="AO147" s="37">
        <f>Raw_Award_Data!AI46</f>
        <v>0</v>
      </c>
      <c r="AP147" s="37">
        <f>Raw_Award_Data!AJ46</f>
        <v>0</v>
      </c>
      <c r="AQ147" s="37">
        <f>Raw_Award_Data!AK46</f>
        <v>0</v>
      </c>
      <c r="AR147" s="37">
        <f>Raw_Award_Data!AL46</f>
        <v>0</v>
      </c>
      <c r="AS147" s="37">
        <f>Raw_Award_Data!AM46</f>
        <v>0</v>
      </c>
      <c r="AT147" s="37">
        <f>Raw_Award_Data!AN46</f>
        <v>0</v>
      </c>
      <c r="AU147" s="37">
        <f>Raw_Award_Data!AO46</f>
        <v>0</v>
      </c>
      <c r="AV147" s="37">
        <f>Raw_Award_Data!AP46</f>
        <v>0</v>
      </c>
      <c r="AW147" s="37">
        <f>Raw_Award_Data!AQ46</f>
        <v>0</v>
      </c>
      <c r="AX147" s="37"/>
    </row>
    <row r="148" spans="1:50" x14ac:dyDescent="0.25">
      <c r="D148" s="344">
        <f t="shared" ref="D148:M148" si="112">SUM(D145:D147)</f>
        <v>0</v>
      </c>
      <c r="E148" s="344">
        <f t="shared" si="112"/>
        <v>4</v>
      </c>
      <c r="F148" s="344">
        <f t="shared" si="112"/>
        <v>0</v>
      </c>
      <c r="G148" s="344">
        <f t="shared" si="112"/>
        <v>38</v>
      </c>
      <c r="H148" s="344">
        <f t="shared" si="112"/>
        <v>0</v>
      </c>
      <c r="I148" s="344">
        <f t="shared" si="112"/>
        <v>0</v>
      </c>
      <c r="J148" s="344">
        <f t="shared" si="112"/>
        <v>0</v>
      </c>
      <c r="K148" s="344">
        <f t="shared" si="112"/>
        <v>0</v>
      </c>
      <c r="L148" s="344">
        <f t="shared" si="112"/>
        <v>0</v>
      </c>
      <c r="M148" s="344">
        <f t="shared" si="112"/>
        <v>0</v>
      </c>
      <c r="N148" s="194">
        <f>SUM(D148:M148)</f>
        <v>42</v>
      </c>
      <c r="O148" s="37"/>
      <c r="P148" s="344">
        <f t="shared" ref="P148:Y148" si="113">SUM(P145:P147)</f>
        <v>0</v>
      </c>
      <c r="Q148" s="344">
        <f t="shared" si="113"/>
        <v>4</v>
      </c>
      <c r="R148" s="344">
        <f t="shared" si="113"/>
        <v>0</v>
      </c>
      <c r="S148" s="344">
        <f t="shared" si="113"/>
        <v>37</v>
      </c>
      <c r="T148" s="344">
        <f t="shared" si="113"/>
        <v>0</v>
      </c>
      <c r="U148" s="344">
        <f t="shared" si="113"/>
        <v>0</v>
      </c>
      <c r="V148" s="344">
        <f t="shared" si="113"/>
        <v>0</v>
      </c>
      <c r="W148" s="344">
        <f t="shared" si="113"/>
        <v>0</v>
      </c>
      <c r="X148" s="344">
        <f t="shared" si="113"/>
        <v>0</v>
      </c>
      <c r="Y148" s="344">
        <f t="shared" si="113"/>
        <v>0</v>
      </c>
      <c r="Z148" s="194">
        <f>SUM(P148:Y148)</f>
        <v>41</v>
      </c>
      <c r="AA148" s="37"/>
      <c r="AB148" s="344">
        <f t="shared" ref="AB148:AK148" si="114">SUM(AB145:AB147)</f>
        <v>0</v>
      </c>
      <c r="AC148" s="344">
        <f t="shared" si="114"/>
        <v>0</v>
      </c>
      <c r="AD148" s="344">
        <f t="shared" si="114"/>
        <v>0</v>
      </c>
      <c r="AE148" s="344">
        <f t="shared" si="114"/>
        <v>67</v>
      </c>
      <c r="AF148" s="344">
        <f t="shared" si="114"/>
        <v>0</v>
      </c>
      <c r="AG148" s="344">
        <f t="shared" si="114"/>
        <v>0</v>
      </c>
      <c r="AH148" s="344">
        <f t="shared" si="114"/>
        <v>0</v>
      </c>
      <c r="AI148" s="344">
        <f t="shared" si="114"/>
        <v>0</v>
      </c>
      <c r="AJ148" s="344">
        <f t="shared" si="114"/>
        <v>0</v>
      </c>
      <c r="AK148" s="344">
        <f t="shared" si="114"/>
        <v>0</v>
      </c>
      <c r="AL148" s="194">
        <f>SUM(AB148:AK148)</f>
        <v>67</v>
      </c>
      <c r="AM148" s="37"/>
      <c r="AN148" s="344">
        <f t="shared" ref="AN148:AW148" si="115">SUM(AN145:AN147)</f>
        <v>0</v>
      </c>
      <c r="AO148" s="344">
        <f t="shared" si="115"/>
        <v>0</v>
      </c>
      <c r="AP148" s="344">
        <f t="shared" si="115"/>
        <v>0</v>
      </c>
      <c r="AQ148" s="344">
        <f t="shared" si="115"/>
        <v>36</v>
      </c>
      <c r="AR148" s="344">
        <f t="shared" si="115"/>
        <v>0</v>
      </c>
      <c r="AS148" s="344">
        <f t="shared" si="115"/>
        <v>0</v>
      </c>
      <c r="AT148" s="344">
        <f t="shared" si="115"/>
        <v>0</v>
      </c>
      <c r="AU148" s="344">
        <f t="shared" si="115"/>
        <v>0</v>
      </c>
      <c r="AV148" s="344">
        <f t="shared" si="115"/>
        <v>0</v>
      </c>
      <c r="AW148" s="344">
        <f t="shared" si="115"/>
        <v>0</v>
      </c>
      <c r="AX148" s="194">
        <f>SUM(AN148:AW148)</f>
        <v>36</v>
      </c>
    </row>
    <row r="149" spans="1:50" x14ac:dyDescent="0.25"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</row>
    <row r="150" spans="1:50" x14ac:dyDescent="0.25">
      <c r="D150" s="37">
        <f>D145*Matrices!$B$16</f>
        <v>0</v>
      </c>
      <c r="E150" s="37">
        <f>E145*Matrices!$C$16</f>
        <v>600</v>
      </c>
      <c r="F150" s="37">
        <f>F145*Matrices!$D$16</f>
        <v>0</v>
      </c>
      <c r="G150" s="37">
        <f>G145*Matrices!$E$16</f>
        <v>8500</v>
      </c>
      <c r="H150" s="37">
        <f>H145*Matrices!$F$16</f>
        <v>0</v>
      </c>
      <c r="I150" s="37">
        <f>I145*Matrices!$G$16</f>
        <v>0</v>
      </c>
      <c r="J150" s="37">
        <f>J145*Matrices!$H$16</f>
        <v>0</v>
      </c>
      <c r="K150" s="37">
        <f>K145*Matrices!$I$16</f>
        <v>0</v>
      </c>
      <c r="L150" s="37">
        <f>L145*Matrices!$J$16</f>
        <v>0</v>
      </c>
      <c r="M150" s="37">
        <f>M145*Matrices!$K$16</f>
        <v>0</v>
      </c>
      <c r="N150" s="37"/>
      <c r="O150" s="37"/>
      <c r="P150" s="37">
        <f>P145*Matrices!$B$16</f>
        <v>0</v>
      </c>
      <c r="Q150" s="37">
        <f>Q145*Matrices!$C$16</f>
        <v>800</v>
      </c>
      <c r="R150" s="37">
        <f>R145*Matrices!$D$16</f>
        <v>0</v>
      </c>
      <c r="S150" s="37">
        <f>S145*Matrices!$E$16</f>
        <v>7750</v>
      </c>
      <c r="T150" s="37">
        <f>T145*Matrices!$F$16</f>
        <v>0</v>
      </c>
      <c r="U150" s="37">
        <f>U145*Matrices!$G$16</f>
        <v>0</v>
      </c>
      <c r="V150" s="37">
        <f>V145*Matrices!$H$16</f>
        <v>0</v>
      </c>
      <c r="W150" s="37">
        <f>W145*Matrices!$I$16</f>
        <v>0</v>
      </c>
      <c r="X150" s="37">
        <f>X145*Matrices!$J$16</f>
        <v>0</v>
      </c>
      <c r="Y150" s="37">
        <f>Y145*Matrices!$K$16</f>
        <v>0</v>
      </c>
      <c r="Z150" s="37"/>
      <c r="AA150" s="37"/>
      <c r="AB150" s="37">
        <f>AB145*Matrices!$B$16</f>
        <v>0</v>
      </c>
      <c r="AC150" s="37">
        <f>AC145*Matrices!$C$16</f>
        <v>0</v>
      </c>
      <c r="AD150" s="37">
        <f>AD145*Matrices!$D$16</f>
        <v>0</v>
      </c>
      <c r="AE150" s="37">
        <f>AE145*Matrices!$E$16</f>
        <v>14000</v>
      </c>
      <c r="AF150" s="37">
        <f>AF145*Matrices!$F$16</f>
        <v>0</v>
      </c>
      <c r="AG150" s="37">
        <f>AG145*Matrices!$G$16</f>
        <v>0</v>
      </c>
      <c r="AH150" s="37">
        <f>AH145*Matrices!$H$16</f>
        <v>0</v>
      </c>
      <c r="AI150" s="37">
        <f>AI145*Matrices!$I$16</f>
        <v>0</v>
      </c>
      <c r="AJ150" s="37">
        <f>AJ145*Matrices!$J$16</f>
        <v>0</v>
      </c>
      <c r="AK150" s="37">
        <f>AK145*Matrices!$K$16</f>
        <v>0</v>
      </c>
      <c r="AL150" s="37"/>
      <c r="AM150" s="37"/>
      <c r="AN150" s="37">
        <f>AN145*Matrices!$B$16</f>
        <v>0</v>
      </c>
      <c r="AO150" s="37">
        <f>AO145*Matrices!$C$16</f>
        <v>0</v>
      </c>
      <c r="AP150" s="37">
        <f>AP145*Matrices!$D$16</f>
        <v>0</v>
      </c>
      <c r="AQ150" s="37">
        <f>AQ145*Matrices!$E$16</f>
        <v>7000</v>
      </c>
      <c r="AR150" s="37">
        <f>AR145*Matrices!$F$16</f>
        <v>0</v>
      </c>
      <c r="AS150" s="37">
        <f>AS145*Matrices!$G$16</f>
        <v>0</v>
      </c>
      <c r="AT150" s="37">
        <f>AT145*Matrices!$H$16</f>
        <v>0</v>
      </c>
      <c r="AU150" s="37">
        <f>AU145*Matrices!$I$16</f>
        <v>0</v>
      </c>
      <c r="AV150" s="37">
        <f>AV145*Matrices!$J$16</f>
        <v>0</v>
      </c>
      <c r="AW150" s="37">
        <f>AW145*Matrices!$K$16</f>
        <v>0</v>
      </c>
      <c r="AX150" s="37"/>
    </row>
    <row r="151" spans="1:50" x14ac:dyDescent="0.25">
      <c r="D151" s="37">
        <f>D146*Matrices!$B$17</f>
        <v>0</v>
      </c>
      <c r="E151" s="37">
        <f>E146*Matrices!$C$17</f>
        <v>200</v>
      </c>
      <c r="F151" s="37">
        <f>F146*Matrices!$D$17</f>
        <v>0</v>
      </c>
      <c r="G151" s="37">
        <f>G146*Matrices!$E$17</f>
        <v>1000</v>
      </c>
      <c r="H151" s="37">
        <f>H146*Matrices!$F$17</f>
        <v>0</v>
      </c>
      <c r="I151" s="37">
        <f>I146*Matrices!$G$17</f>
        <v>0</v>
      </c>
      <c r="J151" s="37">
        <f>J146*Matrices!$H$17</f>
        <v>0</v>
      </c>
      <c r="K151" s="37">
        <f>K146*Matrices!$I$17</f>
        <v>0</v>
      </c>
      <c r="L151" s="37">
        <f>L146*Matrices!$J$17</f>
        <v>0</v>
      </c>
      <c r="M151" s="37">
        <f>M146*Matrices!$K$17</f>
        <v>0</v>
      </c>
      <c r="N151" s="37"/>
      <c r="O151" s="37"/>
      <c r="P151" s="37">
        <f>P146*Matrices!$B$17</f>
        <v>0</v>
      </c>
      <c r="Q151" s="37">
        <f>Q146*Matrices!$C$17</f>
        <v>0</v>
      </c>
      <c r="R151" s="37">
        <f>R146*Matrices!$D$17</f>
        <v>0</v>
      </c>
      <c r="S151" s="37">
        <f>S146*Matrices!$E$17</f>
        <v>1500</v>
      </c>
      <c r="T151" s="37">
        <f>T146*Matrices!$F$17</f>
        <v>0</v>
      </c>
      <c r="U151" s="37">
        <f>U146*Matrices!$G$17</f>
        <v>0</v>
      </c>
      <c r="V151" s="37">
        <f>V146*Matrices!$H$17</f>
        <v>0</v>
      </c>
      <c r="W151" s="37">
        <f>W146*Matrices!$I$17</f>
        <v>0</v>
      </c>
      <c r="X151" s="37">
        <f>X146*Matrices!$J$17</f>
        <v>0</v>
      </c>
      <c r="Y151" s="37">
        <f>Y146*Matrices!$K$17</f>
        <v>0</v>
      </c>
      <c r="Z151" s="37"/>
      <c r="AA151" s="37"/>
      <c r="AB151" s="37">
        <f>AB146*Matrices!$B$17</f>
        <v>0</v>
      </c>
      <c r="AC151" s="37">
        <f>AC146*Matrices!$C$17</f>
        <v>0</v>
      </c>
      <c r="AD151" s="37">
        <f>AD146*Matrices!$D$17</f>
        <v>0</v>
      </c>
      <c r="AE151" s="37">
        <f>AE146*Matrices!$E$17</f>
        <v>2750</v>
      </c>
      <c r="AF151" s="37">
        <f>AF146*Matrices!$F$17</f>
        <v>0</v>
      </c>
      <c r="AG151" s="37">
        <f>AG146*Matrices!$G$17</f>
        <v>0</v>
      </c>
      <c r="AH151" s="37">
        <f>AH146*Matrices!$H$17</f>
        <v>0</v>
      </c>
      <c r="AI151" s="37">
        <f>AI146*Matrices!$I$17</f>
        <v>0</v>
      </c>
      <c r="AJ151" s="37">
        <f>AJ146*Matrices!$J$17</f>
        <v>0</v>
      </c>
      <c r="AK151" s="37">
        <f>AK146*Matrices!$K$17</f>
        <v>0</v>
      </c>
      <c r="AL151" s="37"/>
      <c r="AM151" s="37"/>
      <c r="AN151" s="37">
        <f>AN146*Matrices!$B$17</f>
        <v>0</v>
      </c>
      <c r="AO151" s="37">
        <f>AO146*Matrices!$C$17</f>
        <v>0</v>
      </c>
      <c r="AP151" s="37">
        <f>AP146*Matrices!$D$17</f>
        <v>0</v>
      </c>
      <c r="AQ151" s="37">
        <f>AQ146*Matrices!$E$17</f>
        <v>2000</v>
      </c>
      <c r="AR151" s="37">
        <f>AR146*Matrices!$F$17</f>
        <v>0</v>
      </c>
      <c r="AS151" s="37">
        <f>AS146*Matrices!$G$17</f>
        <v>0</v>
      </c>
      <c r="AT151" s="37">
        <f>AT146*Matrices!$H$17</f>
        <v>0</v>
      </c>
      <c r="AU151" s="37">
        <f>AU146*Matrices!$I$17</f>
        <v>0</v>
      </c>
      <c r="AV151" s="37">
        <f>AV146*Matrices!$J$17</f>
        <v>0</v>
      </c>
      <c r="AW151" s="37">
        <f>AW146*Matrices!$K$17</f>
        <v>0</v>
      </c>
      <c r="AX151" s="37"/>
    </row>
    <row r="152" spans="1:50" x14ac:dyDescent="0.25">
      <c r="D152" s="37">
        <f>D147*Matrices!$B$18</f>
        <v>0</v>
      </c>
      <c r="E152" s="37">
        <f>E147*Matrices!$C$18</f>
        <v>0</v>
      </c>
      <c r="F152" s="37">
        <f>F147*Matrices!$D$18</f>
        <v>0</v>
      </c>
      <c r="G152" s="37">
        <f>G147*Matrices!$E$18</f>
        <v>0</v>
      </c>
      <c r="H152" s="37">
        <f>H147*Matrices!$F$18</f>
        <v>0</v>
      </c>
      <c r="I152" s="37">
        <f>I147*Matrices!$G$18</f>
        <v>0</v>
      </c>
      <c r="J152" s="37">
        <f>J147*Matrices!$H$18</f>
        <v>0</v>
      </c>
      <c r="K152" s="37">
        <f>K147*Matrices!$I$18</f>
        <v>0</v>
      </c>
      <c r="L152" s="37">
        <f>L147*Matrices!$J$18</f>
        <v>0</v>
      </c>
      <c r="M152" s="37">
        <f>M147*Matrices!$K$18</f>
        <v>0</v>
      </c>
      <c r="N152" s="37"/>
      <c r="O152" s="37"/>
      <c r="P152" s="37">
        <f>P147*Matrices!$B$18</f>
        <v>0</v>
      </c>
      <c r="Q152" s="37">
        <f>Q147*Matrices!$C$18</f>
        <v>0</v>
      </c>
      <c r="R152" s="37">
        <f>R147*Matrices!$D$18</f>
        <v>0</v>
      </c>
      <c r="S152" s="37">
        <f>S147*Matrices!$E$18</f>
        <v>0</v>
      </c>
      <c r="T152" s="37">
        <f>T147*Matrices!$F$18</f>
        <v>0</v>
      </c>
      <c r="U152" s="37">
        <f>U147*Matrices!$G$18</f>
        <v>0</v>
      </c>
      <c r="V152" s="37">
        <f>V147*Matrices!$H$18</f>
        <v>0</v>
      </c>
      <c r="W152" s="37">
        <f>W147*Matrices!$I$18</f>
        <v>0</v>
      </c>
      <c r="X152" s="37">
        <f>X147*Matrices!$J$18</f>
        <v>0</v>
      </c>
      <c r="Y152" s="37">
        <f>Y147*Matrices!$K$18</f>
        <v>0</v>
      </c>
      <c r="Z152" s="37"/>
      <c r="AA152" s="37"/>
      <c r="AB152" s="37">
        <f>AB147*Matrices!$B$18</f>
        <v>0</v>
      </c>
      <c r="AC152" s="37">
        <f>AC147*Matrices!$C$18</f>
        <v>0</v>
      </c>
      <c r="AD152" s="37">
        <f>AD147*Matrices!$D$18</f>
        <v>0</v>
      </c>
      <c r="AE152" s="37">
        <f>AE147*Matrices!$E$18</f>
        <v>0</v>
      </c>
      <c r="AF152" s="37">
        <f>AF147*Matrices!$F$18</f>
        <v>0</v>
      </c>
      <c r="AG152" s="37">
        <f>AG147*Matrices!$G$18</f>
        <v>0</v>
      </c>
      <c r="AH152" s="37">
        <f>AH147*Matrices!$H$18</f>
        <v>0</v>
      </c>
      <c r="AI152" s="37">
        <f>AI147*Matrices!$I$18</f>
        <v>0</v>
      </c>
      <c r="AJ152" s="37">
        <f>AJ147*Matrices!$J$18</f>
        <v>0</v>
      </c>
      <c r="AK152" s="37">
        <f>AK147*Matrices!$K$18</f>
        <v>0</v>
      </c>
      <c r="AL152" s="37"/>
      <c r="AM152" s="37"/>
      <c r="AN152" s="37">
        <f>AN147*Matrices!$B$18</f>
        <v>0</v>
      </c>
      <c r="AO152" s="37">
        <f>AO147*Matrices!$C$18</f>
        <v>0</v>
      </c>
      <c r="AP152" s="37">
        <f>AP147*Matrices!$D$18</f>
        <v>0</v>
      </c>
      <c r="AQ152" s="37">
        <f>AQ147*Matrices!$E$18</f>
        <v>0</v>
      </c>
      <c r="AR152" s="37">
        <f>AR147*Matrices!$F$18</f>
        <v>0</v>
      </c>
      <c r="AS152" s="37">
        <f>AS147*Matrices!$G$18</f>
        <v>0</v>
      </c>
      <c r="AT152" s="37">
        <f>AT147*Matrices!$H$18</f>
        <v>0</v>
      </c>
      <c r="AU152" s="37">
        <f>AU147*Matrices!$I$18</f>
        <v>0</v>
      </c>
      <c r="AV152" s="37">
        <f>AV147*Matrices!$J$18</f>
        <v>0</v>
      </c>
      <c r="AW152" s="37">
        <f>AW147*Matrices!$K$18</f>
        <v>0</v>
      </c>
      <c r="AX152" s="37"/>
    </row>
    <row r="153" spans="1:50" x14ac:dyDescent="0.25">
      <c r="B153" t="str">
        <f>B147</f>
        <v>UNM-LA</v>
      </c>
      <c r="D153" s="344">
        <f t="shared" ref="D153:M153" si="116">SUM(D150:D152)</f>
        <v>0</v>
      </c>
      <c r="E153" s="344">
        <f t="shared" si="116"/>
        <v>800</v>
      </c>
      <c r="F153" s="344">
        <f t="shared" si="116"/>
        <v>0</v>
      </c>
      <c r="G153" s="344">
        <f t="shared" si="116"/>
        <v>9500</v>
      </c>
      <c r="H153" s="344">
        <f t="shared" si="116"/>
        <v>0</v>
      </c>
      <c r="I153" s="344">
        <f t="shared" si="116"/>
        <v>0</v>
      </c>
      <c r="J153" s="344">
        <f t="shared" si="116"/>
        <v>0</v>
      </c>
      <c r="K153" s="344">
        <f t="shared" si="116"/>
        <v>0</v>
      </c>
      <c r="L153" s="344">
        <f t="shared" si="116"/>
        <v>0</v>
      </c>
      <c r="M153" s="344">
        <f t="shared" si="116"/>
        <v>0</v>
      </c>
      <c r="N153" s="194">
        <f>SUM(D153:M153)/Matrices!$L$18</f>
        <v>2.5225519408955468</v>
      </c>
      <c r="O153" s="37"/>
      <c r="P153" s="344">
        <f t="shared" ref="P153:Y153" si="117">SUM(P150:P152)</f>
        <v>0</v>
      </c>
      <c r="Q153" s="344">
        <f t="shared" si="117"/>
        <v>800</v>
      </c>
      <c r="R153" s="344">
        <f t="shared" si="117"/>
        <v>0</v>
      </c>
      <c r="S153" s="344">
        <f t="shared" si="117"/>
        <v>9250</v>
      </c>
      <c r="T153" s="344">
        <f t="shared" si="117"/>
        <v>0</v>
      </c>
      <c r="U153" s="344">
        <f t="shared" si="117"/>
        <v>0</v>
      </c>
      <c r="V153" s="344">
        <f t="shared" si="117"/>
        <v>0</v>
      </c>
      <c r="W153" s="344">
        <f t="shared" si="117"/>
        <v>0</v>
      </c>
      <c r="X153" s="344">
        <f t="shared" si="117"/>
        <v>0</v>
      </c>
      <c r="Y153" s="344">
        <f t="shared" si="117"/>
        <v>0</v>
      </c>
      <c r="Z153" s="194">
        <f>SUM(P153:Y153)/Matrices!$L$18</f>
        <v>2.4613249520388587</v>
      </c>
      <c r="AA153" s="37"/>
      <c r="AB153" s="344">
        <f t="shared" ref="AB153:AK153" si="118">SUM(AB150:AB152)</f>
        <v>0</v>
      </c>
      <c r="AC153" s="344">
        <f t="shared" si="118"/>
        <v>0</v>
      </c>
      <c r="AD153" s="344">
        <f t="shared" si="118"/>
        <v>0</v>
      </c>
      <c r="AE153" s="344">
        <f t="shared" si="118"/>
        <v>16750</v>
      </c>
      <c r="AF153" s="344">
        <f t="shared" si="118"/>
        <v>0</v>
      </c>
      <c r="AG153" s="344">
        <f t="shared" si="118"/>
        <v>0</v>
      </c>
      <c r="AH153" s="344">
        <f t="shared" si="118"/>
        <v>0</v>
      </c>
      <c r="AI153" s="344">
        <f t="shared" si="118"/>
        <v>0</v>
      </c>
      <c r="AJ153" s="344">
        <f t="shared" si="118"/>
        <v>0</v>
      </c>
      <c r="AK153" s="344">
        <f t="shared" si="118"/>
        <v>0</v>
      </c>
      <c r="AL153" s="194">
        <f>SUM(AB153:AK153)/Matrices!$L$18</f>
        <v>4.1022082533980981</v>
      </c>
      <c r="AM153" s="37"/>
      <c r="AN153" s="344">
        <f t="shared" ref="AN153:AW153" si="119">SUM(AN150:AN152)</f>
        <v>0</v>
      </c>
      <c r="AO153" s="344">
        <f t="shared" si="119"/>
        <v>0</v>
      </c>
      <c r="AP153" s="344">
        <f t="shared" si="119"/>
        <v>0</v>
      </c>
      <c r="AQ153" s="344">
        <f t="shared" si="119"/>
        <v>9000</v>
      </c>
      <c r="AR153" s="344">
        <f t="shared" si="119"/>
        <v>0</v>
      </c>
      <c r="AS153" s="344">
        <f t="shared" si="119"/>
        <v>0</v>
      </c>
      <c r="AT153" s="344">
        <f t="shared" si="119"/>
        <v>0</v>
      </c>
      <c r="AU153" s="344">
        <f t="shared" si="119"/>
        <v>0</v>
      </c>
      <c r="AV153" s="344">
        <f t="shared" si="119"/>
        <v>0</v>
      </c>
      <c r="AW153" s="344">
        <f t="shared" si="119"/>
        <v>0</v>
      </c>
      <c r="AX153" s="194">
        <f>SUM(AN153:AW153)/Matrices!$L$18</f>
        <v>2.2041715988407691</v>
      </c>
    </row>
    <row r="154" spans="1:50" x14ac:dyDescent="0.25"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</row>
    <row r="155" spans="1:50" x14ac:dyDescent="0.25">
      <c r="A155" s="35" t="str">
        <f>Raw_Award_Data!A47</f>
        <v>38</v>
      </c>
      <c r="B155" t="str">
        <f>Raw_Award_Data!B47</f>
        <v>UNM-TA</v>
      </c>
      <c r="C155" s="343" t="str">
        <f>Raw_Award_Data!C47</f>
        <v>1</v>
      </c>
      <c r="D155" s="37">
        <f>Raw_Award_Data!D47</f>
        <v>0</v>
      </c>
      <c r="E155" s="37">
        <f>Raw_Award_Data!E47</f>
        <v>6</v>
      </c>
      <c r="F155" s="37">
        <f>Raw_Award_Data!F47</f>
        <v>0</v>
      </c>
      <c r="G155" s="37">
        <f>Raw_Award_Data!G47</f>
        <v>32</v>
      </c>
      <c r="H155" s="37">
        <f>Raw_Award_Data!H47</f>
        <v>0</v>
      </c>
      <c r="I155" s="37">
        <f>Raw_Award_Data!I47</f>
        <v>0</v>
      </c>
      <c r="J155" s="37">
        <f>Raw_Award_Data!J47</f>
        <v>0</v>
      </c>
      <c r="K155" s="37">
        <f>Raw_Award_Data!K47</f>
        <v>0</v>
      </c>
      <c r="L155" s="37">
        <f>Raw_Award_Data!L47</f>
        <v>0</v>
      </c>
      <c r="M155" s="37">
        <f>Raw_Award_Data!M47</f>
        <v>0</v>
      </c>
      <c r="N155" s="37"/>
      <c r="O155" s="37"/>
      <c r="P155" s="37">
        <f>Raw_Award_Data!N47</f>
        <v>0</v>
      </c>
      <c r="Q155" s="37">
        <f>Raw_Award_Data!O47</f>
        <v>8</v>
      </c>
      <c r="R155" s="37">
        <f>Raw_Award_Data!P47</f>
        <v>0</v>
      </c>
      <c r="S155" s="37">
        <f>Raw_Award_Data!Q47</f>
        <v>35</v>
      </c>
      <c r="T155" s="37">
        <f>Raw_Award_Data!R47</f>
        <v>0</v>
      </c>
      <c r="U155" s="37">
        <f>Raw_Award_Data!S47</f>
        <v>0</v>
      </c>
      <c r="V155" s="37">
        <f>Raw_Award_Data!T47</f>
        <v>0</v>
      </c>
      <c r="W155" s="37">
        <f>Raw_Award_Data!U47</f>
        <v>0</v>
      </c>
      <c r="X155" s="37">
        <f>Raw_Award_Data!V47</f>
        <v>0</v>
      </c>
      <c r="Y155" s="37">
        <f>Raw_Award_Data!W47</f>
        <v>0</v>
      </c>
      <c r="Z155" s="37"/>
      <c r="AA155" s="37"/>
      <c r="AB155" s="37">
        <f>Raw_Award_Data!X47</f>
        <v>0</v>
      </c>
      <c r="AC155" s="37">
        <f>Raw_Award_Data!Y47</f>
        <v>10</v>
      </c>
      <c r="AD155" s="37">
        <f>Raw_Award_Data!Z47</f>
        <v>0</v>
      </c>
      <c r="AE155" s="37">
        <f>Raw_Award_Data!AA47</f>
        <v>33</v>
      </c>
      <c r="AF155" s="37">
        <f>Raw_Award_Data!AB47</f>
        <v>0</v>
      </c>
      <c r="AG155" s="37">
        <f>Raw_Award_Data!AC47</f>
        <v>0</v>
      </c>
      <c r="AH155" s="37">
        <f>Raw_Award_Data!AD47</f>
        <v>0</v>
      </c>
      <c r="AI155" s="37">
        <f>Raw_Award_Data!AE47</f>
        <v>0</v>
      </c>
      <c r="AJ155" s="37">
        <f>Raw_Award_Data!AF47</f>
        <v>0</v>
      </c>
      <c r="AK155" s="37">
        <f>Raw_Award_Data!AG47</f>
        <v>0</v>
      </c>
      <c r="AL155" s="37"/>
      <c r="AM155" s="37"/>
      <c r="AN155" s="37">
        <f>Raw_Award_Data!AH47</f>
        <v>0</v>
      </c>
      <c r="AO155" s="37">
        <f>Raw_Award_Data!AI47</f>
        <v>6</v>
      </c>
      <c r="AP155" s="37">
        <f>Raw_Award_Data!AJ47</f>
        <v>0</v>
      </c>
      <c r="AQ155" s="37">
        <f>Raw_Award_Data!AK47</f>
        <v>53</v>
      </c>
      <c r="AR155" s="37">
        <f>Raw_Award_Data!AL47</f>
        <v>0</v>
      </c>
      <c r="AS155" s="37">
        <f>Raw_Award_Data!AM47</f>
        <v>0</v>
      </c>
      <c r="AT155" s="37">
        <f>Raw_Award_Data!AN47</f>
        <v>0</v>
      </c>
      <c r="AU155" s="37">
        <f>Raw_Award_Data!AO47</f>
        <v>0</v>
      </c>
      <c r="AV155" s="37">
        <f>Raw_Award_Data!AP47</f>
        <v>0</v>
      </c>
      <c r="AW155" s="37">
        <f>Raw_Award_Data!AQ47</f>
        <v>0</v>
      </c>
      <c r="AX155" s="37"/>
    </row>
    <row r="156" spans="1:50" x14ac:dyDescent="0.25">
      <c r="A156" s="35" t="str">
        <f>Raw_Award_Data!A48</f>
        <v>38</v>
      </c>
      <c r="B156" t="str">
        <f>Raw_Award_Data!B48</f>
        <v>UNM-TA</v>
      </c>
      <c r="C156" s="343" t="str">
        <f>Raw_Award_Data!C48</f>
        <v>2</v>
      </c>
      <c r="D156" s="37">
        <f>Raw_Award_Data!D48</f>
        <v>0</v>
      </c>
      <c r="E156" s="37">
        <f>Raw_Award_Data!E48</f>
        <v>8</v>
      </c>
      <c r="F156" s="37">
        <f>Raw_Award_Data!F48</f>
        <v>0</v>
      </c>
      <c r="G156" s="37">
        <f>Raw_Award_Data!G48</f>
        <v>0</v>
      </c>
      <c r="H156" s="37">
        <f>Raw_Award_Data!H48</f>
        <v>0</v>
      </c>
      <c r="I156" s="37">
        <f>Raw_Award_Data!I48</f>
        <v>0</v>
      </c>
      <c r="J156" s="37">
        <f>Raw_Award_Data!J48</f>
        <v>0</v>
      </c>
      <c r="K156" s="37">
        <f>Raw_Award_Data!K48</f>
        <v>0</v>
      </c>
      <c r="L156" s="37">
        <f>Raw_Award_Data!L48</f>
        <v>0</v>
      </c>
      <c r="M156" s="37">
        <f>Raw_Award_Data!M48</f>
        <v>0</v>
      </c>
      <c r="N156" s="37"/>
      <c r="O156" s="37"/>
      <c r="P156" s="37">
        <f>Raw_Award_Data!N48</f>
        <v>0</v>
      </c>
      <c r="Q156" s="37">
        <f>Raw_Award_Data!O48</f>
        <v>5</v>
      </c>
      <c r="R156" s="37">
        <f>Raw_Award_Data!P48</f>
        <v>0</v>
      </c>
      <c r="S156" s="37">
        <f>Raw_Award_Data!Q48</f>
        <v>0</v>
      </c>
      <c r="T156" s="37">
        <f>Raw_Award_Data!R48</f>
        <v>0</v>
      </c>
      <c r="U156" s="37">
        <f>Raw_Award_Data!S48</f>
        <v>0</v>
      </c>
      <c r="V156" s="37">
        <f>Raw_Award_Data!T48</f>
        <v>0</v>
      </c>
      <c r="W156" s="37">
        <f>Raw_Award_Data!U48</f>
        <v>0</v>
      </c>
      <c r="X156" s="37">
        <f>Raw_Award_Data!V48</f>
        <v>0</v>
      </c>
      <c r="Y156" s="37">
        <f>Raw_Award_Data!W48</f>
        <v>0</v>
      </c>
      <c r="Z156" s="37"/>
      <c r="AA156" s="37"/>
      <c r="AB156" s="37">
        <f>Raw_Award_Data!X48</f>
        <v>0</v>
      </c>
      <c r="AC156" s="37">
        <f>Raw_Award_Data!Y48</f>
        <v>14</v>
      </c>
      <c r="AD156" s="37">
        <f>Raw_Award_Data!Z48</f>
        <v>0</v>
      </c>
      <c r="AE156" s="37">
        <f>Raw_Award_Data!AA48</f>
        <v>0</v>
      </c>
      <c r="AF156" s="37">
        <f>Raw_Award_Data!AB48</f>
        <v>0</v>
      </c>
      <c r="AG156" s="37">
        <f>Raw_Award_Data!AC48</f>
        <v>0</v>
      </c>
      <c r="AH156" s="37">
        <f>Raw_Award_Data!AD48</f>
        <v>0</v>
      </c>
      <c r="AI156" s="37">
        <f>Raw_Award_Data!AE48</f>
        <v>0</v>
      </c>
      <c r="AJ156" s="37">
        <f>Raw_Award_Data!AF48</f>
        <v>0</v>
      </c>
      <c r="AK156" s="37">
        <f>Raw_Award_Data!AG48</f>
        <v>0</v>
      </c>
      <c r="AL156" s="37"/>
      <c r="AM156" s="37"/>
      <c r="AN156" s="37">
        <f>Raw_Award_Data!AH48</f>
        <v>0</v>
      </c>
      <c r="AO156" s="37">
        <f>Raw_Award_Data!AI48</f>
        <v>11</v>
      </c>
      <c r="AP156" s="37">
        <f>Raw_Award_Data!AJ48</f>
        <v>0</v>
      </c>
      <c r="AQ156" s="37">
        <f>Raw_Award_Data!AK48</f>
        <v>1</v>
      </c>
      <c r="AR156" s="37">
        <f>Raw_Award_Data!AL48</f>
        <v>0</v>
      </c>
      <c r="AS156" s="37">
        <f>Raw_Award_Data!AM48</f>
        <v>0</v>
      </c>
      <c r="AT156" s="37">
        <f>Raw_Award_Data!AN48</f>
        <v>0</v>
      </c>
      <c r="AU156" s="37">
        <f>Raw_Award_Data!AO48</f>
        <v>0</v>
      </c>
      <c r="AV156" s="37">
        <f>Raw_Award_Data!AP48</f>
        <v>0</v>
      </c>
      <c r="AW156" s="37">
        <f>Raw_Award_Data!AQ48</f>
        <v>0</v>
      </c>
      <c r="AX156" s="37"/>
    </row>
    <row r="157" spans="1:50" x14ac:dyDescent="0.25">
      <c r="A157" s="35" t="str">
        <f>Raw_Award_Data!A49</f>
        <v>38</v>
      </c>
      <c r="B157" t="str">
        <f>Raw_Award_Data!B49</f>
        <v>UNM-TA</v>
      </c>
      <c r="C157" s="343" t="str">
        <f>Raw_Award_Data!C49</f>
        <v>3</v>
      </c>
      <c r="D157" s="37">
        <f>Raw_Award_Data!D49</f>
        <v>5</v>
      </c>
      <c r="E157" s="37">
        <f>Raw_Award_Data!E49</f>
        <v>4</v>
      </c>
      <c r="F157" s="37">
        <f>Raw_Award_Data!F49</f>
        <v>0</v>
      </c>
      <c r="G157" s="37">
        <f>Raw_Award_Data!G49</f>
        <v>14</v>
      </c>
      <c r="H157" s="37">
        <f>Raw_Award_Data!H49</f>
        <v>0</v>
      </c>
      <c r="I157" s="37">
        <f>Raw_Award_Data!I49</f>
        <v>0</v>
      </c>
      <c r="J157" s="37">
        <f>Raw_Award_Data!J49</f>
        <v>0</v>
      </c>
      <c r="K157" s="37">
        <f>Raw_Award_Data!K49</f>
        <v>0</v>
      </c>
      <c r="L157" s="37">
        <f>Raw_Award_Data!L49</f>
        <v>0</v>
      </c>
      <c r="M157" s="37">
        <f>Raw_Award_Data!M49</f>
        <v>0</v>
      </c>
      <c r="N157" s="37"/>
      <c r="O157" s="37"/>
      <c r="P157" s="37">
        <f>Raw_Award_Data!N49</f>
        <v>4</v>
      </c>
      <c r="Q157" s="37">
        <f>Raw_Award_Data!O49</f>
        <v>6</v>
      </c>
      <c r="R157" s="37">
        <f>Raw_Award_Data!P49</f>
        <v>0</v>
      </c>
      <c r="S157" s="37">
        <f>Raw_Award_Data!Q49</f>
        <v>9</v>
      </c>
      <c r="T157" s="37">
        <f>Raw_Award_Data!R49</f>
        <v>0</v>
      </c>
      <c r="U157" s="37">
        <f>Raw_Award_Data!S49</f>
        <v>0</v>
      </c>
      <c r="V157" s="37">
        <f>Raw_Award_Data!T49</f>
        <v>0</v>
      </c>
      <c r="W157" s="37">
        <f>Raw_Award_Data!U49</f>
        <v>0</v>
      </c>
      <c r="X157" s="37">
        <f>Raw_Award_Data!V49</f>
        <v>0</v>
      </c>
      <c r="Y157" s="37">
        <f>Raw_Award_Data!W49</f>
        <v>0</v>
      </c>
      <c r="Z157" s="37"/>
      <c r="AA157" s="37"/>
      <c r="AB157" s="37">
        <f>Raw_Award_Data!X49</f>
        <v>10</v>
      </c>
      <c r="AC157" s="37">
        <f>Raw_Award_Data!Y49</f>
        <v>8</v>
      </c>
      <c r="AD157" s="37">
        <f>Raw_Award_Data!Z49</f>
        <v>0</v>
      </c>
      <c r="AE157" s="37">
        <f>Raw_Award_Data!AA49</f>
        <v>0</v>
      </c>
      <c r="AF157" s="37">
        <f>Raw_Award_Data!AB49</f>
        <v>0</v>
      </c>
      <c r="AG157" s="37">
        <f>Raw_Award_Data!AC49</f>
        <v>0</v>
      </c>
      <c r="AH157" s="37">
        <f>Raw_Award_Data!AD49</f>
        <v>0</v>
      </c>
      <c r="AI157" s="37">
        <f>Raw_Award_Data!AE49</f>
        <v>0</v>
      </c>
      <c r="AJ157" s="37">
        <f>Raw_Award_Data!AF49</f>
        <v>0</v>
      </c>
      <c r="AK157" s="37">
        <f>Raw_Award_Data!AG49</f>
        <v>0</v>
      </c>
      <c r="AL157" s="37"/>
      <c r="AM157" s="37"/>
      <c r="AN157" s="37">
        <f>Raw_Award_Data!AH49</f>
        <v>8</v>
      </c>
      <c r="AO157" s="37">
        <f>Raw_Award_Data!AI49</f>
        <v>7</v>
      </c>
      <c r="AP157" s="37">
        <f>Raw_Award_Data!AJ49</f>
        <v>0</v>
      </c>
      <c r="AQ157" s="37">
        <f>Raw_Award_Data!AK49</f>
        <v>9</v>
      </c>
      <c r="AR157" s="37">
        <f>Raw_Award_Data!AL49</f>
        <v>0</v>
      </c>
      <c r="AS157" s="37">
        <f>Raw_Award_Data!AM49</f>
        <v>0</v>
      </c>
      <c r="AT157" s="37">
        <f>Raw_Award_Data!AN49</f>
        <v>0</v>
      </c>
      <c r="AU157" s="37">
        <f>Raw_Award_Data!AO49</f>
        <v>0</v>
      </c>
      <c r="AV157" s="37">
        <f>Raw_Award_Data!AP49</f>
        <v>0</v>
      </c>
      <c r="AW157" s="37">
        <f>Raw_Award_Data!AQ49</f>
        <v>0</v>
      </c>
      <c r="AX157" s="37"/>
    </row>
    <row r="158" spans="1:50" x14ac:dyDescent="0.25">
      <c r="D158" s="344">
        <f t="shared" ref="D158:M158" si="120">SUM(D155:D157)</f>
        <v>5</v>
      </c>
      <c r="E158" s="344">
        <f t="shared" si="120"/>
        <v>18</v>
      </c>
      <c r="F158" s="344">
        <f t="shared" si="120"/>
        <v>0</v>
      </c>
      <c r="G158" s="344">
        <f t="shared" si="120"/>
        <v>46</v>
      </c>
      <c r="H158" s="344">
        <f t="shared" si="120"/>
        <v>0</v>
      </c>
      <c r="I158" s="344">
        <f t="shared" si="120"/>
        <v>0</v>
      </c>
      <c r="J158" s="344">
        <f t="shared" si="120"/>
        <v>0</v>
      </c>
      <c r="K158" s="344">
        <f t="shared" si="120"/>
        <v>0</v>
      </c>
      <c r="L158" s="344">
        <f t="shared" si="120"/>
        <v>0</v>
      </c>
      <c r="M158" s="344">
        <f t="shared" si="120"/>
        <v>0</v>
      </c>
      <c r="N158" s="194">
        <f>SUM(D158:M158)</f>
        <v>69</v>
      </c>
      <c r="O158" s="37"/>
      <c r="P158" s="344">
        <f t="shared" ref="P158:Y158" si="121">SUM(P155:P157)</f>
        <v>4</v>
      </c>
      <c r="Q158" s="344">
        <f t="shared" si="121"/>
        <v>19</v>
      </c>
      <c r="R158" s="344">
        <f t="shared" si="121"/>
        <v>0</v>
      </c>
      <c r="S158" s="344">
        <f t="shared" si="121"/>
        <v>44</v>
      </c>
      <c r="T158" s="344">
        <f t="shared" si="121"/>
        <v>0</v>
      </c>
      <c r="U158" s="344">
        <f t="shared" si="121"/>
        <v>0</v>
      </c>
      <c r="V158" s="344">
        <f t="shared" si="121"/>
        <v>0</v>
      </c>
      <c r="W158" s="344">
        <f t="shared" si="121"/>
        <v>0</v>
      </c>
      <c r="X158" s="344">
        <f t="shared" si="121"/>
        <v>0</v>
      </c>
      <c r="Y158" s="344">
        <f t="shared" si="121"/>
        <v>0</v>
      </c>
      <c r="Z158" s="194">
        <f>SUM(P158:Y158)</f>
        <v>67</v>
      </c>
      <c r="AA158" s="37"/>
      <c r="AB158" s="344">
        <f t="shared" ref="AB158:AK158" si="122">SUM(AB155:AB157)</f>
        <v>10</v>
      </c>
      <c r="AC158" s="344">
        <f t="shared" si="122"/>
        <v>32</v>
      </c>
      <c r="AD158" s="344">
        <f t="shared" si="122"/>
        <v>0</v>
      </c>
      <c r="AE158" s="344">
        <f t="shared" si="122"/>
        <v>33</v>
      </c>
      <c r="AF158" s="344">
        <f t="shared" si="122"/>
        <v>0</v>
      </c>
      <c r="AG158" s="344">
        <f t="shared" si="122"/>
        <v>0</v>
      </c>
      <c r="AH158" s="344">
        <f t="shared" si="122"/>
        <v>0</v>
      </c>
      <c r="AI158" s="344">
        <f t="shared" si="122"/>
        <v>0</v>
      </c>
      <c r="AJ158" s="344">
        <f t="shared" si="122"/>
        <v>0</v>
      </c>
      <c r="AK158" s="344">
        <f t="shared" si="122"/>
        <v>0</v>
      </c>
      <c r="AL158" s="194">
        <f>SUM(AB158:AK158)</f>
        <v>75</v>
      </c>
      <c r="AM158" s="37"/>
      <c r="AN158" s="344">
        <f t="shared" ref="AN158:AW158" si="123">SUM(AN155:AN157)</f>
        <v>8</v>
      </c>
      <c r="AO158" s="344">
        <f t="shared" si="123"/>
        <v>24</v>
      </c>
      <c r="AP158" s="344">
        <f t="shared" si="123"/>
        <v>0</v>
      </c>
      <c r="AQ158" s="344">
        <f t="shared" si="123"/>
        <v>63</v>
      </c>
      <c r="AR158" s="344">
        <f t="shared" si="123"/>
        <v>0</v>
      </c>
      <c r="AS158" s="344">
        <f t="shared" si="123"/>
        <v>0</v>
      </c>
      <c r="AT158" s="344">
        <f t="shared" si="123"/>
        <v>0</v>
      </c>
      <c r="AU158" s="344">
        <f t="shared" si="123"/>
        <v>0</v>
      </c>
      <c r="AV158" s="344">
        <f t="shared" si="123"/>
        <v>0</v>
      </c>
      <c r="AW158" s="344">
        <f t="shared" si="123"/>
        <v>0</v>
      </c>
      <c r="AX158" s="194">
        <f>SUM(AN158:AW158)</f>
        <v>95</v>
      </c>
    </row>
    <row r="159" spans="1:50" x14ac:dyDescent="0.25"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</row>
    <row r="160" spans="1:50" x14ac:dyDescent="0.25">
      <c r="D160" s="37">
        <f>D155*Matrices!$B$16</f>
        <v>0</v>
      </c>
      <c r="E160" s="37">
        <f>E155*Matrices!$C$16</f>
        <v>1200</v>
      </c>
      <c r="F160" s="37">
        <f>F155*Matrices!$D$16</f>
        <v>0</v>
      </c>
      <c r="G160" s="37">
        <f>G155*Matrices!$E$16</f>
        <v>8000</v>
      </c>
      <c r="H160" s="37">
        <f>H155*Matrices!$F$16</f>
        <v>0</v>
      </c>
      <c r="I160" s="37">
        <f>I155*Matrices!$G$16</f>
        <v>0</v>
      </c>
      <c r="J160" s="37">
        <f>J155*Matrices!$H$16</f>
        <v>0</v>
      </c>
      <c r="K160" s="37">
        <f>K155*Matrices!$I$16</f>
        <v>0</v>
      </c>
      <c r="L160" s="37">
        <f>L155*Matrices!$J$16</f>
        <v>0</v>
      </c>
      <c r="M160" s="37">
        <f>M155*Matrices!$K$16</f>
        <v>0</v>
      </c>
      <c r="N160" s="37"/>
      <c r="O160" s="37"/>
      <c r="P160" s="37">
        <f>P155*Matrices!$B$16</f>
        <v>0</v>
      </c>
      <c r="Q160" s="37">
        <f>Q155*Matrices!$C$16</f>
        <v>1600</v>
      </c>
      <c r="R160" s="37">
        <f>R155*Matrices!$D$16</f>
        <v>0</v>
      </c>
      <c r="S160" s="37">
        <f>S155*Matrices!$E$16</f>
        <v>8750</v>
      </c>
      <c r="T160" s="37">
        <f>T155*Matrices!$F$16</f>
        <v>0</v>
      </c>
      <c r="U160" s="37">
        <f>U155*Matrices!$G$16</f>
        <v>0</v>
      </c>
      <c r="V160" s="37">
        <f>V155*Matrices!$H$16</f>
        <v>0</v>
      </c>
      <c r="W160" s="37">
        <f>W155*Matrices!$I$16</f>
        <v>0</v>
      </c>
      <c r="X160" s="37">
        <f>X155*Matrices!$J$16</f>
        <v>0</v>
      </c>
      <c r="Y160" s="37">
        <f>Y155*Matrices!$K$16</f>
        <v>0</v>
      </c>
      <c r="Z160" s="37"/>
      <c r="AA160" s="37"/>
      <c r="AB160" s="37">
        <f>AB155*Matrices!$B$16</f>
        <v>0</v>
      </c>
      <c r="AC160" s="37">
        <f>AC155*Matrices!$C$16</f>
        <v>2000</v>
      </c>
      <c r="AD160" s="37">
        <f>AD155*Matrices!$D$16</f>
        <v>0</v>
      </c>
      <c r="AE160" s="37">
        <f>AE155*Matrices!$E$16</f>
        <v>8250</v>
      </c>
      <c r="AF160" s="37">
        <f>AF155*Matrices!$F$16</f>
        <v>0</v>
      </c>
      <c r="AG160" s="37">
        <f>AG155*Matrices!$G$16</f>
        <v>0</v>
      </c>
      <c r="AH160" s="37">
        <f>AH155*Matrices!$H$16</f>
        <v>0</v>
      </c>
      <c r="AI160" s="37">
        <f>AI155*Matrices!$I$16</f>
        <v>0</v>
      </c>
      <c r="AJ160" s="37">
        <f>AJ155*Matrices!$J$16</f>
        <v>0</v>
      </c>
      <c r="AK160" s="37">
        <f>AK155*Matrices!$K$16</f>
        <v>0</v>
      </c>
      <c r="AL160" s="37"/>
      <c r="AM160" s="37"/>
      <c r="AN160" s="37">
        <f>AN155*Matrices!$B$16</f>
        <v>0</v>
      </c>
      <c r="AO160" s="37">
        <f>AO155*Matrices!$C$16</f>
        <v>1200</v>
      </c>
      <c r="AP160" s="37">
        <f>AP155*Matrices!$D$16</f>
        <v>0</v>
      </c>
      <c r="AQ160" s="37">
        <f>AQ155*Matrices!$E$16</f>
        <v>13250</v>
      </c>
      <c r="AR160" s="37">
        <f>AR155*Matrices!$F$16</f>
        <v>0</v>
      </c>
      <c r="AS160" s="37">
        <f>AS155*Matrices!$G$16</f>
        <v>0</v>
      </c>
      <c r="AT160" s="37">
        <f>AT155*Matrices!$H$16</f>
        <v>0</v>
      </c>
      <c r="AU160" s="37">
        <f>AU155*Matrices!$I$16</f>
        <v>0</v>
      </c>
      <c r="AV160" s="37">
        <f>AV155*Matrices!$J$16</f>
        <v>0</v>
      </c>
      <c r="AW160" s="37">
        <f>AW155*Matrices!$K$16</f>
        <v>0</v>
      </c>
      <c r="AX160" s="37"/>
    </row>
    <row r="161" spans="1:50" x14ac:dyDescent="0.25">
      <c r="D161" s="37">
        <f>D156*Matrices!$B$17</f>
        <v>0</v>
      </c>
      <c r="E161" s="37">
        <f>E156*Matrices!$C$17</f>
        <v>1600</v>
      </c>
      <c r="F161" s="37">
        <f>F156*Matrices!$D$17</f>
        <v>0</v>
      </c>
      <c r="G161" s="37">
        <f>G156*Matrices!$E$17</f>
        <v>0</v>
      </c>
      <c r="H161" s="37">
        <f>H156*Matrices!$F$17</f>
        <v>0</v>
      </c>
      <c r="I161" s="37">
        <f>I156*Matrices!$G$17</f>
        <v>0</v>
      </c>
      <c r="J161" s="37">
        <f>J156*Matrices!$H$17</f>
        <v>0</v>
      </c>
      <c r="K161" s="37">
        <f>K156*Matrices!$I$17</f>
        <v>0</v>
      </c>
      <c r="L161" s="37">
        <f>L156*Matrices!$J$17</f>
        <v>0</v>
      </c>
      <c r="M161" s="37">
        <f>M156*Matrices!$K$17</f>
        <v>0</v>
      </c>
      <c r="N161" s="37"/>
      <c r="O161" s="37"/>
      <c r="P161" s="37">
        <f>P156*Matrices!$B$17</f>
        <v>0</v>
      </c>
      <c r="Q161" s="37">
        <f>Q156*Matrices!$C$17</f>
        <v>1000</v>
      </c>
      <c r="R161" s="37">
        <f>R156*Matrices!$D$17</f>
        <v>0</v>
      </c>
      <c r="S161" s="37">
        <f>S156*Matrices!$E$17</f>
        <v>0</v>
      </c>
      <c r="T161" s="37">
        <f>T156*Matrices!$F$17</f>
        <v>0</v>
      </c>
      <c r="U161" s="37">
        <f>U156*Matrices!$G$17</f>
        <v>0</v>
      </c>
      <c r="V161" s="37">
        <f>V156*Matrices!$H$17</f>
        <v>0</v>
      </c>
      <c r="W161" s="37">
        <f>W156*Matrices!$I$17</f>
        <v>0</v>
      </c>
      <c r="X161" s="37">
        <f>X156*Matrices!$J$17</f>
        <v>0</v>
      </c>
      <c r="Y161" s="37">
        <f>Y156*Matrices!$K$17</f>
        <v>0</v>
      </c>
      <c r="Z161" s="37"/>
      <c r="AA161" s="37"/>
      <c r="AB161" s="37">
        <f>AB156*Matrices!$B$17</f>
        <v>0</v>
      </c>
      <c r="AC161" s="37">
        <f>AC156*Matrices!$C$17</f>
        <v>2800</v>
      </c>
      <c r="AD161" s="37">
        <f>AD156*Matrices!$D$17</f>
        <v>0</v>
      </c>
      <c r="AE161" s="37">
        <f>AE156*Matrices!$E$17</f>
        <v>0</v>
      </c>
      <c r="AF161" s="37">
        <f>AF156*Matrices!$F$17</f>
        <v>0</v>
      </c>
      <c r="AG161" s="37">
        <f>AG156*Matrices!$G$17</f>
        <v>0</v>
      </c>
      <c r="AH161" s="37">
        <f>AH156*Matrices!$H$17</f>
        <v>0</v>
      </c>
      <c r="AI161" s="37">
        <f>AI156*Matrices!$I$17</f>
        <v>0</v>
      </c>
      <c r="AJ161" s="37">
        <f>AJ156*Matrices!$J$17</f>
        <v>0</v>
      </c>
      <c r="AK161" s="37">
        <f>AK156*Matrices!$K$17</f>
        <v>0</v>
      </c>
      <c r="AL161" s="37"/>
      <c r="AM161" s="37"/>
      <c r="AN161" s="37">
        <f>AN156*Matrices!$B$17</f>
        <v>0</v>
      </c>
      <c r="AO161" s="37">
        <f>AO156*Matrices!$C$17</f>
        <v>2200</v>
      </c>
      <c r="AP161" s="37">
        <f>AP156*Matrices!$D$17</f>
        <v>0</v>
      </c>
      <c r="AQ161" s="37">
        <f>AQ156*Matrices!$E$17</f>
        <v>250</v>
      </c>
      <c r="AR161" s="37">
        <f>AR156*Matrices!$F$17</f>
        <v>0</v>
      </c>
      <c r="AS161" s="37">
        <f>AS156*Matrices!$G$17</f>
        <v>0</v>
      </c>
      <c r="AT161" s="37">
        <f>AT156*Matrices!$H$17</f>
        <v>0</v>
      </c>
      <c r="AU161" s="37">
        <f>AU156*Matrices!$I$17</f>
        <v>0</v>
      </c>
      <c r="AV161" s="37">
        <f>AV156*Matrices!$J$17</f>
        <v>0</v>
      </c>
      <c r="AW161" s="37">
        <f>AW156*Matrices!$K$17</f>
        <v>0</v>
      </c>
      <c r="AX161" s="37"/>
    </row>
    <row r="162" spans="1:50" x14ac:dyDescent="0.25">
      <c r="D162" s="37">
        <f>D157*Matrices!$B$18</f>
        <v>500</v>
      </c>
      <c r="E162" s="37">
        <f>E157*Matrices!$C$18</f>
        <v>800</v>
      </c>
      <c r="F162" s="37">
        <f>F157*Matrices!$D$18</f>
        <v>0</v>
      </c>
      <c r="G162" s="37">
        <f>G157*Matrices!$E$18</f>
        <v>3500</v>
      </c>
      <c r="H162" s="37">
        <f>H157*Matrices!$F$18</f>
        <v>0</v>
      </c>
      <c r="I162" s="37">
        <f>I157*Matrices!$G$18</f>
        <v>0</v>
      </c>
      <c r="J162" s="37">
        <f>J157*Matrices!$H$18</f>
        <v>0</v>
      </c>
      <c r="K162" s="37">
        <f>K157*Matrices!$I$18</f>
        <v>0</v>
      </c>
      <c r="L162" s="37">
        <f>L157*Matrices!$J$18</f>
        <v>0</v>
      </c>
      <c r="M162" s="37">
        <f>M157*Matrices!$K$18</f>
        <v>0</v>
      </c>
      <c r="N162" s="37"/>
      <c r="O162" s="37"/>
      <c r="P162" s="37">
        <f>P157*Matrices!$B$18</f>
        <v>400</v>
      </c>
      <c r="Q162" s="37">
        <f>Q157*Matrices!$C$18</f>
        <v>1200</v>
      </c>
      <c r="R162" s="37">
        <f>R157*Matrices!$D$18</f>
        <v>0</v>
      </c>
      <c r="S162" s="37">
        <f>S157*Matrices!$E$18</f>
        <v>2250</v>
      </c>
      <c r="T162" s="37">
        <f>T157*Matrices!$F$18</f>
        <v>0</v>
      </c>
      <c r="U162" s="37">
        <f>U157*Matrices!$G$18</f>
        <v>0</v>
      </c>
      <c r="V162" s="37">
        <f>V157*Matrices!$H$18</f>
        <v>0</v>
      </c>
      <c r="W162" s="37">
        <f>W157*Matrices!$I$18</f>
        <v>0</v>
      </c>
      <c r="X162" s="37">
        <f>X157*Matrices!$J$18</f>
        <v>0</v>
      </c>
      <c r="Y162" s="37">
        <f>Y157*Matrices!$K$18</f>
        <v>0</v>
      </c>
      <c r="Z162" s="37"/>
      <c r="AA162" s="37"/>
      <c r="AB162" s="37">
        <f>AB157*Matrices!$B$18</f>
        <v>1000</v>
      </c>
      <c r="AC162" s="37">
        <f>AC157*Matrices!$C$18</f>
        <v>1600</v>
      </c>
      <c r="AD162" s="37">
        <f>AD157*Matrices!$D$18</f>
        <v>0</v>
      </c>
      <c r="AE162" s="37">
        <f>AE157*Matrices!$E$18</f>
        <v>0</v>
      </c>
      <c r="AF162" s="37">
        <f>AF157*Matrices!$F$18</f>
        <v>0</v>
      </c>
      <c r="AG162" s="37">
        <f>AG157*Matrices!$G$18</f>
        <v>0</v>
      </c>
      <c r="AH162" s="37">
        <f>AH157*Matrices!$H$18</f>
        <v>0</v>
      </c>
      <c r="AI162" s="37">
        <f>AI157*Matrices!$I$18</f>
        <v>0</v>
      </c>
      <c r="AJ162" s="37">
        <f>AJ157*Matrices!$J$18</f>
        <v>0</v>
      </c>
      <c r="AK162" s="37">
        <f>AK157*Matrices!$K$18</f>
        <v>0</v>
      </c>
      <c r="AL162" s="37"/>
      <c r="AM162" s="37"/>
      <c r="AN162" s="37">
        <f>AN157*Matrices!$B$18</f>
        <v>800</v>
      </c>
      <c r="AO162" s="37">
        <f>AO157*Matrices!$C$18</f>
        <v>1400</v>
      </c>
      <c r="AP162" s="37">
        <f>AP157*Matrices!$D$18</f>
        <v>0</v>
      </c>
      <c r="AQ162" s="37">
        <f>AQ157*Matrices!$E$18</f>
        <v>2250</v>
      </c>
      <c r="AR162" s="37">
        <f>AR157*Matrices!$F$18</f>
        <v>0</v>
      </c>
      <c r="AS162" s="37">
        <f>AS157*Matrices!$G$18</f>
        <v>0</v>
      </c>
      <c r="AT162" s="37">
        <f>AT157*Matrices!$H$18</f>
        <v>0</v>
      </c>
      <c r="AU162" s="37">
        <f>AU157*Matrices!$I$18</f>
        <v>0</v>
      </c>
      <c r="AV162" s="37">
        <f>AV157*Matrices!$J$18</f>
        <v>0</v>
      </c>
      <c r="AW162" s="37">
        <f>AW157*Matrices!$K$18</f>
        <v>0</v>
      </c>
      <c r="AX162" s="37"/>
    </row>
    <row r="163" spans="1:50" x14ac:dyDescent="0.25">
      <c r="B163" t="str">
        <f>B157</f>
        <v>UNM-TA</v>
      </c>
      <c r="D163" s="344">
        <f t="shared" ref="D163:M163" si="124">SUM(D160:D162)</f>
        <v>500</v>
      </c>
      <c r="E163" s="344">
        <f t="shared" si="124"/>
        <v>3600</v>
      </c>
      <c r="F163" s="344">
        <f t="shared" si="124"/>
        <v>0</v>
      </c>
      <c r="G163" s="344">
        <f t="shared" si="124"/>
        <v>11500</v>
      </c>
      <c r="H163" s="344">
        <f t="shared" si="124"/>
        <v>0</v>
      </c>
      <c r="I163" s="344">
        <f t="shared" si="124"/>
        <v>0</v>
      </c>
      <c r="J163" s="344">
        <f t="shared" si="124"/>
        <v>0</v>
      </c>
      <c r="K163" s="344">
        <f t="shared" si="124"/>
        <v>0</v>
      </c>
      <c r="L163" s="344">
        <f t="shared" si="124"/>
        <v>0</v>
      </c>
      <c r="M163" s="344">
        <f t="shared" si="124"/>
        <v>0</v>
      </c>
      <c r="N163" s="194">
        <f>SUM(D163:M163)/Matrices!$L$18</f>
        <v>3.8205641046573331</v>
      </c>
      <c r="O163" s="37"/>
      <c r="P163" s="344">
        <f t="shared" ref="P163:Y163" si="125">SUM(P160:P162)</f>
        <v>400</v>
      </c>
      <c r="Q163" s="344">
        <f t="shared" si="125"/>
        <v>3800</v>
      </c>
      <c r="R163" s="344">
        <f t="shared" si="125"/>
        <v>0</v>
      </c>
      <c r="S163" s="344">
        <f t="shared" si="125"/>
        <v>11000</v>
      </c>
      <c r="T163" s="344">
        <f t="shared" si="125"/>
        <v>0</v>
      </c>
      <c r="U163" s="344">
        <f t="shared" si="125"/>
        <v>0</v>
      </c>
      <c r="V163" s="344">
        <f t="shared" si="125"/>
        <v>0</v>
      </c>
      <c r="W163" s="344">
        <f t="shared" si="125"/>
        <v>0</v>
      </c>
      <c r="X163" s="344">
        <f t="shared" si="125"/>
        <v>0</v>
      </c>
      <c r="Y163" s="344">
        <f t="shared" si="125"/>
        <v>0</v>
      </c>
      <c r="Z163" s="194">
        <f>SUM(P163:Y163)/Matrices!$L$18</f>
        <v>3.7226009224866323</v>
      </c>
      <c r="AA163" s="37"/>
      <c r="AB163" s="344">
        <f t="shared" ref="AB163:AK163" si="126">SUM(AB160:AB162)</f>
        <v>1000</v>
      </c>
      <c r="AC163" s="344">
        <f t="shared" si="126"/>
        <v>6400</v>
      </c>
      <c r="AD163" s="344">
        <f t="shared" si="126"/>
        <v>0</v>
      </c>
      <c r="AE163" s="344">
        <f t="shared" si="126"/>
        <v>8250</v>
      </c>
      <c r="AF163" s="344">
        <f t="shared" si="126"/>
        <v>0</v>
      </c>
      <c r="AG163" s="344">
        <f t="shared" si="126"/>
        <v>0</v>
      </c>
      <c r="AH163" s="344">
        <f t="shared" si="126"/>
        <v>0</v>
      </c>
      <c r="AI163" s="344">
        <f t="shared" si="126"/>
        <v>0</v>
      </c>
      <c r="AJ163" s="344">
        <f t="shared" si="126"/>
        <v>0</v>
      </c>
      <c r="AK163" s="344">
        <f t="shared" si="126"/>
        <v>0</v>
      </c>
      <c r="AL163" s="194">
        <f>SUM(AB163:AK163)/Matrices!$L$18</f>
        <v>3.8328095024286708</v>
      </c>
      <c r="AM163" s="37"/>
      <c r="AN163" s="344">
        <f t="shared" ref="AN163:AW163" si="127">SUM(AN160:AN162)</f>
        <v>800</v>
      </c>
      <c r="AO163" s="344">
        <f t="shared" si="127"/>
        <v>4800</v>
      </c>
      <c r="AP163" s="344">
        <f t="shared" si="127"/>
        <v>0</v>
      </c>
      <c r="AQ163" s="344">
        <f t="shared" si="127"/>
        <v>15750</v>
      </c>
      <c r="AR163" s="344">
        <f t="shared" si="127"/>
        <v>0</v>
      </c>
      <c r="AS163" s="344">
        <f t="shared" si="127"/>
        <v>0</v>
      </c>
      <c r="AT163" s="344">
        <f t="shared" si="127"/>
        <v>0</v>
      </c>
      <c r="AU163" s="344">
        <f t="shared" si="127"/>
        <v>0</v>
      </c>
      <c r="AV163" s="344">
        <f t="shared" si="127"/>
        <v>0</v>
      </c>
      <c r="AW163" s="344">
        <f t="shared" si="127"/>
        <v>0</v>
      </c>
      <c r="AX163" s="194">
        <f>SUM(AN163:AW163)/Matrices!$L$18</f>
        <v>5.2287848483611574</v>
      </c>
    </row>
    <row r="164" spans="1:50" x14ac:dyDescent="0.25"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</row>
    <row r="165" spans="1:50" x14ac:dyDescent="0.25">
      <c r="A165" s="35" t="str">
        <f>Raw_Award_Data!A50</f>
        <v>39</v>
      </c>
      <c r="B165" t="str">
        <f>Raw_Award_Data!B50</f>
        <v>UNM-VA</v>
      </c>
      <c r="C165" s="343" t="str">
        <f>Raw_Award_Data!C50</f>
        <v>1</v>
      </c>
      <c r="D165" s="37">
        <f>Raw_Award_Data!D50</f>
        <v>0</v>
      </c>
      <c r="E165" s="37">
        <f>Raw_Award_Data!E50</f>
        <v>3</v>
      </c>
      <c r="F165" s="37">
        <f>Raw_Award_Data!F50</f>
        <v>0</v>
      </c>
      <c r="G165" s="37">
        <f>Raw_Award_Data!G50</f>
        <v>99</v>
      </c>
      <c r="H165" s="37">
        <f>Raw_Award_Data!H50</f>
        <v>0</v>
      </c>
      <c r="I165" s="37">
        <f>Raw_Award_Data!I50</f>
        <v>0</v>
      </c>
      <c r="J165" s="37">
        <f>Raw_Award_Data!J50</f>
        <v>0</v>
      </c>
      <c r="K165" s="37">
        <f>Raw_Award_Data!K50</f>
        <v>0</v>
      </c>
      <c r="L165" s="37">
        <f>Raw_Award_Data!L50</f>
        <v>0</v>
      </c>
      <c r="M165" s="37">
        <f>Raw_Award_Data!M50</f>
        <v>0</v>
      </c>
      <c r="N165" s="37"/>
      <c r="O165" s="37"/>
      <c r="P165" s="37">
        <f>Raw_Award_Data!N50</f>
        <v>0</v>
      </c>
      <c r="Q165" s="37">
        <f>Raw_Award_Data!O50</f>
        <v>2</v>
      </c>
      <c r="R165" s="37">
        <f>Raw_Award_Data!P50</f>
        <v>0</v>
      </c>
      <c r="S165" s="37">
        <f>Raw_Award_Data!Q50</f>
        <v>121</v>
      </c>
      <c r="T165" s="37">
        <f>Raw_Award_Data!R50</f>
        <v>0</v>
      </c>
      <c r="U165" s="37">
        <f>Raw_Award_Data!S50</f>
        <v>0</v>
      </c>
      <c r="V165" s="37">
        <f>Raw_Award_Data!T50</f>
        <v>0</v>
      </c>
      <c r="W165" s="37">
        <f>Raw_Award_Data!U50</f>
        <v>0</v>
      </c>
      <c r="X165" s="37">
        <f>Raw_Award_Data!V50</f>
        <v>0</v>
      </c>
      <c r="Y165" s="37">
        <f>Raw_Award_Data!W50</f>
        <v>0</v>
      </c>
      <c r="Z165" s="37"/>
      <c r="AA165" s="37"/>
      <c r="AB165" s="37">
        <f>Raw_Award_Data!X50</f>
        <v>0</v>
      </c>
      <c r="AC165" s="37">
        <f>Raw_Award_Data!Y50</f>
        <v>5</v>
      </c>
      <c r="AD165" s="37">
        <f>Raw_Award_Data!Z50</f>
        <v>0</v>
      </c>
      <c r="AE165" s="37">
        <f>Raw_Award_Data!AA50</f>
        <v>179</v>
      </c>
      <c r="AF165" s="37">
        <f>Raw_Award_Data!AB50</f>
        <v>0</v>
      </c>
      <c r="AG165" s="37">
        <f>Raw_Award_Data!AC50</f>
        <v>0</v>
      </c>
      <c r="AH165" s="37">
        <f>Raw_Award_Data!AD50</f>
        <v>0</v>
      </c>
      <c r="AI165" s="37">
        <f>Raw_Award_Data!AE50</f>
        <v>0</v>
      </c>
      <c r="AJ165" s="37">
        <f>Raw_Award_Data!AF50</f>
        <v>0</v>
      </c>
      <c r="AK165" s="37">
        <f>Raw_Award_Data!AG50</f>
        <v>0</v>
      </c>
      <c r="AL165" s="37"/>
      <c r="AM165" s="37"/>
      <c r="AN165" s="37">
        <f>Raw_Award_Data!AH50</f>
        <v>0</v>
      </c>
      <c r="AO165" s="37">
        <f>Raw_Award_Data!AI50</f>
        <v>3</v>
      </c>
      <c r="AP165" s="37">
        <f>Raw_Award_Data!AJ50</f>
        <v>0</v>
      </c>
      <c r="AQ165" s="37">
        <f>Raw_Award_Data!AK50</f>
        <v>168</v>
      </c>
      <c r="AR165" s="37">
        <f>Raw_Award_Data!AL50</f>
        <v>0</v>
      </c>
      <c r="AS165" s="37">
        <f>Raw_Award_Data!AM50</f>
        <v>0</v>
      </c>
      <c r="AT165" s="37">
        <f>Raw_Award_Data!AN50</f>
        <v>0</v>
      </c>
      <c r="AU165" s="37">
        <f>Raw_Award_Data!AO50</f>
        <v>0</v>
      </c>
      <c r="AV165" s="37">
        <f>Raw_Award_Data!AP50</f>
        <v>0</v>
      </c>
      <c r="AW165" s="37">
        <f>Raw_Award_Data!AQ50</f>
        <v>0</v>
      </c>
      <c r="AX165" s="37"/>
    </row>
    <row r="166" spans="1:50" x14ac:dyDescent="0.25">
      <c r="A166" s="35" t="str">
        <f>Raw_Award_Data!A51</f>
        <v>39</v>
      </c>
      <c r="B166" t="str">
        <f>Raw_Award_Data!B51</f>
        <v>UNM-VA</v>
      </c>
      <c r="C166" s="343" t="str">
        <f>Raw_Award_Data!C51</f>
        <v>2</v>
      </c>
      <c r="D166" s="37">
        <f>Raw_Award_Data!D51</f>
        <v>0</v>
      </c>
      <c r="E166" s="37">
        <f>Raw_Award_Data!E51</f>
        <v>3</v>
      </c>
      <c r="F166" s="37">
        <f>Raw_Award_Data!F51</f>
        <v>0</v>
      </c>
      <c r="G166" s="37">
        <f>Raw_Award_Data!G51</f>
        <v>7</v>
      </c>
      <c r="H166" s="37">
        <f>Raw_Award_Data!H51</f>
        <v>0</v>
      </c>
      <c r="I166" s="37">
        <f>Raw_Award_Data!I51</f>
        <v>0</v>
      </c>
      <c r="J166" s="37">
        <f>Raw_Award_Data!J51</f>
        <v>0</v>
      </c>
      <c r="K166" s="37">
        <f>Raw_Award_Data!K51</f>
        <v>0</v>
      </c>
      <c r="L166" s="37">
        <f>Raw_Award_Data!L51</f>
        <v>0</v>
      </c>
      <c r="M166" s="37">
        <f>Raw_Award_Data!M51</f>
        <v>0</v>
      </c>
      <c r="N166" s="37"/>
      <c r="O166" s="37"/>
      <c r="P166" s="37">
        <f>Raw_Award_Data!N51</f>
        <v>0</v>
      </c>
      <c r="Q166" s="37">
        <f>Raw_Award_Data!O51</f>
        <v>2</v>
      </c>
      <c r="R166" s="37">
        <f>Raw_Award_Data!P51</f>
        <v>0</v>
      </c>
      <c r="S166" s="37">
        <f>Raw_Award_Data!Q51</f>
        <v>6</v>
      </c>
      <c r="T166" s="37">
        <f>Raw_Award_Data!R51</f>
        <v>0</v>
      </c>
      <c r="U166" s="37">
        <f>Raw_Award_Data!S51</f>
        <v>0</v>
      </c>
      <c r="V166" s="37">
        <f>Raw_Award_Data!T51</f>
        <v>0</v>
      </c>
      <c r="W166" s="37">
        <f>Raw_Award_Data!U51</f>
        <v>0</v>
      </c>
      <c r="X166" s="37">
        <f>Raw_Award_Data!V51</f>
        <v>0</v>
      </c>
      <c r="Y166" s="37">
        <f>Raw_Award_Data!W51</f>
        <v>0</v>
      </c>
      <c r="Z166" s="37"/>
      <c r="AA166" s="37"/>
      <c r="AB166" s="37">
        <f>Raw_Award_Data!X51</f>
        <v>0</v>
      </c>
      <c r="AC166" s="37">
        <f>Raw_Award_Data!Y51</f>
        <v>4</v>
      </c>
      <c r="AD166" s="37">
        <f>Raw_Award_Data!Z51</f>
        <v>0</v>
      </c>
      <c r="AE166" s="37">
        <f>Raw_Award_Data!AA51</f>
        <v>5</v>
      </c>
      <c r="AF166" s="37">
        <f>Raw_Award_Data!AB51</f>
        <v>0</v>
      </c>
      <c r="AG166" s="37">
        <f>Raw_Award_Data!AC51</f>
        <v>0</v>
      </c>
      <c r="AH166" s="37">
        <f>Raw_Award_Data!AD51</f>
        <v>0</v>
      </c>
      <c r="AI166" s="37">
        <f>Raw_Award_Data!AE51</f>
        <v>0</v>
      </c>
      <c r="AJ166" s="37">
        <f>Raw_Award_Data!AF51</f>
        <v>0</v>
      </c>
      <c r="AK166" s="37">
        <f>Raw_Award_Data!AG51</f>
        <v>0</v>
      </c>
      <c r="AL166" s="37"/>
      <c r="AM166" s="37"/>
      <c r="AN166" s="37">
        <f>Raw_Award_Data!AH51</f>
        <v>0</v>
      </c>
      <c r="AO166" s="37">
        <f>Raw_Award_Data!AI51</f>
        <v>3</v>
      </c>
      <c r="AP166" s="37">
        <f>Raw_Award_Data!AJ51</f>
        <v>0</v>
      </c>
      <c r="AQ166" s="37">
        <f>Raw_Award_Data!AK51</f>
        <v>9</v>
      </c>
      <c r="AR166" s="37">
        <f>Raw_Award_Data!AL51</f>
        <v>0</v>
      </c>
      <c r="AS166" s="37">
        <f>Raw_Award_Data!AM51</f>
        <v>0</v>
      </c>
      <c r="AT166" s="37">
        <f>Raw_Award_Data!AN51</f>
        <v>0</v>
      </c>
      <c r="AU166" s="37">
        <f>Raw_Award_Data!AO51</f>
        <v>0</v>
      </c>
      <c r="AV166" s="37">
        <f>Raw_Award_Data!AP51</f>
        <v>0</v>
      </c>
      <c r="AW166" s="37">
        <f>Raw_Award_Data!AQ51</f>
        <v>0</v>
      </c>
      <c r="AX166" s="37"/>
    </row>
    <row r="167" spans="1:50" x14ac:dyDescent="0.25">
      <c r="A167" s="35" t="str">
        <f>Raw_Award_Data!A52</f>
        <v>39</v>
      </c>
      <c r="B167" t="str">
        <f>Raw_Award_Data!B52</f>
        <v>UNM-VA</v>
      </c>
      <c r="C167" s="343" t="str">
        <f>Raw_Award_Data!C52</f>
        <v>3</v>
      </c>
      <c r="D167" s="37">
        <f>Raw_Award_Data!D52</f>
        <v>0</v>
      </c>
      <c r="E167" s="37">
        <f>Raw_Award_Data!E52</f>
        <v>0</v>
      </c>
      <c r="F167" s="37">
        <f>Raw_Award_Data!F52</f>
        <v>0</v>
      </c>
      <c r="G167" s="37">
        <f>Raw_Award_Data!G52</f>
        <v>1</v>
      </c>
      <c r="H167" s="37">
        <f>Raw_Award_Data!H52</f>
        <v>0</v>
      </c>
      <c r="I167" s="37">
        <f>Raw_Award_Data!I52</f>
        <v>0</v>
      </c>
      <c r="J167" s="37">
        <f>Raw_Award_Data!J52</f>
        <v>0</v>
      </c>
      <c r="K167" s="37">
        <f>Raw_Award_Data!K52</f>
        <v>0</v>
      </c>
      <c r="L167" s="37">
        <f>Raw_Award_Data!L52</f>
        <v>0</v>
      </c>
      <c r="M167" s="37">
        <f>Raw_Award_Data!M52</f>
        <v>0</v>
      </c>
      <c r="N167" s="37"/>
      <c r="O167" s="37"/>
      <c r="P167" s="37">
        <f>Raw_Award_Data!N52</f>
        <v>0</v>
      </c>
      <c r="Q167" s="37">
        <f>Raw_Award_Data!O52</f>
        <v>0</v>
      </c>
      <c r="R167" s="37">
        <f>Raw_Award_Data!P52</f>
        <v>0</v>
      </c>
      <c r="S167" s="37">
        <f>Raw_Award_Data!Q52</f>
        <v>12</v>
      </c>
      <c r="T167" s="37">
        <f>Raw_Award_Data!R52</f>
        <v>0</v>
      </c>
      <c r="U167" s="37">
        <f>Raw_Award_Data!S52</f>
        <v>0</v>
      </c>
      <c r="V167" s="37">
        <f>Raw_Award_Data!T52</f>
        <v>0</v>
      </c>
      <c r="W167" s="37">
        <f>Raw_Award_Data!U52</f>
        <v>0</v>
      </c>
      <c r="X167" s="37">
        <f>Raw_Award_Data!V52</f>
        <v>0</v>
      </c>
      <c r="Y167" s="37">
        <f>Raw_Award_Data!W52</f>
        <v>0</v>
      </c>
      <c r="Z167" s="37"/>
      <c r="AA167" s="37"/>
      <c r="AB167" s="37">
        <f>Raw_Award_Data!X52</f>
        <v>0</v>
      </c>
      <c r="AC167" s="37">
        <f>Raw_Award_Data!Y52</f>
        <v>0</v>
      </c>
      <c r="AD167" s="37">
        <f>Raw_Award_Data!Z52</f>
        <v>0</v>
      </c>
      <c r="AE167" s="37">
        <f>Raw_Award_Data!AA52</f>
        <v>14</v>
      </c>
      <c r="AF167" s="37">
        <f>Raw_Award_Data!AB52</f>
        <v>0</v>
      </c>
      <c r="AG167" s="37">
        <f>Raw_Award_Data!AC52</f>
        <v>0</v>
      </c>
      <c r="AH167" s="37">
        <f>Raw_Award_Data!AD52</f>
        <v>0</v>
      </c>
      <c r="AI167" s="37">
        <f>Raw_Award_Data!AE52</f>
        <v>0</v>
      </c>
      <c r="AJ167" s="37">
        <f>Raw_Award_Data!AF52</f>
        <v>0</v>
      </c>
      <c r="AK167" s="37">
        <f>Raw_Award_Data!AG52</f>
        <v>0</v>
      </c>
      <c r="AL167" s="37"/>
      <c r="AM167" s="37"/>
      <c r="AN167" s="37">
        <f>Raw_Award_Data!AH52</f>
        <v>0</v>
      </c>
      <c r="AO167" s="37">
        <f>Raw_Award_Data!AI52</f>
        <v>43</v>
      </c>
      <c r="AP167" s="37">
        <f>Raw_Award_Data!AJ52</f>
        <v>0</v>
      </c>
      <c r="AQ167" s="37">
        <f>Raw_Award_Data!AK52</f>
        <v>12</v>
      </c>
      <c r="AR167" s="37">
        <f>Raw_Award_Data!AL52</f>
        <v>0</v>
      </c>
      <c r="AS167" s="37">
        <f>Raw_Award_Data!AM52</f>
        <v>0</v>
      </c>
      <c r="AT167" s="37">
        <f>Raw_Award_Data!AN52</f>
        <v>0</v>
      </c>
      <c r="AU167" s="37">
        <f>Raw_Award_Data!AO52</f>
        <v>0</v>
      </c>
      <c r="AV167" s="37">
        <f>Raw_Award_Data!AP52</f>
        <v>0</v>
      </c>
      <c r="AW167" s="37">
        <f>Raw_Award_Data!AQ52</f>
        <v>0</v>
      </c>
      <c r="AX167" s="37"/>
    </row>
    <row r="168" spans="1:50" x14ac:dyDescent="0.25">
      <c r="D168" s="344">
        <f t="shared" ref="D168:M168" si="128">SUM(D165:D167)</f>
        <v>0</v>
      </c>
      <c r="E168" s="344">
        <f t="shared" si="128"/>
        <v>6</v>
      </c>
      <c r="F168" s="344">
        <f t="shared" si="128"/>
        <v>0</v>
      </c>
      <c r="G168" s="344">
        <f t="shared" si="128"/>
        <v>107</v>
      </c>
      <c r="H168" s="344">
        <f t="shared" si="128"/>
        <v>0</v>
      </c>
      <c r="I168" s="344">
        <f t="shared" si="128"/>
        <v>0</v>
      </c>
      <c r="J168" s="344">
        <f t="shared" si="128"/>
        <v>0</v>
      </c>
      <c r="K168" s="344">
        <f t="shared" si="128"/>
        <v>0</v>
      </c>
      <c r="L168" s="344">
        <f t="shared" si="128"/>
        <v>0</v>
      </c>
      <c r="M168" s="344">
        <f t="shared" si="128"/>
        <v>0</v>
      </c>
      <c r="N168" s="194">
        <f>SUM(D168:M168)</f>
        <v>113</v>
      </c>
      <c r="O168" s="37"/>
      <c r="P168" s="344">
        <f t="shared" ref="P168:Y168" si="129">SUM(P165:P167)</f>
        <v>0</v>
      </c>
      <c r="Q168" s="344">
        <f t="shared" si="129"/>
        <v>4</v>
      </c>
      <c r="R168" s="344">
        <f t="shared" si="129"/>
        <v>0</v>
      </c>
      <c r="S168" s="344">
        <f t="shared" si="129"/>
        <v>139</v>
      </c>
      <c r="T168" s="344">
        <f t="shared" si="129"/>
        <v>0</v>
      </c>
      <c r="U168" s="344">
        <f t="shared" si="129"/>
        <v>0</v>
      </c>
      <c r="V168" s="344">
        <f t="shared" si="129"/>
        <v>0</v>
      </c>
      <c r="W168" s="344">
        <f t="shared" si="129"/>
        <v>0</v>
      </c>
      <c r="X168" s="344">
        <f t="shared" si="129"/>
        <v>0</v>
      </c>
      <c r="Y168" s="344">
        <f t="shared" si="129"/>
        <v>0</v>
      </c>
      <c r="Z168" s="194">
        <f>SUM(P168:Y168)</f>
        <v>143</v>
      </c>
      <c r="AA168" s="37"/>
      <c r="AB168" s="344">
        <f t="shared" ref="AB168:AK168" si="130">SUM(AB165:AB167)</f>
        <v>0</v>
      </c>
      <c r="AC168" s="344">
        <f t="shared" si="130"/>
        <v>9</v>
      </c>
      <c r="AD168" s="344">
        <f t="shared" si="130"/>
        <v>0</v>
      </c>
      <c r="AE168" s="344">
        <f t="shared" si="130"/>
        <v>198</v>
      </c>
      <c r="AF168" s="344">
        <f t="shared" si="130"/>
        <v>0</v>
      </c>
      <c r="AG168" s="344">
        <f t="shared" si="130"/>
        <v>0</v>
      </c>
      <c r="AH168" s="344">
        <f t="shared" si="130"/>
        <v>0</v>
      </c>
      <c r="AI168" s="344">
        <f t="shared" si="130"/>
        <v>0</v>
      </c>
      <c r="AJ168" s="344">
        <f t="shared" si="130"/>
        <v>0</v>
      </c>
      <c r="AK168" s="344">
        <f t="shared" si="130"/>
        <v>0</v>
      </c>
      <c r="AL168" s="194">
        <f>SUM(AB168:AK168)</f>
        <v>207</v>
      </c>
      <c r="AM168" s="37"/>
      <c r="AN168" s="344">
        <f t="shared" ref="AN168:AW168" si="131">SUM(AN165:AN167)</f>
        <v>0</v>
      </c>
      <c r="AO168" s="344">
        <f t="shared" si="131"/>
        <v>49</v>
      </c>
      <c r="AP168" s="344">
        <f t="shared" si="131"/>
        <v>0</v>
      </c>
      <c r="AQ168" s="344">
        <f t="shared" si="131"/>
        <v>189</v>
      </c>
      <c r="AR168" s="344">
        <f t="shared" si="131"/>
        <v>0</v>
      </c>
      <c r="AS168" s="344">
        <f t="shared" si="131"/>
        <v>0</v>
      </c>
      <c r="AT168" s="344">
        <f t="shared" si="131"/>
        <v>0</v>
      </c>
      <c r="AU168" s="344">
        <f t="shared" si="131"/>
        <v>0</v>
      </c>
      <c r="AV168" s="344">
        <f t="shared" si="131"/>
        <v>0</v>
      </c>
      <c r="AW168" s="344">
        <f t="shared" si="131"/>
        <v>0</v>
      </c>
      <c r="AX168" s="194">
        <f>SUM(AN168:AW168)</f>
        <v>238</v>
      </c>
    </row>
    <row r="169" spans="1:50" x14ac:dyDescent="0.25"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</row>
    <row r="170" spans="1:50" x14ac:dyDescent="0.25">
      <c r="D170" s="37">
        <f>D165*Matrices!$B$16</f>
        <v>0</v>
      </c>
      <c r="E170" s="37">
        <f>E165*Matrices!$C$16</f>
        <v>600</v>
      </c>
      <c r="F170" s="37">
        <f>F165*Matrices!$D$16</f>
        <v>0</v>
      </c>
      <c r="G170" s="37">
        <f>G165*Matrices!$E$16</f>
        <v>24750</v>
      </c>
      <c r="H170" s="37">
        <f>H165*Matrices!$F$16</f>
        <v>0</v>
      </c>
      <c r="I170" s="37">
        <f>I165*Matrices!$G$16</f>
        <v>0</v>
      </c>
      <c r="J170" s="37">
        <f>J165*Matrices!$H$16</f>
        <v>0</v>
      </c>
      <c r="K170" s="37">
        <f>K165*Matrices!$I$16</f>
        <v>0</v>
      </c>
      <c r="L170" s="37">
        <f>L165*Matrices!$J$16</f>
        <v>0</v>
      </c>
      <c r="M170" s="37">
        <f>M165*Matrices!$K$16</f>
        <v>0</v>
      </c>
      <c r="N170" s="37"/>
      <c r="O170" s="37"/>
      <c r="P170" s="37">
        <f>P165*Matrices!$B$16</f>
        <v>0</v>
      </c>
      <c r="Q170" s="37">
        <f>Q165*Matrices!$C$16</f>
        <v>400</v>
      </c>
      <c r="R170" s="37">
        <f>R165*Matrices!$D$16</f>
        <v>0</v>
      </c>
      <c r="S170" s="37">
        <f>S165*Matrices!$E$16</f>
        <v>30250</v>
      </c>
      <c r="T170" s="37">
        <f>T165*Matrices!$F$16</f>
        <v>0</v>
      </c>
      <c r="U170" s="37">
        <f>U165*Matrices!$G$16</f>
        <v>0</v>
      </c>
      <c r="V170" s="37">
        <f>V165*Matrices!$H$16</f>
        <v>0</v>
      </c>
      <c r="W170" s="37">
        <f>W165*Matrices!$I$16</f>
        <v>0</v>
      </c>
      <c r="X170" s="37">
        <f>X165*Matrices!$J$16</f>
        <v>0</v>
      </c>
      <c r="Y170" s="37">
        <f>Y165*Matrices!$K$16</f>
        <v>0</v>
      </c>
      <c r="Z170" s="37"/>
      <c r="AA170" s="37"/>
      <c r="AB170" s="37">
        <f>AB165*Matrices!$B$16</f>
        <v>0</v>
      </c>
      <c r="AC170" s="37">
        <f>AC165*Matrices!$C$16</f>
        <v>1000</v>
      </c>
      <c r="AD170" s="37">
        <f>AD165*Matrices!$D$16</f>
        <v>0</v>
      </c>
      <c r="AE170" s="37">
        <f>AE165*Matrices!$E$16</f>
        <v>44750</v>
      </c>
      <c r="AF170" s="37">
        <f>AF165*Matrices!$F$16</f>
        <v>0</v>
      </c>
      <c r="AG170" s="37">
        <f>AG165*Matrices!$G$16</f>
        <v>0</v>
      </c>
      <c r="AH170" s="37">
        <f>AH165*Matrices!$H$16</f>
        <v>0</v>
      </c>
      <c r="AI170" s="37">
        <f>AI165*Matrices!$I$16</f>
        <v>0</v>
      </c>
      <c r="AJ170" s="37">
        <f>AJ165*Matrices!$J$16</f>
        <v>0</v>
      </c>
      <c r="AK170" s="37">
        <f>AK165*Matrices!$K$16</f>
        <v>0</v>
      </c>
      <c r="AL170" s="37"/>
      <c r="AM170" s="37"/>
      <c r="AN170" s="37">
        <f>AN165*Matrices!$B$16</f>
        <v>0</v>
      </c>
      <c r="AO170" s="37">
        <f>AO165*Matrices!$C$16</f>
        <v>600</v>
      </c>
      <c r="AP170" s="37">
        <f>AP165*Matrices!$D$16</f>
        <v>0</v>
      </c>
      <c r="AQ170" s="37">
        <f>AQ165*Matrices!$E$16</f>
        <v>42000</v>
      </c>
      <c r="AR170" s="37">
        <f>AR165*Matrices!$F$16</f>
        <v>0</v>
      </c>
      <c r="AS170" s="37">
        <f>AS165*Matrices!$G$16</f>
        <v>0</v>
      </c>
      <c r="AT170" s="37">
        <f>AT165*Matrices!$H$16</f>
        <v>0</v>
      </c>
      <c r="AU170" s="37">
        <f>AU165*Matrices!$I$16</f>
        <v>0</v>
      </c>
      <c r="AV170" s="37">
        <f>AV165*Matrices!$J$16</f>
        <v>0</v>
      </c>
      <c r="AW170" s="37">
        <f>AW165*Matrices!$K$16</f>
        <v>0</v>
      </c>
      <c r="AX170" s="37"/>
    </row>
    <row r="171" spans="1:50" x14ac:dyDescent="0.25">
      <c r="D171" s="37">
        <f>D166*Matrices!$B$17</f>
        <v>0</v>
      </c>
      <c r="E171" s="37">
        <f>E166*Matrices!$C$17</f>
        <v>600</v>
      </c>
      <c r="F171" s="37">
        <f>F166*Matrices!$D$17</f>
        <v>0</v>
      </c>
      <c r="G171" s="37">
        <f>G166*Matrices!$E$17</f>
        <v>1750</v>
      </c>
      <c r="H171" s="37">
        <f>H166*Matrices!$F$17</f>
        <v>0</v>
      </c>
      <c r="I171" s="37">
        <f>I166*Matrices!$G$17</f>
        <v>0</v>
      </c>
      <c r="J171" s="37">
        <f>J166*Matrices!$H$17</f>
        <v>0</v>
      </c>
      <c r="K171" s="37">
        <f>K166*Matrices!$I$17</f>
        <v>0</v>
      </c>
      <c r="L171" s="37">
        <f>L166*Matrices!$J$17</f>
        <v>0</v>
      </c>
      <c r="M171" s="37">
        <f>M166*Matrices!$K$17</f>
        <v>0</v>
      </c>
      <c r="N171" s="37"/>
      <c r="O171" s="37"/>
      <c r="P171" s="37">
        <f>P166*Matrices!$B$17</f>
        <v>0</v>
      </c>
      <c r="Q171" s="37">
        <f>Q166*Matrices!$C$17</f>
        <v>400</v>
      </c>
      <c r="R171" s="37">
        <f>R166*Matrices!$D$17</f>
        <v>0</v>
      </c>
      <c r="S171" s="37">
        <f>S166*Matrices!$E$17</f>
        <v>1500</v>
      </c>
      <c r="T171" s="37">
        <f>T166*Matrices!$F$17</f>
        <v>0</v>
      </c>
      <c r="U171" s="37">
        <f>U166*Matrices!$G$17</f>
        <v>0</v>
      </c>
      <c r="V171" s="37">
        <f>V166*Matrices!$H$17</f>
        <v>0</v>
      </c>
      <c r="W171" s="37">
        <f>W166*Matrices!$I$17</f>
        <v>0</v>
      </c>
      <c r="X171" s="37">
        <f>X166*Matrices!$J$17</f>
        <v>0</v>
      </c>
      <c r="Y171" s="37">
        <f>Y166*Matrices!$K$17</f>
        <v>0</v>
      </c>
      <c r="Z171" s="37"/>
      <c r="AA171" s="37"/>
      <c r="AB171" s="37">
        <f>AB166*Matrices!$B$17</f>
        <v>0</v>
      </c>
      <c r="AC171" s="37">
        <f>AC166*Matrices!$C$17</f>
        <v>800</v>
      </c>
      <c r="AD171" s="37">
        <f>AD166*Matrices!$D$17</f>
        <v>0</v>
      </c>
      <c r="AE171" s="37">
        <f>AE166*Matrices!$E$17</f>
        <v>1250</v>
      </c>
      <c r="AF171" s="37">
        <f>AF166*Matrices!$F$17</f>
        <v>0</v>
      </c>
      <c r="AG171" s="37">
        <f>AG166*Matrices!$G$17</f>
        <v>0</v>
      </c>
      <c r="AH171" s="37">
        <f>AH166*Matrices!$H$17</f>
        <v>0</v>
      </c>
      <c r="AI171" s="37">
        <f>AI166*Matrices!$I$17</f>
        <v>0</v>
      </c>
      <c r="AJ171" s="37">
        <f>AJ166*Matrices!$J$17</f>
        <v>0</v>
      </c>
      <c r="AK171" s="37">
        <f>AK166*Matrices!$K$17</f>
        <v>0</v>
      </c>
      <c r="AL171" s="37"/>
      <c r="AM171" s="37"/>
      <c r="AN171" s="37">
        <f>AN166*Matrices!$B$17</f>
        <v>0</v>
      </c>
      <c r="AO171" s="37">
        <f>AO166*Matrices!$C$17</f>
        <v>600</v>
      </c>
      <c r="AP171" s="37">
        <f>AP166*Matrices!$D$17</f>
        <v>0</v>
      </c>
      <c r="AQ171" s="37">
        <f>AQ166*Matrices!$E$17</f>
        <v>2250</v>
      </c>
      <c r="AR171" s="37">
        <f>AR166*Matrices!$F$17</f>
        <v>0</v>
      </c>
      <c r="AS171" s="37">
        <f>AS166*Matrices!$G$17</f>
        <v>0</v>
      </c>
      <c r="AT171" s="37">
        <f>AT166*Matrices!$H$17</f>
        <v>0</v>
      </c>
      <c r="AU171" s="37">
        <f>AU166*Matrices!$I$17</f>
        <v>0</v>
      </c>
      <c r="AV171" s="37">
        <f>AV166*Matrices!$J$17</f>
        <v>0</v>
      </c>
      <c r="AW171" s="37">
        <f>AW166*Matrices!$K$17</f>
        <v>0</v>
      </c>
      <c r="AX171" s="37"/>
    </row>
    <row r="172" spans="1:50" x14ac:dyDescent="0.25">
      <c r="D172" s="37">
        <f>D167*Matrices!$B$18</f>
        <v>0</v>
      </c>
      <c r="E172" s="37">
        <f>E167*Matrices!$C$18</f>
        <v>0</v>
      </c>
      <c r="F172" s="37">
        <f>F167*Matrices!$D$18</f>
        <v>0</v>
      </c>
      <c r="G172" s="37">
        <f>G167*Matrices!$E$18</f>
        <v>250</v>
      </c>
      <c r="H172" s="37">
        <f>H167*Matrices!$F$18</f>
        <v>0</v>
      </c>
      <c r="I172" s="37">
        <f>I167*Matrices!$G$18</f>
        <v>0</v>
      </c>
      <c r="J172" s="37">
        <f>J167*Matrices!$H$18</f>
        <v>0</v>
      </c>
      <c r="K172" s="37">
        <f>K167*Matrices!$I$18</f>
        <v>0</v>
      </c>
      <c r="L172" s="37">
        <f>L167*Matrices!$J$18</f>
        <v>0</v>
      </c>
      <c r="M172" s="37">
        <f>M167*Matrices!$K$18</f>
        <v>0</v>
      </c>
      <c r="N172" s="37"/>
      <c r="O172" s="37"/>
      <c r="P172" s="37">
        <f>P167*Matrices!$B$18</f>
        <v>0</v>
      </c>
      <c r="Q172" s="37">
        <f>Q167*Matrices!$C$18</f>
        <v>0</v>
      </c>
      <c r="R172" s="37">
        <f>R167*Matrices!$D$18</f>
        <v>0</v>
      </c>
      <c r="S172" s="37">
        <f>S167*Matrices!$E$18</f>
        <v>3000</v>
      </c>
      <c r="T172" s="37">
        <f>T167*Matrices!$F$18</f>
        <v>0</v>
      </c>
      <c r="U172" s="37">
        <f>U167*Matrices!$G$18</f>
        <v>0</v>
      </c>
      <c r="V172" s="37">
        <f>V167*Matrices!$H$18</f>
        <v>0</v>
      </c>
      <c r="W172" s="37">
        <f>W167*Matrices!$I$18</f>
        <v>0</v>
      </c>
      <c r="X172" s="37">
        <f>X167*Matrices!$J$18</f>
        <v>0</v>
      </c>
      <c r="Y172" s="37">
        <f>Y167*Matrices!$K$18</f>
        <v>0</v>
      </c>
      <c r="Z172" s="37"/>
      <c r="AA172" s="37"/>
      <c r="AB172" s="37">
        <f>AB167*Matrices!$B$18</f>
        <v>0</v>
      </c>
      <c r="AC172" s="37">
        <f>AC167*Matrices!$C$18</f>
        <v>0</v>
      </c>
      <c r="AD172" s="37">
        <f>AD167*Matrices!$D$18</f>
        <v>0</v>
      </c>
      <c r="AE172" s="37">
        <f>AE167*Matrices!$E$18</f>
        <v>3500</v>
      </c>
      <c r="AF172" s="37">
        <f>AF167*Matrices!$F$18</f>
        <v>0</v>
      </c>
      <c r="AG172" s="37">
        <f>AG167*Matrices!$G$18</f>
        <v>0</v>
      </c>
      <c r="AH172" s="37">
        <f>AH167*Matrices!$H$18</f>
        <v>0</v>
      </c>
      <c r="AI172" s="37">
        <f>AI167*Matrices!$I$18</f>
        <v>0</v>
      </c>
      <c r="AJ172" s="37">
        <f>AJ167*Matrices!$J$18</f>
        <v>0</v>
      </c>
      <c r="AK172" s="37">
        <f>AK167*Matrices!$K$18</f>
        <v>0</v>
      </c>
      <c r="AL172" s="37"/>
      <c r="AM172" s="37"/>
      <c r="AN172" s="37">
        <f>AN167*Matrices!$B$18</f>
        <v>0</v>
      </c>
      <c r="AO172" s="37">
        <f>AO167*Matrices!$C$18</f>
        <v>8600</v>
      </c>
      <c r="AP172" s="37">
        <f>AP167*Matrices!$D$18</f>
        <v>0</v>
      </c>
      <c r="AQ172" s="37">
        <f>AQ167*Matrices!$E$18</f>
        <v>3000</v>
      </c>
      <c r="AR172" s="37">
        <f>AR167*Matrices!$F$18</f>
        <v>0</v>
      </c>
      <c r="AS172" s="37">
        <f>AS167*Matrices!$G$18</f>
        <v>0</v>
      </c>
      <c r="AT172" s="37">
        <f>AT167*Matrices!$H$18</f>
        <v>0</v>
      </c>
      <c r="AU172" s="37">
        <f>AU167*Matrices!$I$18</f>
        <v>0</v>
      </c>
      <c r="AV172" s="37">
        <f>AV167*Matrices!$J$18</f>
        <v>0</v>
      </c>
      <c r="AW172" s="37">
        <f>AW167*Matrices!$K$18</f>
        <v>0</v>
      </c>
      <c r="AX172" s="37"/>
    </row>
    <row r="173" spans="1:50" x14ac:dyDescent="0.25">
      <c r="B173" t="str">
        <f>B167</f>
        <v>UNM-VA</v>
      </c>
      <c r="D173" s="344">
        <f t="shared" ref="D173:M173" si="132">SUM(D170:D172)</f>
        <v>0</v>
      </c>
      <c r="E173" s="344">
        <f t="shared" si="132"/>
        <v>1200</v>
      </c>
      <c r="F173" s="344">
        <f t="shared" si="132"/>
        <v>0</v>
      </c>
      <c r="G173" s="344">
        <f t="shared" si="132"/>
        <v>26750</v>
      </c>
      <c r="H173" s="344">
        <f t="shared" si="132"/>
        <v>0</v>
      </c>
      <c r="I173" s="344">
        <f t="shared" si="132"/>
        <v>0</v>
      </c>
      <c r="J173" s="344">
        <f t="shared" si="132"/>
        <v>0</v>
      </c>
      <c r="K173" s="344">
        <f t="shared" si="132"/>
        <v>0</v>
      </c>
      <c r="L173" s="344">
        <f t="shared" si="132"/>
        <v>0</v>
      </c>
      <c r="M173" s="344">
        <f t="shared" si="132"/>
        <v>0</v>
      </c>
      <c r="N173" s="194">
        <f>SUM(D173:M173)/Matrices!$L$18</f>
        <v>6.8451773541777214</v>
      </c>
      <c r="O173" s="37"/>
      <c r="P173" s="344">
        <f t="shared" ref="P173:Y173" si="133">SUM(P170:P172)</f>
        <v>0</v>
      </c>
      <c r="Q173" s="344">
        <f t="shared" si="133"/>
        <v>800</v>
      </c>
      <c r="R173" s="344">
        <f t="shared" si="133"/>
        <v>0</v>
      </c>
      <c r="S173" s="344">
        <f t="shared" si="133"/>
        <v>34750</v>
      </c>
      <c r="T173" s="344">
        <f t="shared" si="133"/>
        <v>0</v>
      </c>
      <c r="U173" s="344">
        <f t="shared" si="133"/>
        <v>0</v>
      </c>
      <c r="V173" s="344">
        <f t="shared" si="133"/>
        <v>0</v>
      </c>
      <c r="W173" s="344">
        <f t="shared" si="133"/>
        <v>0</v>
      </c>
      <c r="X173" s="344">
        <f t="shared" si="133"/>
        <v>0</v>
      </c>
      <c r="Y173" s="344">
        <f t="shared" si="133"/>
        <v>0</v>
      </c>
      <c r="Z173" s="194">
        <f>SUM(P173:Y173)/Matrices!$L$18</f>
        <v>8.7064778154210387</v>
      </c>
      <c r="AA173" s="37"/>
      <c r="AB173" s="344">
        <f t="shared" ref="AB173:AK173" si="134">SUM(AB170:AB172)</f>
        <v>0</v>
      </c>
      <c r="AC173" s="344">
        <f t="shared" si="134"/>
        <v>1800</v>
      </c>
      <c r="AD173" s="344">
        <f t="shared" si="134"/>
        <v>0</v>
      </c>
      <c r="AE173" s="344">
        <f t="shared" si="134"/>
        <v>49500</v>
      </c>
      <c r="AF173" s="344">
        <f t="shared" si="134"/>
        <v>0</v>
      </c>
      <c r="AG173" s="344">
        <f t="shared" si="134"/>
        <v>0</v>
      </c>
      <c r="AH173" s="344">
        <f t="shared" si="134"/>
        <v>0</v>
      </c>
      <c r="AI173" s="344">
        <f t="shared" si="134"/>
        <v>0</v>
      </c>
      <c r="AJ173" s="344">
        <f t="shared" si="134"/>
        <v>0</v>
      </c>
      <c r="AK173" s="344">
        <f t="shared" si="134"/>
        <v>0</v>
      </c>
      <c r="AL173" s="194">
        <f>SUM(AB173:AK173)/Matrices!$L$18</f>
        <v>12.563778113392384</v>
      </c>
      <c r="AM173" s="37"/>
      <c r="AN173" s="344">
        <f t="shared" ref="AN173:AW173" si="135">SUM(AN170:AN172)</f>
        <v>0</v>
      </c>
      <c r="AO173" s="344">
        <f t="shared" si="135"/>
        <v>9800</v>
      </c>
      <c r="AP173" s="344">
        <f t="shared" si="135"/>
        <v>0</v>
      </c>
      <c r="AQ173" s="344">
        <f t="shared" si="135"/>
        <v>47250</v>
      </c>
      <c r="AR173" s="344">
        <f t="shared" si="135"/>
        <v>0</v>
      </c>
      <c r="AS173" s="344">
        <f t="shared" si="135"/>
        <v>0</v>
      </c>
      <c r="AT173" s="344">
        <f t="shared" si="135"/>
        <v>0</v>
      </c>
      <c r="AU173" s="344">
        <f t="shared" si="135"/>
        <v>0</v>
      </c>
      <c r="AV173" s="344">
        <f t="shared" si="135"/>
        <v>0</v>
      </c>
      <c r="AW173" s="344">
        <f t="shared" si="135"/>
        <v>0</v>
      </c>
      <c r="AX173" s="194">
        <f>SUM(AN173:AW173)/Matrices!$L$18</f>
        <v>13.971998857096208</v>
      </c>
    </row>
    <row r="174" spans="1:50" x14ac:dyDescent="0.25">
      <c r="D174" s="345"/>
      <c r="E174" s="345"/>
      <c r="F174" s="345"/>
      <c r="G174" s="345"/>
      <c r="H174" s="345"/>
      <c r="I174" s="345"/>
      <c r="J174" s="345"/>
      <c r="K174" s="345"/>
      <c r="L174" s="345"/>
      <c r="M174" s="345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</row>
    <row r="175" spans="1:50" x14ac:dyDescent="0.25">
      <c r="A175" s="35" t="str">
        <f>Raw_Award_Data!A53</f>
        <v>40</v>
      </c>
      <c r="B175" t="str">
        <f>Raw_Award_Data!B53</f>
        <v>CNM</v>
      </c>
      <c r="C175" s="343" t="str">
        <f>Raw_Award_Data!C53</f>
        <v>1</v>
      </c>
      <c r="D175" s="37">
        <f>Raw_Award_Data!D53</f>
        <v>16</v>
      </c>
      <c r="E175" s="37">
        <f>Raw_Award_Data!E53</f>
        <v>427</v>
      </c>
      <c r="F175" s="37">
        <f>Raw_Award_Data!F53</f>
        <v>27</v>
      </c>
      <c r="G175" s="37">
        <f>Raw_Award_Data!G53</f>
        <v>1406</v>
      </c>
      <c r="H175" s="37">
        <f>Raw_Award_Data!H53</f>
        <v>0</v>
      </c>
      <c r="I175" s="37">
        <f>Raw_Award_Data!I53</f>
        <v>0</v>
      </c>
      <c r="J175" s="37">
        <f>Raw_Award_Data!J53</f>
        <v>0</v>
      </c>
      <c r="K175" s="37">
        <f>Raw_Award_Data!K53</f>
        <v>0</v>
      </c>
      <c r="L175" s="37">
        <f>Raw_Award_Data!L53</f>
        <v>0</v>
      </c>
      <c r="M175" s="37">
        <f>Raw_Award_Data!M53</f>
        <v>0</v>
      </c>
      <c r="N175" s="37"/>
      <c r="O175" s="37"/>
      <c r="P175" s="37">
        <f>Raw_Award_Data!N53</f>
        <v>0</v>
      </c>
      <c r="Q175" s="37">
        <f>Raw_Award_Data!O53</f>
        <v>384</v>
      </c>
      <c r="R175" s="37">
        <f>Raw_Award_Data!P53</f>
        <v>33</v>
      </c>
      <c r="S175" s="37">
        <f>Raw_Award_Data!Q53</f>
        <v>1870</v>
      </c>
      <c r="T175" s="37">
        <f>Raw_Award_Data!R53</f>
        <v>0</v>
      </c>
      <c r="U175" s="37">
        <f>Raw_Award_Data!S53</f>
        <v>0</v>
      </c>
      <c r="V175" s="37">
        <f>Raw_Award_Data!T53</f>
        <v>0</v>
      </c>
      <c r="W175" s="37">
        <f>Raw_Award_Data!U53</f>
        <v>0</v>
      </c>
      <c r="X175" s="37">
        <f>Raw_Award_Data!V53</f>
        <v>0</v>
      </c>
      <c r="Y175" s="37">
        <f>Raw_Award_Data!W53</f>
        <v>0</v>
      </c>
      <c r="Z175" s="37"/>
      <c r="AA175" s="37"/>
      <c r="AB175" s="37">
        <f>Raw_Award_Data!X53</f>
        <v>0</v>
      </c>
      <c r="AC175" s="37">
        <f>Raw_Award_Data!Y53</f>
        <v>1034</v>
      </c>
      <c r="AD175" s="37">
        <f>Raw_Award_Data!Z53</f>
        <v>68</v>
      </c>
      <c r="AE175" s="37">
        <f>Raw_Award_Data!AA53</f>
        <v>1919</v>
      </c>
      <c r="AF175" s="37">
        <f>Raw_Award_Data!AB53</f>
        <v>0</v>
      </c>
      <c r="AG175" s="37">
        <f>Raw_Award_Data!AC53</f>
        <v>0</v>
      </c>
      <c r="AH175" s="37">
        <f>Raw_Award_Data!AD53</f>
        <v>0</v>
      </c>
      <c r="AI175" s="37">
        <f>Raw_Award_Data!AE53</f>
        <v>0</v>
      </c>
      <c r="AJ175" s="37">
        <f>Raw_Award_Data!AF53</f>
        <v>0</v>
      </c>
      <c r="AK175" s="37">
        <f>Raw_Award_Data!AG53</f>
        <v>0</v>
      </c>
      <c r="AL175" s="37"/>
      <c r="AM175" s="37"/>
      <c r="AN175" s="37">
        <f>Raw_Award_Data!AH53</f>
        <v>6</v>
      </c>
      <c r="AO175" s="37">
        <f>Raw_Award_Data!AI53</f>
        <v>585</v>
      </c>
      <c r="AP175" s="37">
        <f>Raw_Award_Data!AJ53</f>
        <v>41</v>
      </c>
      <c r="AQ175" s="37">
        <f>Raw_Award_Data!AK53</f>
        <v>1825</v>
      </c>
      <c r="AR175" s="37">
        <f>Raw_Award_Data!AL53</f>
        <v>0</v>
      </c>
      <c r="AS175" s="37">
        <f>Raw_Award_Data!AM53</f>
        <v>0</v>
      </c>
      <c r="AT175" s="37">
        <f>Raw_Award_Data!AN53</f>
        <v>0</v>
      </c>
      <c r="AU175" s="37">
        <f>Raw_Award_Data!AO53</f>
        <v>0</v>
      </c>
      <c r="AV175" s="37">
        <f>Raw_Award_Data!AP53</f>
        <v>0</v>
      </c>
      <c r="AW175" s="37">
        <f>Raw_Award_Data!AQ53</f>
        <v>0</v>
      </c>
      <c r="AX175" s="37"/>
    </row>
    <row r="176" spans="1:50" x14ac:dyDescent="0.25">
      <c r="A176" s="35" t="str">
        <f>Raw_Award_Data!A54</f>
        <v>40</v>
      </c>
      <c r="B176" t="str">
        <f>Raw_Award_Data!B54</f>
        <v>CNM</v>
      </c>
      <c r="C176" s="343" t="str">
        <f>Raw_Award_Data!C54</f>
        <v>2</v>
      </c>
      <c r="D176" s="37">
        <f>Raw_Award_Data!D54</f>
        <v>5</v>
      </c>
      <c r="E176" s="37">
        <f>Raw_Award_Data!E54</f>
        <v>499</v>
      </c>
      <c r="F176" s="37">
        <f>Raw_Award_Data!F54</f>
        <v>16</v>
      </c>
      <c r="G176" s="37">
        <f>Raw_Award_Data!G54</f>
        <v>292</v>
      </c>
      <c r="H176" s="37">
        <f>Raw_Award_Data!H54</f>
        <v>0</v>
      </c>
      <c r="I176" s="37">
        <f>Raw_Award_Data!I54</f>
        <v>0</v>
      </c>
      <c r="J176" s="37">
        <f>Raw_Award_Data!J54</f>
        <v>0</v>
      </c>
      <c r="K176" s="37">
        <f>Raw_Award_Data!K54</f>
        <v>0</v>
      </c>
      <c r="L176" s="37">
        <f>Raw_Award_Data!L54</f>
        <v>0</v>
      </c>
      <c r="M176" s="37">
        <f>Raw_Award_Data!M54</f>
        <v>0</v>
      </c>
      <c r="N176" s="37"/>
      <c r="O176" s="37"/>
      <c r="P176" s="37">
        <f>Raw_Award_Data!N54</f>
        <v>1</v>
      </c>
      <c r="Q176" s="37">
        <f>Raw_Award_Data!O54</f>
        <v>485</v>
      </c>
      <c r="R176" s="37">
        <f>Raw_Award_Data!P54</f>
        <v>5</v>
      </c>
      <c r="S176" s="37">
        <f>Raw_Award_Data!Q54</f>
        <v>290</v>
      </c>
      <c r="T176" s="37">
        <f>Raw_Award_Data!R54</f>
        <v>0</v>
      </c>
      <c r="U176" s="37">
        <f>Raw_Award_Data!S54</f>
        <v>0</v>
      </c>
      <c r="V176" s="37">
        <f>Raw_Award_Data!T54</f>
        <v>0</v>
      </c>
      <c r="W176" s="37">
        <f>Raw_Award_Data!U54</f>
        <v>0</v>
      </c>
      <c r="X176" s="37">
        <f>Raw_Award_Data!V54</f>
        <v>0</v>
      </c>
      <c r="Y176" s="37">
        <f>Raw_Award_Data!W54</f>
        <v>0</v>
      </c>
      <c r="Z176" s="37"/>
      <c r="AA176" s="37"/>
      <c r="AB176" s="37">
        <f>Raw_Award_Data!X54</f>
        <v>15</v>
      </c>
      <c r="AC176" s="37">
        <f>Raw_Award_Data!Y54</f>
        <v>570</v>
      </c>
      <c r="AD176" s="37">
        <f>Raw_Award_Data!Z54</f>
        <v>30</v>
      </c>
      <c r="AE176" s="37">
        <f>Raw_Award_Data!AA54</f>
        <v>308</v>
      </c>
      <c r="AF176" s="37">
        <f>Raw_Award_Data!AB54</f>
        <v>0</v>
      </c>
      <c r="AG176" s="37">
        <f>Raw_Award_Data!AC54</f>
        <v>0</v>
      </c>
      <c r="AH176" s="37">
        <f>Raw_Award_Data!AD54</f>
        <v>0</v>
      </c>
      <c r="AI176" s="37">
        <f>Raw_Award_Data!AE54</f>
        <v>0</v>
      </c>
      <c r="AJ176" s="37">
        <f>Raw_Award_Data!AF54</f>
        <v>0</v>
      </c>
      <c r="AK176" s="37">
        <f>Raw_Award_Data!AG54</f>
        <v>0</v>
      </c>
      <c r="AL176" s="37"/>
      <c r="AM176" s="37"/>
      <c r="AN176" s="37">
        <f>Raw_Award_Data!AH54</f>
        <v>9</v>
      </c>
      <c r="AO176" s="37">
        <f>Raw_Award_Data!AI54</f>
        <v>573</v>
      </c>
      <c r="AP176" s="37">
        <f>Raw_Award_Data!AJ54</f>
        <v>29</v>
      </c>
      <c r="AQ176" s="37">
        <f>Raw_Award_Data!AK54</f>
        <v>298</v>
      </c>
      <c r="AR176" s="37">
        <f>Raw_Award_Data!AL54</f>
        <v>0</v>
      </c>
      <c r="AS176" s="37">
        <f>Raw_Award_Data!AM54</f>
        <v>0</v>
      </c>
      <c r="AT176" s="37">
        <f>Raw_Award_Data!AN54</f>
        <v>0</v>
      </c>
      <c r="AU176" s="37">
        <f>Raw_Award_Data!AO54</f>
        <v>0</v>
      </c>
      <c r="AV176" s="37">
        <f>Raw_Award_Data!AP54</f>
        <v>0</v>
      </c>
      <c r="AW176" s="37">
        <f>Raw_Award_Data!AQ54</f>
        <v>0</v>
      </c>
      <c r="AX176" s="37"/>
    </row>
    <row r="177" spans="1:50" x14ac:dyDescent="0.25">
      <c r="A177" s="35" t="str">
        <f>Raw_Award_Data!A55</f>
        <v>40</v>
      </c>
      <c r="B177" t="str">
        <f>Raw_Award_Data!B55</f>
        <v>CNM</v>
      </c>
      <c r="C177" s="343" t="str">
        <f>Raw_Award_Data!C55</f>
        <v>3</v>
      </c>
      <c r="D177" s="37">
        <f>Raw_Award_Data!D55</f>
        <v>729</v>
      </c>
      <c r="E177" s="37">
        <f>Raw_Award_Data!E55</f>
        <v>123</v>
      </c>
      <c r="F177" s="37">
        <f>Raw_Award_Data!F55</f>
        <v>4</v>
      </c>
      <c r="G177" s="37">
        <f>Raw_Award_Data!G55</f>
        <v>276</v>
      </c>
      <c r="H177" s="37">
        <f>Raw_Award_Data!H55</f>
        <v>0</v>
      </c>
      <c r="I177" s="37">
        <f>Raw_Award_Data!I55</f>
        <v>0</v>
      </c>
      <c r="J177" s="37">
        <f>Raw_Award_Data!J55</f>
        <v>0</v>
      </c>
      <c r="K177" s="37">
        <f>Raw_Award_Data!K55</f>
        <v>0</v>
      </c>
      <c r="L177" s="37">
        <f>Raw_Award_Data!L55</f>
        <v>0</v>
      </c>
      <c r="M177" s="37">
        <f>Raw_Award_Data!M55</f>
        <v>0</v>
      </c>
      <c r="N177" s="37"/>
      <c r="O177" s="37"/>
      <c r="P177" s="37">
        <f>Raw_Award_Data!N55</f>
        <v>700</v>
      </c>
      <c r="Q177" s="37">
        <f>Raw_Award_Data!O55</f>
        <v>121</v>
      </c>
      <c r="R177" s="37">
        <f>Raw_Award_Data!P55</f>
        <v>0</v>
      </c>
      <c r="S177" s="37">
        <f>Raw_Award_Data!Q55</f>
        <v>343</v>
      </c>
      <c r="T177" s="37">
        <f>Raw_Award_Data!R55</f>
        <v>0</v>
      </c>
      <c r="U177" s="37">
        <f>Raw_Award_Data!S55</f>
        <v>0</v>
      </c>
      <c r="V177" s="37">
        <f>Raw_Award_Data!T55</f>
        <v>0</v>
      </c>
      <c r="W177" s="37">
        <f>Raw_Award_Data!U55</f>
        <v>0</v>
      </c>
      <c r="X177" s="37">
        <f>Raw_Award_Data!V55</f>
        <v>0</v>
      </c>
      <c r="Y177" s="37">
        <f>Raw_Award_Data!W55</f>
        <v>0</v>
      </c>
      <c r="Z177" s="37"/>
      <c r="AA177" s="37"/>
      <c r="AB177" s="37">
        <f>Raw_Award_Data!X55</f>
        <v>941</v>
      </c>
      <c r="AC177" s="37">
        <f>Raw_Award_Data!Y55</f>
        <v>165</v>
      </c>
      <c r="AD177" s="37">
        <f>Raw_Award_Data!Z55</f>
        <v>0</v>
      </c>
      <c r="AE177" s="37">
        <f>Raw_Award_Data!AA55</f>
        <v>562</v>
      </c>
      <c r="AF177" s="37">
        <f>Raw_Award_Data!AB55</f>
        <v>0</v>
      </c>
      <c r="AG177" s="37">
        <f>Raw_Award_Data!AC55</f>
        <v>0</v>
      </c>
      <c r="AH177" s="37">
        <f>Raw_Award_Data!AD55</f>
        <v>0</v>
      </c>
      <c r="AI177" s="37">
        <f>Raw_Award_Data!AE55</f>
        <v>0</v>
      </c>
      <c r="AJ177" s="37">
        <f>Raw_Award_Data!AF55</f>
        <v>0</v>
      </c>
      <c r="AK177" s="37">
        <f>Raw_Award_Data!AG55</f>
        <v>0</v>
      </c>
      <c r="AL177" s="37"/>
      <c r="AM177" s="37"/>
      <c r="AN177" s="37">
        <f>Raw_Award_Data!AH55</f>
        <v>509</v>
      </c>
      <c r="AO177" s="37">
        <f>Raw_Award_Data!AI55</f>
        <v>96</v>
      </c>
      <c r="AP177" s="37">
        <f>Raw_Award_Data!AJ55</f>
        <v>0</v>
      </c>
      <c r="AQ177" s="37">
        <f>Raw_Award_Data!AK55</f>
        <v>485</v>
      </c>
      <c r="AR177" s="37">
        <f>Raw_Award_Data!AL55</f>
        <v>0</v>
      </c>
      <c r="AS177" s="37">
        <f>Raw_Award_Data!AM55</f>
        <v>0</v>
      </c>
      <c r="AT177" s="37">
        <f>Raw_Award_Data!AN55</f>
        <v>0</v>
      </c>
      <c r="AU177" s="37">
        <f>Raw_Award_Data!AO55</f>
        <v>0</v>
      </c>
      <c r="AV177" s="37">
        <f>Raw_Award_Data!AP55</f>
        <v>0</v>
      </c>
      <c r="AW177" s="37">
        <f>Raw_Award_Data!AQ55</f>
        <v>0</v>
      </c>
      <c r="AX177" s="37"/>
    </row>
    <row r="178" spans="1:50" x14ac:dyDescent="0.25">
      <c r="D178" s="344">
        <f t="shared" ref="D178:M178" si="136">SUM(D175:D177)</f>
        <v>750</v>
      </c>
      <c r="E178" s="344">
        <f t="shared" si="136"/>
        <v>1049</v>
      </c>
      <c r="F178" s="344">
        <f t="shared" si="136"/>
        <v>47</v>
      </c>
      <c r="G178" s="344">
        <f t="shared" si="136"/>
        <v>1974</v>
      </c>
      <c r="H178" s="344">
        <f t="shared" si="136"/>
        <v>0</v>
      </c>
      <c r="I178" s="344">
        <f t="shared" si="136"/>
        <v>0</v>
      </c>
      <c r="J178" s="344">
        <f t="shared" si="136"/>
        <v>0</v>
      </c>
      <c r="K178" s="344">
        <f t="shared" si="136"/>
        <v>0</v>
      </c>
      <c r="L178" s="344">
        <f t="shared" si="136"/>
        <v>0</v>
      </c>
      <c r="M178" s="344">
        <f t="shared" si="136"/>
        <v>0</v>
      </c>
      <c r="N178" s="194">
        <f>SUM(D178:M178)</f>
        <v>3820</v>
      </c>
      <c r="O178" s="37"/>
      <c r="P178" s="344">
        <f t="shared" ref="P178:Y178" si="137">SUM(P175:P177)</f>
        <v>701</v>
      </c>
      <c r="Q178" s="344">
        <f t="shared" si="137"/>
        <v>990</v>
      </c>
      <c r="R178" s="344">
        <f t="shared" si="137"/>
        <v>38</v>
      </c>
      <c r="S178" s="344">
        <f t="shared" si="137"/>
        <v>2503</v>
      </c>
      <c r="T178" s="344">
        <f t="shared" si="137"/>
        <v>0</v>
      </c>
      <c r="U178" s="344">
        <f t="shared" si="137"/>
        <v>0</v>
      </c>
      <c r="V178" s="344">
        <f t="shared" si="137"/>
        <v>0</v>
      </c>
      <c r="W178" s="344">
        <f t="shared" si="137"/>
        <v>0</v>
      </c>
      <c r="X178" s="344">
        <f t="shared" si="137"/>
        <v>0</v>
      </c>
      <c r="Y178" s="344">
        <f t="shared" si="137"/>
        <v>0</v>
      </c>
      <c r="Z178" s="194">
        <f>SUM(P178:Y178)</f>
        <v>4232</v>
      </c>
      <c r="AA178" s="37"/>
      <c r="AB178" s="344">
        <f t="shared" ref="AB178:AK178" si="138">SUM(AB175:AB177)</f>
        <v>956</v>
      </c>
      <c r="AC178" s="344">
        <f t="shared" si="138"/>
        <v>1769</v>
      </c>
      <c r="AD178" s="344">
        <f t="shared" si="138"/>
        <v>98</v>
      </c>
      <c r="AE178" s="344">
        <f t="shared" si="138"/>
        <v>2789</v>
      </c>
      <c r="AF178" s="344">
        <f t="shared" si="138"/>
        <v>0</v>
      </c>
      <c r="AG178" s="344">
        <f t="shared" si="138"/>
        <v>0</v>
      </c>
      <c r="AH178" s="344">
        <f t="shared" si="138"/>
        <v>0</v>
      </c>
      <c r="AI178" s="344">
        <f t="shared" si="138"/>
        <v>0</v>
      </c>
      <c r="AJ178" s="344">
        <f t="shared" si="138"/>
        <v>0</v>
      </c>
      <c r="AK178" s="344">
        <f t="shared" si="138"/>
        <v>0</v>
      </c>
      <c r="AL178" s="194">
        <f>SUM(AB178:AK178)</f>
        <v>5612</v>
      </c>
      <c r="AM178" s="37"/>
      <c r="AN178" s="344">
        <f t="shared" ref="AN178:AW178" si="139">SUM(AN175:AN177)</f>
        <v>524</v>
      </c>
      <c r="AO178" s="344">
        <f t="shared" si="139"/>
        <v>1254</v>
      </c>
      <c r="AP178" s="344">
        <f t="shared" si="139"/>
        <v>70</v>
      </c>
      <c r="AQ178" s="344">
        <f t="shared" si="139"/>
        <v>2608</v>
      </c>
      <c r="AR178" s="344">
        <f t="shared" si="139"/>
        <v>0</v>
      </c>
      <c r="AS178" s="344">
        <f t="shared" si="139"/>
        <v>0</v>
      </c>
      <c r="AT178" s="344">
        <f t="shared" si="139"/>
        <v>0</v>
      </c>
      <c r="AU178" s="344">
        <f t="shared" si="139"/>
        <v>0</v>
      </c>
      <c r="AV178" s="344">
        <f t="shared" si="139"/>
        <v>0</v>
      </c>
      <c r="AW178" s="344">
        <f t="shared" si="139"/>
        <v>0</v>
      </c>
      <c r="AX178" s="194">
        <f>SUM(AN178:AW178)</f>
        <v>4456</v>
      </c>
    </row>
    <row r="179" spans="1:50" x14ac:dyDescent="0.25"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</row>
    <row r="180" spans="1:50" x14ac:dyDescent="0.25">
      <c r="D180" s="37">
        <f>D175*Matrices!$B$16</f>
        <v>1600</v>
      </c>
      <c r="E180" s="37">
        <f>E175*Matrices!$C$16</f>
        <v>85400</v>
      </c>
      <c r="F180" s="37">
        <f>F175*Matrices!$D$16</f>
        <v>5400</v>
      </c>
      <c r="G180" s="37">
        <f>G175*Matrices!$E$16</f>
        <v>351500</v>
      </c>
      <c r="H180" s="37">
        <f>H175*Matrices!$F$16</f>
        <v>0</v>
      </c>
      <c r="I180" s="37">
        <f>I175*Matrices!$G$16</f>
        <v>0</v>
      </c>
      <c r="J180" s="37">
        <f>J175*Matrices!$H$16</f>
        <v>0</v>
      </c>
      <c r="K180" s="37">
        <f>K175*Matrices!$I$16</f>
        <v>0</v>
      </c>
      <c r="L180" s="37">
        <f>L175*Matrices!$J$16</f>
        <v>0</v>
      </c>
      <c r="M180" s="37">
        <f>M175*Matrices!$K$16</f>
        <v>0</v>
      </c>
      <c r="N180" s="37"/>
      <c r="O180" s="37"/>
      <c r="P180" s="37">
        <f>P175*Matrices!$B$16</f>
        <v>0</v>
      </c>
      <c r="Q180" s="37">
        <f>Q175*Matrices!$C$16</f>
        <v>76800</v>
      </c>
      <c r="R180" s="37">
        <f>R175*Matrices!$D$16</f>
        <v>6600</v>
      </c>
      <c r="S180" s="37">
        <f>S175*Matrices!$E$16</f>
        <v>467500</v>
      </c>
      <c r="T180" s="37">
        <f>T175*Matrices!$F$16</f>
        <v>0</v>
      </c>
      <c r="U180" s="37">
        <f>U175*Matrices!$G$16</f>
        <v>0</v>
      </c>
      <c r="V180" s="37">
        <f>V175*Matrices!$H$16</f>
        <v>0</v>
      </c>
      <c r="W180" s="37">
        <f>W175*Matrices!$I$16</f>
        <v>0</v>
      </c>
      <c r="X180" s="37">
        <f>X175*Matrices!$J$16</f>
        <v>0</v>
      </c>
      <c r="Y180" s="37">
        <f>Y175*Matrices!$K$16</f>
        <v>0</v>
      </c>
      <c r="Z180" s="37"/>
      <c r="AA180" s="37"/>
      <c r="AB180" s="37">
        <f>AB175*Matrices!$B$16</f>
        <v>0</v>
      </c>
      <c r="AC180" s="37">
        <f>AC175*Matrices!$C$16</f>
        <v>206800</v>
      </c>
      <c r="AD180" s="37">
        <f>AD175*Matrices!$D$16</f>
        <v>13600</v>
      </c>
      <c r="AE180" s="37">
        <f>AE175*Matrices!$E$16</f>
        <v>479750</v>
      </c>
      <c r="AF180" s="37">
        <f>AF175*Matrices!$F$16</f>
        <v>0</v>
      </c>
      <c r="AG180" s="37">
        <f>AG175*Matrices!$G$16</f>
        <v>0</v>
      </c>
      <c r="AH180" s="37">
        <f>AH175*Matrices!$H$16</f>
        <v>0</v>
      </c>
      <c r="AI180" s="37">
        <f>AI175*Matrices!$I$16</f>
        <v>0</v>
      </c>
      <c r="AJ180" s="37">
        <f>AJ175*Matrices!$J$16</f>
        <v>0</v>
      </c>
      <c r="AK180" s="37">
        <f>AK175*Matrices!$K$16</f>
        <v>0</v>
      </c>
      <c r="AL180" s="37"/>
      <c r="AM180" s="37"/>
      <c r="AN180" s="37">
        <f>AN175*Matrices!$B$16</f>
        <v>600</v>
      </c>
      <c r="AO180" s="37">
        <f>AO175*Matrices!$C$16</f>
        <v>117000</v>
      </c>
      <c r="AP180" s="37">
        <f>AP175*Matrices!$D$16</f>
        <v>8200</v>
      </c>
      <c r="AQ180" s="37">
        <f>AQ175*Matrices!$E$16</f>
        <v>456250</v>
      </c>
      <c r="AR180" s="37">
        <f>AR175*Matrices!$F$16</f>
        <v>0</v>
      </c>
      <c r="AS180" s="37">
        <f>AS175*Matrices!$G$16</f>
        <v>0</v>
      </c>
      <c r="AT180" s="37">
        <f>AT175*Matrices!$H$16</f>
        <v>0</v>
      </c>
      <c r="AU180" s="37">
        <f>AU175*Matrices!$I$16</f>
        <v>0</v>
      </c>
      <c r="AV180" s="37">
        <f>AV175*Matrices!$J$16</f>
        <v>0</v>
      </c>
      <c r="AW180" s="37">
        <f>AW175*Matrices!$K$16</f>
        <v>0</v>
      </c>
      <c r="AX180" s="37"/>
    </row>
    <row r="181" spans="1:50" x14ac:dyDescent="0.25">
      <c r="D181" s="37">
        <f>D176*Matrices!$B$17</f>
        <v>500</v>
      </c>
      <c r="E181" s="37">
        <f>E176*Matrices!$C$17</f>
        <v>99800</v>
      </c>
      <c r="F181" s="37">
        <f>F176*Matrices!$D$17</f>
        <v>3200</v>
      </c>
      <c r="G181" s="37">
        <f>G176*Matrices!$E$17</f>
        <v>73000</v>
      </c>
      <c r="H181" s="37">
        <f>H176*Matrices!$F$17</f>
        <v>0</v>
      </c>
      <c r="I181" s="37">
        <f>I176*Matrices!$G$17</f>
        <v>0</v>
      </c>
      <c r="J181" s="37">
        <f>J176*Matrices!$H$17</f>
        <v>0</v>
      </c>
      <c r="K181" s="37">
        <f>K176*Matrices!$I$17</f>
        <v>0</v>
      </c>
      <c r="L181" s="37">
        <f>L176*Matrices!$J$17</f>
        <v>0</v>
      </c>
      <c r="M181" s="37">
        <f>M176*Matrices!$K$17</f>
        <v>0</v>
      </c>
      <c r="N181" s="37"/>
      <c r="O181" s="37"/>
      <c r="P181" s="37">
        <f>P176*Matrices!$B$17</f>
        <v>100</v>
      </c>
      <c r="Q181" s="37">
        <f>Q176*Matrices!$C$17</f>
        <v>97000</v>
      </c>
      <c r="R181" s="37">
        <f>R176*Matrices!$D$17</f>
        <v>1000</v>
      </c>
      <c r="S181" s="37">
        <f>S176*Matrices!$E$17</f>
        <v>72500</v>
      </c>
      <c r="T181" s="37">
        <f>T176*Matrices!$F$17</f>
        <v>0</v>
      </c>
      <c r="U181" s="37">
        <f>U176*Matrices!$G$17</f>
        <v>0</v>
      </c>
      <c r="V181" s="37">
        <f>V176*Matrices!$H$17</f>
        <v>0</v>
      </c>
      <c r="W181" s="37">
        <f>W176*Matrices!$I$17</f>
        <v>0</v>
      </c>
      <c r="X181" s="37">
        <f>X176*Matrices!$J$17</f>
        <v>0</v>
      </c>
      <c r="Y181" s="37">
        <f>Y176*Matrices!$K$17</f>
        <v>0</v>
      </c>
      <c r="Z181" s="37"/>
      <c r="AA181" s="37"/>
      <c r="AB181" s="37">
        <f>AB176*Matrices!$B$17</f>
        <v>1500</v>
      </c>
      <c r="AC181" s="37">
        <f>AC176*Matrices!$C$17</f>
        <v>114000</v>
      </c>
      <c r="AD181" s="37">
        <f>AD176*Matrices!$D$17</f>
        <v>6000</v>
      </c>
      <c r="AE181" s="37">
        <f>AE176*Matrices!$E$17</f>
        <v>77000</v>
      </c>
      <c r="AF181" s="37">
        <f>AF176*Matrices!$F$17</f>
        <v>0</v>
      </c>
      <c r="AG181" s="37">
        <f>AG176*Matrices!$G$17</f>
        <v>0</v>
      </c>
      <c r="AH181" s="37">
        <f>AH176*Matrices!$H$17</f>
        <v>0</v>
      </c>
      <c r="AI181" s="37">
        <f>AI176*Matrices!$I$17</f>
        <v>0</v>
      </c>
      <c r="AJ181" s="37">
        <f>AJ176*Matrices!$J$17</f>
        <v>0</v>
      </c>
      <c r="AK181" s="37">
        <f>AK176*Matrices!$K$17</f>
        <v>0</v>
      </c>
      <c r="AL181" s="37"/>
      <c r="AM181" s="37"/>
      <c r="AN181" s="37">
        <f>AN176*Matrices!$B$17</f>
        <v>900</v>
      </c>
      <c r="AO181" s="37">
        <f>AO176*Matrices!$C$17</f>
        <v>114600</v>
      </c>
      <c r="AP181" s="37">
        <f>AP176*Matrices!$D$17</f>
        <v>5800</v>
      </c>
      <c r="AQ181" s="37">
        <f>AQ176*Matrices!$E$17</f>
        <v>74500</v>
      </c>
      <c r="AR181" s="37">
        <f>AR176*Matrices!$F$17</f>
        <v>0</v>
      </c>
      <c r="AS181" s="37">
        <f>AS176*Matrices!$G$17</f>
        <v>0</v>
      </c>
      <c r="AT181" s="37">
        <f>AT176*Matrices!$H$17</f>
        <v>0</v>
      </c>
      <c r="AU181" s="37">
        <f>AU176*Matrices!$I$17</f>
        <v>0</v>
      </c>
      <c r="AV181" s="37">
        <f>AV176*Matrices!$J$17</f>
        <v>0</v>
      </c>
      <c r="AW181" s="37">
        <f>AW176*Matrices!$K$17</f>
        <v>0</v>
      </c>
      <c r="AX181" s="37"/>
    </row>
    <row r="182" spans="1:50" x14ac:dyDescent="0.25">
      <c r="D182" s="37">
        <f>D177*Matrices!$B$18</f>
        <v>72900</v>
      </c>
      <c r="E182" s="37">
        <f>E177*Matrices!$C$18</f>
        <v>24600</v>
      </c>
      <c r="F182" s="37">
        <f>F177*Matrices!$D$18</f>
        <v>800</v>
      </c>
      <c r="G182" s="37">
        <f>G177*Matrices!$E$18</f>
        <v>69000</v>
      </c>
      <c r="H182" s="37">
        <f>H177*Matrices!$F$18</f>
        <v>0</v>
      </c>
      <c r="I182" s="37">
        <f>I177*Matrices!$G$18</f>
        <v>0</v>
      </c>
      <c r="J182" s="37">
        <f>J177*Matrices!$H$18</f>
        <v>0</v>
      </c>
      <c r="K182" s="37">
        <f>K177*Matrices!$I$18</f>
        <v>0</v>
      </c>
      <c r="L182" s="37">
        <f>L177*Matrices!$J$18</f>
        <v>0</v>
      </c>
      <c r="M182" s="37">
        <f>M177*Matrices!$K$18</f>
        <v>0</v>
      </c>
      <c r="N182" s="37"/>
      <c r="O182" s="37"/>
      <c r="P182" s="37">
        <f>P177*Matrices!$B$18</f>
        <v>70000</v>
      </c>
      <c r="Q182" s="37">
        <f>Q177*Matrices!$C$18</f>
        <v>24200</v>
      </c>
      <c r="R182" s="37">
        <f>R177*Matrices!$D$18</f>
        <v>0</v>
      </c>
      <c r="S182" s="37">
        <f>S177*Matrices!$E$18</f>
        <v>85750</v>
      </c>
      <c r="T182" s="37">
        <f>T177*Matrices!$F$18</f>
        <v>0</v>
      </c>
      <c r="U182" s="37">
        <f>U177*Matrices!$G$18</f>
        <v>0</v>
      </c>
      <c r="V182" s="37">
        <f>V177*Matrices!$H$18</f>
        <v>0</v>
      </c>
      <c r="W182" s="37">
        <f>W177*Matrices!$I$18</f>
        <v>0</v>
      </c>
      <c r="X182" s="37">
        <f>X177*Matrices!$J$18</f>
        <v>0</v>
      </c>
      <c r="Y182" s="37">
        <f>Y177*Matrices!$K$18</f>
        <v>0</v>
      </c>
      <c r="Z182" s="37"/>
      <c r="AA182" s="37"/>
      <c r="AB182" s="37">
        <f>AB177*Matrices!$B$18</f>
        <v>94100</v>
      </c>
      <c r="AC182" s="37">
        <f>AC177*Matrices!$C$18</f>
        <v>33000</v>
      </c>
      <c r="AD182" s="37">
        <f>AD177*Matrices!$D$18</f>
        <v>0</v>
      </c>
      <c r="AE182" s="37">
        <f>AE177*Matrices!$E$18</f>
        <v>140500</v>
      </c>
      <c r="AF182" s="37">
        <f>AF177*Matrices!$F$18</f>
        <v>0</v>
      </c>
      <c r="AG182" s="37">
        <f>AG177*Matrices!$G$18</f>
        <v>0</v>
      </c>
      <c r="AH182" s="37">
        <f>AH177*Matrices!$H$18</f>
        <v>0</v>
      </c>
      <c r="AI182" s="37">
        <f>AI177*Matrices!$I$18</f>
        <v>0</v>
      </c>
      <c r="AJ182" s="37">
        <f>AJ177*Matrices!$J$18</f>
        <v>0</v>
      </c>
      <c r="AK182" s="37">
        <f>AK177*Matrices!$K$18</f>
        <v>0</v>
      </c>
      <c r="AL182" s="37"/>
      <c r="AM182" s="37"/>
      <c r="AN182" s="37">
        <f>AN177*Matrices!$B$18</f>
        <v>50900</v>
      </c>
      <c r="AO182" s="37">
        <f>AO177*Matrices!$C$18</f>
        <v>19200</v>
      </c>
      <c r="AP182" s="37">
        <f>AP177*Matrices!$D$18</f>
        <v>0</v>
      </c>
      <c r="AQ182" s="37">
        <f>AQ177*Matrices!$E$18</f>
        <v>121250</v>
      </c>
      <c r="AR182" s="37">
        <f>AR177*Matrices!$F$18</f>
        <v>0</v>
      </c>
      <c r="AS182" s="37">
        <f>AS177*Matrices!$G$18</f>
        <v>0</v>
      </c>
      <c r="AT182" s="37">
        <f>AT177*Matrices!$H$18</f>
        <v>0</v>
      </c>
      <c r="AU182" s="37">
        <f>AU177*Matrices!$I$18</f>
        <v>0</v>
      </c>
      <c r="AV182" s="37">
        <f>AV177*Matrices!$J$18</f>
        <v>0</v>
      </c>
      <c r="AW182" s="37">
        <f>AW177*Matrices!$K$18</f>
        <v>0</v>
      </c>
      <c r="AX182" s="37"/>
    </row>
    <row r="183" spans="1:50" x14ac:dyDescent="0.25">
      <c r="B183" t="str">
        <f>B177</f>
        <v>CNM</v>
      </c>
      <c r="D183" s="344">
        <f t="shared" ref="D183:M183" si="140">SUM(D180:D182)</f>
        <v>75000</v>
      </c>
      <c r="E183" s="344">
        <f t="shared" si="140"/>
        <v>209800</v>
      </c>
      <c r="F183" s="344">
        <f t="shared" si="140"/>
        <v>9400</v>
      </c>
      <c r="G183" s="344">
        <f t="shared" si="140"/>
        <v>493500</v>
      </c>
      <c r="H183" s="344">
        <f t="shared" si="140"/>
        <v>0</v>
      </c>
      <c r="I183" s="344">
        <f t="shared" si="140"/>
        <v>0</v>
      </c>
      <c r="J183" s="344">
        <f t="shared" si="140"/>
        <v>0</v>
      </c>
      <c r="K183" s="344">
        <f t="shared" si="140"/>
        <v>0</v>
      </c>
      <c r="L183" s="344">
        <f t="shared" si="140"/>
        <v>0</v>
      </c>
      <c r="M183" s="344">
        <f t="shared" si="140"/>
        <v>0</v>
      </c>
      <c r="N183" s="194">
        <f>SUM(D183:M183)/Matrices!$L$18</f>
        <v>192.91399648965265</v>
      </c>
      <c r="O183" s="37"/>
      <c r="P183" s="344">
        <f t="shared" ref="P183:Y183" si="141">SUM(P180:P182)</f>
        <v>70100</v>
      </c>
      <c r="Q183" s="344">
        <f t="shared" si="141"/>
        <v>198000</v>
      </c>
      <c r="R183" s="344">
        <f t="shared" si="141"/>
        <v>7600</v>
      </c>
      <c r="S183" s="344">
        <f t="shared" si="141"/>
        <v>625750</v>
      </c>
      <c r="T183" s="344">
        <f t="shared" si="141"/>
        <v>0</v>
      </c>
      <c r="U183" s="344">
        <f t="shared" si="141"/>
        <v>0</v>
      </c>
      <c r="V183" s="344">
        <f t="shared" si="141"/>
        <v>0</v>
      </c>
      <c r="W183" s="344">
        <f t="shared" si="141"/>
        <v>0</v>
      </c>
      <c r="X183" s="344">
        <f t="shared" si="141"/>
        <v>0</v>
      </c>
      <c r="Y183" s="344">
        <f t="shared" si="141"/>
        <v>0</v>
      </c>
      <c r="Z183" s="194">
        <f>SUM(P183:Y183)/Matrices!$L$18</f>
        <v>220.77227641944569</v>
      </c>
      <c r="AA183" s="37"/>
      <c r="AB183" s="344">
        <f t="shared" ref="AB183:AK183" si="142">SUM(AB180:AB182)</f>
        <v>95600</v>
      </c>
      <c r="AC183" s="344">
        <f t="shared" si="142"/>
        <v>353800</v>
      </c>
      <c r="AD183" s="344">
        <f t="shared" si="142"/>
        <v>19600</v>
      </c>
      <c r="AE183" s="344">
        <f t="shared" si="142"/>
        <v>697250</v>
      </c>
      <c r="AF183" s="344">
        <f t="shared" si="142"/>
        <v>0</v>
      </c>
      <c r="AG183" s="344">
        <f t="shared" si="142"/>
        <v>0</v>
      </c>
      <c r="AH183" s="344">
        <f t="shared" si="142"/>
        <v>0</v>
      </c>
      <c r="AI183" s="344">
        <f t="shared" si="142"/>
        <v>0</v>
      </c>
      <c r="AJ183" s="344">
        <f t="shared" si="142"/>
        <v>0</v>
      </c>
      <c r="AK183" s="344">
        <f t="shared" si="142"/>
        <v>0</v>
      </c>
      <c r="AL183" s="194">
        <f>SUM(AB183:AK183)/Matrices!$L$18</f>
        <v>285.62390301644967</v>
      </c>
      <c r="AM183" s="37"/>
      <c r="AN183" s="344">
        <f t="shared" ref="AN183:AW183" si="143">SUM(AN180:AN182)</f>
        <v>52400</v>
      </c>
      <c r="AO183" s="344">
        <f t="shared" si="143"/>
        <v>250800</v>
      </c>
      <c r="AP183" s="344">
        <f t="shared" si="143"/>
        <v>14000</v>
      </c>
      <c r="AQ183" s="344">
        <f t="shared" si="143"/>
        <v>652000</v>
      </c>
      <c r="AR183" s="344">
        <f t="shared" si="143"/>
        <v>0</v>
      </c>
      <c r="AS183" s="344">
        <f t="shared" si="143"/>
        <v>0</v>
      </c>
      <c r="AT183" s="344">
        <f t="shared" si="143"/>
        <v>0</v>
      </c>
      <c r="AU183" s="344">
        <f t="shared" si="143"/>
        <v>0</v>
      </c>
      <c r="AV183" s="344">
        <f t="shared" si="143"/>
        <v>0</v>
      </c>
      <c r="AW183" s="344">
        <f t="shared" si="143"/>
        <v>0</v>
      </c>
      <c r="AX183" s="194">
        <f>SUM(AN183:AW183)/Matrices!$L$18</f>
        <v>237.36479039960815</v>
      </c>
    </row>
    <row r="184" spans="1:50" x14ac:dyDescent="0.25">
      <c r="D184" s="345"/>
      <c r="E184" s="345"/>
      <c r="F184" s="345"/>
      <c r="G184" s="345"/>
      <c r="H184" s="345"/>
      <c r="I184" s="345"/>
      <c r="J184" s="345"/>
      <c r="K184" s="345"/>
      <c r="L184" s="345"/>
      <c r="M184" s="345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</row>
    <row r="185" spans="1:50" x14ac:dyDescent="0.25">
      <c r="A185" s="35" t="str">
        <f>Raw_Award_Data!A56</f>
        <v>42</v>
      </c>
      <c r="B185" t="str">
        <f>Raw_Award_Data!B56</f>
        <v>CCC</v>
      </c>
      <c r="C185" s="343" t="str">
        <f>Raw_Award_Data!C56</f>
        <v>1</v>
      </c>
      <c r="D185" s="37">
        <f>Raw_Award_Data!D56</f>
        <v>0</v>
      </c>
      <c r="E185" s="37">
        <f>Raw_Award_Data!E56</f>
        <v>2</v>
      </c>
      <c r="F185" s="37">
        <f>Raw_Award_Data!F56</f>
        <v>0</v>
      </c>
      <c r="G185" s="37">
        <f>Raw_Award_Data!G56</f>
        <v>100</v>
      </c>
      <c r="H185" s="37">
        <f>Raw_Award_Data!H56</f>
        <v>0</v>
      </c>
      <c r="I185" s="37">
        <f>Raw_Award_Data!I56</f>
        <v>0</v>
      </c>
      <c r="J185" s="37">
        <f>Raw_Award_Data!J56</f>
        <v>0</v>
      </c>
      <c r="K185" s="37">
        <f>Raw_Award_Data!K56</f>
        <v>0</v>
      </c>
      <c r="L185" s="37">
        <f>Raw_Award_Data!L56</f>
        <v>0</v>
      </c>
      <c r="M185" s="37">
        <f>Raw_Award_Data!M56</f>
        <v>0</v>
      </c>
      <c r="N185" s="37"/>
      <c r="O185" s="37"/>
      <c r="P185" s="37">
        <f>Raw_Award_Data!N56</f>
        <v>0</v>
      </c>
      <c r="Q185" s="37">
        <f>Raw_Award_Data!O56</f>
        <v>6</v>
      </c>
      <c r="R185" s="37">
        <f>Raw_Award_Data!P56</f>
        <v>0</v>
      </c>
      <c r="S185" s="37">
        <f>Raw_Award_Data!Q56</f>
        <v>101</v>
      </c>
      <c r="T185" s="37">
        <f>Raw_Award_Data!R56</f>
        <v>0</v>
      </c>
      <c r="U185" s="37">
        <f>Raw_Award_Data!S56</f>
        <v>0</v>
      </c>
      <c r="V185" s="37">
        <f>Raw_Award_Data!T56</f>
        <v>0</v>
      </c>
      <c r="W185" s="37">
        <f>Raw_Award_Data!U56</f>
        <v>0</v>
      </c>
      <c r="X185" s="37">
        <f>Raw_Award_Data!V56</f>
        <v>0</v>
      </c>
      <c r="Y185" s="37">
        <f>Raw_Award_Data!W56</f>
        <v>0</v>
      </c>
      <c r="Z185" s="37"/>
      <c r="AA185" s="37"/>
      <c r="AB185" s="37">
        <f>Raw_Award_Data!X56</f>
        <v>0</v>
      </c>
      <c r="AC185" s="37">
        <f>Raw_Award_Data!Y56</f>
        <v>81</v>
      </c>
      <c r="AD185" s="37">
        <f>Raw_Award_Data!Z56</f>
        <v>0</v>
      </c>
      <c r="AE185" s="37">
        <f>Raw_Award_Data!AA56</f>
        <v>201</v>
      </c>
      <c r="AF185" s="37">
        <f>Raw_Award_Data!AB56</f>
        <v>0</v>
      </c>
      <c r="AG185" s="37">
        <f>Raw_Award_Data!AC56</f>
        <v>0</v>
      </c>
      <c r="AH185" s="37">
        <f>Raw_Award_Data!AD56</f>
        <v>0</v>
      </c>
      <c r="AI185" s="37">
        <f>Raw_Award_Data!AE56</f>
        <v>0</v>
      </c>
      <c r="AJ185" s="37">
        <f>Raw_Award_Data!AF56</f>
        <v>0</v>
      </c>
      <c r="AK185" s="37">
        <f>Raw_Award_Data!AG56</f>
        <v>0</v>
      </c>
      <c r="AL185" s="37"/>
      <c r="AM185" s="37"/>
      <c r="AN185" s="37">
        <f>Raw_Award_Data!AH56</f>
        <v>0</v>
      </c>
      <c r="AO185" s="37">
        <f>Raw_Award_Data!AI56</f>
        <v>69</v>
      </c>
      <c r="AP185" s="37">
        <f>Raw_Award_Data!AJ56</f>
        <v>0</v>
      </c>
      <c r="AQ185" s="37">
        <f>Raw_Award_Data!AK56</f>
        <v>220</v>
      </c>
      <c r="AR185" s="37">
        <f>Raw_Award_Data!AL56</f>
        <v>0</v>
      </c>
      <c r="AS185" s="37">
        <f>Raw_Award_Data!AM56</f>
        <v>0</v>
      </c>
      <c r="AT185" s="37">
        <f>Raw_Award_Data!AN56</f>
        <v>0</v>
      </c>
      <c r="AU185" s="37">
        <f>Raw_Award_Data!AO56</f>
        <v>0</v>
      </c>
      <c r="AV185" s="37">
        <f>Raw_Award_Data!AP56</f>
        <v>0</v>
      </c>
      <c r="AW185" s="37">
        <f>Raw_Award_Data!AQ56</f>
        <v>0</v>
      </c>
      <c r="AX185" s="37"/>
    </row>
    <row r="186" spans="1:50" x14ac:dyDescent="0.25">
      <c r="A186" s="35" t="str">
        <f>Raw_Award_Data!A57</f>
        <v>42</v>
      </c>
      <c r="B186" t="str">
        <f>Raw_Award_Data!B57</f>
        <v>CCC</v>
      </c>
      <c r="C186" s="343" t="str">
        <f>Raw_Award_Data!C57</f>
        <v>2</v>
      </c>
      <c r="D186" s="37">
        <f>Raw_Award_Data!D57</f>
        <v>0</v>
      </c>
      <c r="E186" s="37">
        <f>Raw_Award_Data!E57</f>
        <v>69</v>
      </c>
      <c r="F186" s="37">
        <f>Raw_Award_Data!F57</f>
        <v>0</v>
      </c>
      <c r="G186" s="37">
        <f>Raw_Award_Data!G57</f>
        <v>16</v>
      </c>
      <c r="H186" s="37">
        <f>Raw_Award_Data!H57</f>
        <v>0</v>
      </c>
      <c r="I186" s="37">
        <f>Raw_Award_Data!I57</f>
        <v>0</v>
      </c>
      <c r="J186" s="37">
        <f>Raw_Award_Data!J57</f>
        <v>0</v>
      </c>
      <c r="K186" s="37">
        <f>Raw_Award_Data!K57</f>
        <v>0</v>
      </c>
      <c r="L186" s="37">
        <f>Raw_Award_Data!L57</f>
        <v>0</v>
      </c>
      <c r="M186" s="37">
        <f>Raw_Award_Data!M57</f>
        <v>0</v>
      </c>
      <c r="N186" s="37"/>
      <c r="O186" s="37"/>
      <c r="P186" s="37">
        <f>Raw_Award_Data!N57</f>
        <v>0</v>
      </c>
      <c r="Q186" s="37">
        <f>Raw_Award_Data!O57</f>
        <v>101</v>
      </c>
      <c r="R186" s="37">
        <f>Raw_Award_Data!P57</f>
        <v>0</v>
      </c>
      <c r="S186" s="37">
        <f>Raw_Award_Data!Q57</f>
        <v>10</v>
      </c>
      <c r="T186" s="37">
        <f>Raw_Award_Data!R57</f>
        <v>0</v>
      </c>
      <c r="U186" s="37">
        <f>Raw_Award_Data!S57</f>
        <v>0</v>
      </c>
      <c r="V186" s="37">
        <f>Raw_Award_Data!T57</f>
        <v>0</v>
      </c>
      <c r="W186" s="37">
        <f>Raw_Award_Data!U57</f>
        <v>0</v>
      </c>
      <c r="X186" s="37">
        <f>Raw_Award_Data!V57</f>
        <v>0</v>
      </c>
      <c r="Y186" s="37">
        <f>Raw_Award_Data!W57</f>
        <v>0</v>
      </c>
      <c r="Z186" s="37"/>
      <c r="AA186" s="37"/>
      <c r="AB186" s="37">
        <f>Raw_Award_Data!X57</f>
        <v>0</v>
      </c>
      <c r="AC186" s="37">
        <f>Raw_Award_Data!Y57</f>
        <v>85</v>
      </c>
      <c r="AD186" s="37">
        <f>Raw_Award_Data!Z57</f>
        <v>0</v>
      </c>
      <c r="AE186" s="37">
        <f>Raw_Award_Data!AA57</f>
        <v>13</v>
      </c>
      <c r="AF186" s="37">
        <f>Raw_Award_Data!AB57</f>
        <v>0</v>
      </c>
      <c r="AG186" s="37">
        <f>Raw_Award_Data!AC57</f>
        <v>0</v>
      </c>
      <c r="AH186" s="37">
        <f>Raw_Award_Data!AD57</f>
        <v>0</v>
      </c>
      <c r="AI186" s="37">
        <f>Raw_Award_Data!AE57</f>
        <v>0</v>
      </c>
      <c r="AJ186" s="37">
        <f>Raw_Award_Data!AF57</f>
        <v>0</v>
      </c>
      <c r="AK186" s="37">
        <f>Raw_Award_Data!AG57</f>
        <v>0</v>
      </c>
      <c r="AL186" s="37"/>
      <c r="AM186" s="37"/>
      <c r="AN186" s="37">
        <f>Raw_Award_Data!AH57</f>
        <v>0</v>
      </c>
      <c r="AO186" s="37">
        <f>Raw_Award_Data!AI57</f>
        <v>91</v>
      </c>
      <c r="AP186" s="37">
        <f>Raw_Award_Data!AJ57</f>
        <v>0</v>
      </c>
      <c r="AQ186" s="37">
        <f>Raw_Award_Data!AK57</f>
        <v>15</v>
      </c>
      <c r="AR186" s="37">
        <f>Raw_Award_Data!AL57</f>
        <v>0</v>
      </c>
      <c r="AS186" s="37">
        <f>Raw_Award_Data!AM57</f>
        <v>0</v>
      </c>
      <c r="AT186" s="37">
        <f>Raw_Award_Data!AN57</f>
        <v>0</v>
      </c>
      <c r="AU186" s="37">
        <f>Raw_Award_Data!AO57</f>
        <v>0</v>
      </c>
      <c r="AV186" s="37">
        <f>Raw_Award_Data!AP57</f>
        <v>0</v>
      </c>
      <c r="AW186" s="37">
        <f>Raw_Award_Data!AQ57</f>
        <v>0</v>
      </c>
      <c r="AX186" s="37"/>
    </row>
    <row r="187" spans="1:50" x14ac:dyDescent="0.25">
      <c r="A187" s="35" t="str">
        <f>Raw_Award_Data!A58</f>
        <v>42</v>
      </c>
      <c r="B187" t="str">
        <f>Raw_Award_Data!B58</f>
        <v>CCC</v>
      </c>
      <c r="C187" s="343" t="str">
        <f>Raw_Award_Data!C58</f>
        <v>3</v>
      </c>
      <c r="D187" s="37">
        <f>Raw_Award_Data!D58</f>
        <v>0</v>
      </c>
      <c r="E187" s="37">
        <f>Raw_Award_Data!E58</f>
        <v>85</v>
      </c>
      <c r="F187" s="37">
        <f>Raw_Award_Data!F58</f>
        <v>0</v>
      </c>
      <c r="G187" s="37">
        <f>Raw_Award_Data!G58</f>
        <v>51</v>
      </c>
      <c r="H187" s="37">
        <f>Raw_Award_Data!H58</f>
        <v>0</v>
      </c>
      <c r="I187" s="37">
        <f>Raw_Award_Data!I58</f>
        <v>0</v>
      </c>
      <c r="J187" s="37">
        <f>Raw_Award_Data!J58</f>
        <v>0</v>
      </c>
      <c r="K187" s="37">
        <f>Raw_Award_Data!K58</f>
        <v>0</v>
      </c>
      <c r="L187" s="37">
        <f>Raw_Award_Data!L58</f>
        <v>0</v>
      </c>
      <c r="M187" s="37">
        <f>Raw_Award_Data!M58</f>
        <v>0</v>
      </c>
      <c r="N187" s="37"/>
      <c r="O187" s="37"/>
      <c r="P187" s="37">
        <f>Raw_Award_Data!N58</f>
        <v>0</v>
      </c>
      <c r="Q187" s="37">
        <f>Raw_Award_Data!O58</f>
        <v>125</v>
      </c>
      <c r="R187" s="37">
        <f>Raw_Award_Data!P58</f>
        <v>0</v>
      </c>
      <c r="S187" s="37">
        <f>Raw_Award_Data!Q58</f>
        <v>56</v>
      </c>
      <c r="T187" s="37">
        <f>Raw_Award_Data!R58</f>
        <v>0</v>
      </c>
      <c r="U187" s="37">
        <f>Raw_Award_Data!S58</f>
        <v>0</v>
      </c>
      <c r="V187" s="37">
        <f>Raw_Award_Data!T58</f>
        <v>0</v>
      </c>
      <c r="W187" s="37">
        <f>Raw_Award_Data!U58</f>
        <v>0</v>
      </c>
      <c r="X187" s="37">
        <f>Raw_Award_Data!V58</f>
        <v>0</v>
      </c>
      <c r="Y187" s="37">
        <f>Raw_Award_Data!W58</f>
        <v>0</v>
      </c>
      <c r="Z187" s="37"/>
      <c r="AA187" s="37"/>
      <c r="AB187" s="37">
        <f>Raw_Award_Data!X58</f>
        <v>0</v>
      </c>
      <c r="AC187" s="37">
        <f>Raw_Award_Data!Y58</f>
        <v>172</v>
      </c>
      <c r="AD187" s="37">
        <f>Raw_Award_Data!Z58</f>
        <v>0</v>
      </c>
      <c r="AE187" s="37">
        <f>Raw_Award_Data!AA58</f>
        <v>70</v>
      </c>
      <c r="AF187" s="37">
        <f>Raw_Award_Data!AB58</f>
        <v>0</v>
      </c>
      <c r="AG187" s="37">
        <f>Raw_Award_Data!AC58</f>
        <v>0</v>
      </c>
      <c r="AH187" s="37">
        <f>Raw_Award_Data!AD58</f>
        <v>0</v>
      </c>
      <c r="AI187" s="37">
        <f>Raw_Award_Data!AE58</f>
        <v>0</v>
      </c>
      <c r="AJ187" s="37">
        <f>Raw_Award_Data!AF58</f>
        <v>0</v>
      </c>
      <c r="AK187" s="37">
        <f>Raw_Award_Data!AG58</f>
        <v>0</v>
      </c>
      <c r="AL187" s="37"/>
      <c r="AM187" s="37"/>
      <c r="AN187" s="37">
        <f>Raw_Award_Data!AH58</f>
        <v>0</v>
      </c>
      <c r="AO187" s="37">
        <f>Raw_Award_Data!AI58</f>
        <v>251</v>
      </c>
      <c r="AP187" s="37">
        <f>Raw_Award_Data!AJ58</f>
        <v>0</v>
      </c>
      <c r="AQ187" s="37">
        <f>Raw_Award_Data!AK58</f>
        <v>63</v>
      </c>
      <c r="AR187" s="37">
        <f>Raw_Award_Data!AL58</f>
        <v>0</v>
      </c>
      <c r="AS187" s="37">
        <f>Raw_Award_Data!AM58</f>
        <v>0</v>
      </c>
      <c r="AT187" s="37">
        <f>Raw_Award_Data!AN58</f>
        <v>0</v>
      </c>
      <c r="AU187" s="37">
        <f>Raw_Award_Data!AO58</f>
        <v>0</v>
      </c>
      <c r="AV187" s="37">
        <f>Raw_Award_Data!AP58</f>
        <v>0</v>
      </c>
      <c r="AW187" s="37">
        <f>Raw_Award_Data!AQ58</f>
        <v>0</v>
      </c>
      <c r="AX187" s="37"/>
    </row>
    <row r="188" spans="1:50" x14ac:dyDescent="0.25">
      <c r="D188" s="344">
        <f t="shared" ref="D188:M188" si="144">SUM(D185:D187)</f>
        <v>0</v>
      </c>
      <c r="E188" s="344">
        <f t="shared" si="144"/>
        <v>156</v>
      </c>
      <c r="F188" s="344">
        <f t="shared" si="144"/>
        <v>0</v>
      </c>
      <c r="G188" s="344">
        <f t="shared" si="144"/>
        <v>167</v>
      </c>
      <c r="H188" s="344">
        <f t="shared" si="144"/>
        <v>0</v>
      </c>
      <c r="I188" s="344">
        <f t="shared" si="144"/>
        <v>0</v>
      </c>
      <c r="J188" s="344">
        <f t="shared" si="144"/>
        <v>0</v>
      </c>
      <c r="K188" s="344">
        <f t="shared" si="144"/>
        <v>0</v>
      </c>
      <c r="L188" s="344">
        <f t="shared" si="144"/>
        <v>0</v>
      </c>
      <c r="M188" s="344">
        <f t="shared" si="144"/>
        <v>0</v>
      </c>
      <c r="N188" s="194">
        <f>SUM(D188:M188)</f>
        <v>323</v>
      </c>
      <c r="O188" s="37"/>
      <c r="P188" s="344">
        <f t="shared" ref="P188:Y188" si="145">SUM(P185:P187)</f>
        <v>0</v>
      </c>
      <c r="Q188" s="344">
        <f t="shared" si="145"/>
        <v>232</v>
      </c>
      <c r="R188" s="344">
        <f t="shared" si="145"/>
        <v>0</v>
      </c>
      <c r="S188" s="344">
        <f t="shared" si="145"/>
        <v>167</v>
      </c>
      <c r="T188" s="344">
        <f t="shared" si="145"/>
        <v>0</v>
      </c>
      <c r="U188" s="344">
        <f t="shared" si="145"/>
        <v>0</v>
      </c>
      <c r="V188" s="344">
        <f t="shared" si="145"/>
        <v>0</v>
      </c>
      <c r="W188" s="344">
        <f t="shared" si="145"/>
        <v>0</v>
      </c>
      <c r="X188" s="344">
        <f t="shared" si="145"/>
        <v>0</v>
      </c>
      <c r="Y188" s="344">
        <f t="shared" si="145"/>
        <v>0</v>
      </c>
      <c r="Z188" s="194">
        <f>SUM(P188:Y188)</f>
        <v>399</v>
      </c>
      <c r="AA188" s="37"/>
      <c r="AB188" s="344">
        <f t="shared" ref="AB188:AK188" si="146">SUM(AB185:AB187)</f>
        <v>0</v>
      </c>
      <c r="AC188" s="344">
        <f t="shared" si="146"/>
        <v>338</v>
      </c>
      <c r="AD188" s="344">
        <f t="shared" si="146"/>
        <v>0</v>
      </c>
      <c r="AE188" s="344">
        <f t="shared" si="146"/>
        <v>284</v>
      </c>
      <c r="AF188" s="344">
        <f t="shared" si="146"/>
        <v>0</v>
      </c>
      <c r="AG188" s="344">
        <f t="shared" si="146"/>
        <v>0</v>
      </c>
      <c r="AH188" s="344">
        <f t="shared" si="146"/>
        <v>0</v>
      </c>
      <c r="AI188" s="344">
        <f t="shared" si="146"/>
        <v>0</v>
      </c>
      <c r="AJ188" s="344">
        <f t="shared" si="146"/>
        <v>0</v>
      </c>
      <c r="AK188" s="344">
        <f t="shared" si="146"/>
        <v>0</v>
      </c>
      <c r="AL188" s="194">
        <f>SUM(AB188:AK188)</f>
        <v>622</v>
      </c>
      <c r="AM188" s="37"/>
      <c r="AN188" s="344">
        <f t="shared" ref="AN188:AW188" si="147">SUM(AN185:AN187)</f>
        <v>0</v>
      </c>
      <c r="AO188" s="344">
        <f t="shared" si="147"/>
        <v>411</v>
      </c>
      <c r="AP188" s="344">
        <f t="shared" si="147"/>
        <v>0</v>
      </c>
      <c r="AQ188" s="344">
        <f t="shared" si="147"/>
        <v>298</v>
      </c>
      <c r="AR188" s="344">
        <f t="shared" si="147"/>
        <v>0</v>
      </c>
      <c r="AS188" s="344">
        <f t="shared" si="147"/>
        <v>0</v>
      </c>
      <c r="AT188" s="344">
        <f t="shared" si="147"/>
        <v>0</v>
      </c>
      <c r="AU188" s="344">
        <f t="shared" si="147"/>
        <v>0</v>
      </c>
      <c r="AV188" s="344">
        <f t="shared" si="147"/>
        <v>0</v>
      </c>
      <c r="AW188" s="344">
        <f t="shared" si="147"/>
        <v>0</v>
      </c>
      <c r="AX188" s="194">
        <f>SUM(AN188:AW188)</f>
        <v>709</v>
      </c>
    </row>
    <row r="189" spans="1:50" x14ac:dyDescent="0.25"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</row>
    <row r="190" spans="1:50" x14ac:dyDescent="0.25">
      <c r="D190" s="37">
        <f>D185*Matrices!$B$16</f>
        <v>0</v>
      </c>
      <c r="E190" s="37">
        <f>E185*Matrices!$C$16</f>
        <v>400</v>
      </c>
      <c r="F190" s="37">
        <f>F185*Matrices!$D$16</f>
        <v>0</v>
      </c>
      <c r="G190" s="37">
        <f>G185*Matrices!$E$16</f>
        <v>25000</v>
      </c>
      <c r="H190" s="37">
        <f>H185*Matrices!$F$16</f>
        <v>0</v>
      </c>
      <c r="I190" s="37">
        <f>I185*Matrices!$G$16</f>
        <v>0</v>
      </c>
      <c r="J190" s="37">
        <f>J185*Matrices!$H$16</f>
        <v>0</v>
      </c>
      <c r="K190" s="37">
        <f>K185*Matrices!$I$16</f>
        <v>0</v>
      </c>
      <c r="L190" s="37">
        <f>L185*Matrices!$J$16</f>
        <v>0</v>
      </c>
      <c r="M190" s="37">
        <f>M185*Matrices!$K$16</f>
        <v>0</v>
      </c>
      <c r="N190" s="37"/>
      <c r="O190" s="37"/>
      <c r="P190" s="37">
        <f>P185*Matrices!$B$16</f>
        <v>0</v>
      </c>
      <c r="Q190" s="37">
        <f>Q185*Matrices!$C$16</f>
        <v>1200</v>
      </c>
      <c r="R190" s="37">
        <f>R185*Matrices!$D$16</f>
        <v>0</v>
      </c>
      <c r="S190" s="37">
        <f>S185*Matrices!$E$16</f>
        <v>25250</v>
      </c>
      <c r="T190" s="37">
        <f>T185*Matrices!$F$16</f>
        <v>0</v>
      </c>
      <c r="U190" s="37">
        <f>U185*Matrices!$G$16</f>
        <v>0</v>
      </c>
      <c r="V190" s="37">
        <f>V185*Matrices!$H$16</f>
        <v>0</v>
      </c>
      <c r="W190" s="37">
        <f>W185*Matrices!$I$16</f>
        <v>0</v>
      </c>
      <c r="X190" s="37">
        <f>X185*Matrices!$J$16</f>
        <v>0</v>
      </c>
      <c r="Y190" s="37">
        <f>Y185*Matrices!$K$16</f>
        <v>0</v>
      </c>
      <c r="Z190" s="37"/>
      <c r="AA190" s="37"/>
      <c r="AB190" s="37">
        <f>AB185*Matrices!$B$16</f>
        <v>0</v>
      </c>
      <c r="AC190" s="37">
        <f>AC185*Matrices!$C$16</f>
        <v>16200</v>
      </c>
      <c r="AD190" s="37">
        <f>AD185*Matrices!$D$16</f>
        <v>0</v>
      </c>
      <c r="AE190" s="37">
        <f>AE185*Matrices!$E$16</f>
        <v>50250</v>
      </c>
      <c r="AF190" s="37">
        <f>AF185*Matrices!$F$16</f>
        <v>0</v>
      </c>
      <c r="AG190" s="37">
        <f>AG185*Matrices!$G$16</f>
        <v>0</v>
      </c>
      <c r="AH190" s="37">
        <f>AH185*Matrices!$H$16</f>
        <v>0</v>
      </c>
      <c r="AI190" s="37">
        <f>AI185*Matrices!$I$16</f>
        <v>0</v>
      </c>
      <c r="AJ190" s="37">
        <f>AJ185*Matrices!$J$16</f>
        <v>0</v>
      </c>
      <c r="AK190" s="37">
        <f>AK185*Matrices!$K$16</f>
        <v>0</v>
      </c>
      <c r="AL190" s="37"/>
      <c r="AM190" s="37"/>
      <c r="AN190" s="37">
        <f>AN185*Matrices!$B$16</f>
        <v>0</v>
      </c>
      <c r="AO190" s="37">
        <f>AO185*Matrices!$C$16</f>
        <v>13800</v>
      </c>
      <c r="AP190" s="37">
        <f>AP185*Matrices!$D$16</f>
        <v>0</v>
      </c>
      <c r="AQ190" s="37">
        <f>AQ185*Matrices!$E$16</f>
        <v>55000</v>
      </c>
      <c r="AR190" s="37">
        <f>AR185*Matrices!$F$16</f>
        <v>0</v>
      </c>
      <c r="AS190" s="37">
        <f>AS185*Matrices!$G$16</f>
        <v>0</v>
      </c>
      <c r="AT190" s="37">
        <f>AT185*Matrices!$H$16</f>
        <v>0</v>
      </c>
      <c r="AU190" s="37">
        <f>AU185*Matrices!$I$16</f>
        <v>0</v>
      </c>
      <c r="AV190" s="37">
        <f>AV185*Matrices!$J$16</f>
        <v>0</v>
      </c>
      <c r="AW190" s="37">
        <f>AW185*Matrices!$K$16</f>
        <v>0</v>
      </c>
      <c r="AX190" s="37"/>
    </row>
    <row r="191" spans="1:50" x14ac:dyDescent="0.25">
      <c r="D191" s="37">
        <f>D186*Matrices!$B$17</f>
        <v>0</v>
      </c>
      <c r="E191" s="37">
        <f>E186*Matrices!$C$17</f>
        <v>13800</v>
      </c>
      <c r="F191" s="37">
        <f>F186*Matrices!$D$17</f>
        <v>0</v>
      </c>
      <c r="G191" s="37">
        <f>G186*Matrices!$E$17</f>
        <v>4000</v>
      </c>
      <c r="H191" s="37">
        <f>H186*Matrices!$F$17</f>
        <v>0</v>
      </c>
      <c r="I191" s="37">
        <f>I186*Matrices!$G$17</f>
        <v>0</v>
      </c>
      <c r="J191" s="37">
        <f>J186*Matrices!$H$17</f>
        <v>0</v>
      </c>
      <c r="K191" s="37">
        <f>K186*Matrices!$I$17</f>
        <v>0</v>
      </c>
      <c r="L191" s="37">
        <f>L186*Matrices!$J$17</f>
        <v>0</v>
      </c>
      <c r="M191" s="37">
        <f>M186*Matrices!$K$17</f>
        <v>0</v>
      </c>
      <c r="N191" s="37"/>
      <c r="O191" s="37"/>
      <c r="P191" s="37">
        <f>P186*Matrices!$B$17</f>
        <v>0</v>
      </c>
      <c r="Q191" s="37">
        <f>Q186*Matrices!$C$17</f>
        <v>20200</v>
      </c>
      <c r="R191" s="37">
        <f>R186*Matrices!$D$17</f>
        <v>0</v>
      </c>
      <c r="S191" s="37">
        <f>S186*Matrices!$E$17</f>
        <v>2500</v>
      </c>
      <c r="T191" s="37">
        <f>T186*Matrices!$F$17</f>
        <v>0</v>
      </c>
      <c r="U191" s="37">
        <f>U186*Matrices!$G$17</f>
        <v>0</v>
      </c>
      <c r="V191" s="37">
        <f>V186*Matrices!$H$17</f>
        <v>0</v>
      </c>
      <c r="W191" s="37">
        <f>W186*Matrices!$I$17</f>
        <v>0</v>
      </c>
      <c r="X191" s="37">
        <f>X186*Matrices!$J$17</f>
        <v>0</v>
      </c>
      <c r="Y191" s="37">
        <f>Y186*Matrices!$K$17</f>
        <v>0</v>
      </c>
      <c r="Z191" s="37"/>
      <c r="AA191" s="37"/>
      <c r="AB191" s="37">
        <f>AB186*Matrices!$B$17</f>
        <v>0</v>
      </c>
      <c r="AC191" s="37">
        <f>AC186*Matrices!$C$17</f>
        <v>17000</v>
      </c>
      <c r="AD191" s="37">
        <f>AD186*Matrices!$D$17</f>
        <v>0</v>
      </c>
      <c r="AE191" s="37">
        <f>AE186*Matrices!$E$17</f>
        <v>3250</v>
      </c>
      <c r="AF191" s="37">
        <f>AF186*Matrices!$F$17</f>
        <v>0</v>
      </c>
      <c r="AG191" s="37">
        <f>AG186*Matrices!$G$17</f>
        <v>0</v>
      </c>
      <c r="AH191" s="37">
        <f>AH186*Matrices!$H$17</f>
        <v>0</v>
      </c>
      <c r="AI191" s="37">
        <f>AI186*Matrices!$I$17</f>
        <v>0</v>
      </c>
      <c r="AJ191" s="37">
        <f>AJ186*Matrices!$J$17</f>
        <v>0</v>
      </c>
      <c r="AK191" s="37">
        <f>AK186*Matrices!$K$17</f>
        <v>0</v>
      </c>
      <c r="AL191" s="37"/>
      <c r="AM191" s="37"/>
      <c r="AN191" s="37">
        <f>AN186*Matrices!$B$17</f>
        <v>0</v>
      </c>
      <c r="AO191" s="37">
        <f>AO186*Matrices!$C$17</f>
        <v>18200</v>
      </c>
      <c r="AP191" s="37">
        <f>AP186*Matrices!$D$17</f>
        <v>0</v>
      </c>
      <c r="AQ191" s="37">
        <f>AQ186*Matrices!$E$17</f>
        <v>3750</v>
      </c>
      <c r="AR191" s="37">
        <f>AR186*Matrices!$F$17</f>
        <v>0</v>
      </c>
      <c r="AS191" s="37">
        <f>AS186*Matrices!$G$17</f>
        <v>0</v>
      </c>
      <c r="AT191" s="37">
        <f>AT186*Matrices!$H$17</f>
        <v>0</v>
      </c>
      <c r="AU191" s="37">
        <f>AU186*Matrices!$I$17</f>
        <v>0</v>
      </c>
      <c r="AV191" s="37">
        <f>AV186*Matrices!$J$17</f>
        <v>0</v>
      </c>
      <c r="AW191" s="37">
        <f>AW186*Matrices!$K$17</f>
        <v>0</v>
      </c>
      <c r="AX191" s="37"/>
    </row>
    <row r="192" spans="1:50" x14ac:dyDescent="0.25">
      <c r="D192" s="37">
        <f>D187*Matrices!$B$18</f>
        <v>0</v>
      </c>
      <c r="E192" s="37">
        <f>E187*Matrices!$C$18</f>
        <v>17000</v>
      </c>
      <c r="F192" s="37">
        <f>F187*Matrices!$D$18</f>
        <v>0</v>
      </c>
      <c r="G192" s="37">
        <f>G187*Matrices!$E$18</f>
        <v>12750</v>
      </c>
      <c r="H192" s="37">
        <f>H187*Matrices!$F$18</f>
        <v>0</v>
      </c>
      <c r="I192" s="37">
        <f>I187*Matrices!$G$18</f>
        <v>0</v>
      </c>
      <c r="J192" s="37">
        <f>J187*Matrices!$H$18</f>
        <v>0</v>
      </c>
      <c r="K192" s="37">
        <f>K187*Matrices!$I$18</f>
        <v>0</v>
      </c>
      <c r="L192" s="37">
        <f>L187*Matrices!$J$18</f>
        <v>0</v>
      </c>
      <c r="M192" s="37">
        <f>M187*Matrices!$K$18</f>
        <v>0</v>
      </c>
      <c r="N192" s="37"/>
      <c r="O192" s="37"/>
      <c r="P192" s="37">
        <f>P187*Matrices!$B$18</f>
        <v>0</v>
      </c>
      <c r="Q192" s="37">
        <f>Q187*Matrices!$C$18</f>
        <v>25000</v>
      </c>
      <c r="R192" s="37">
        <f>R187*Matrices!$D$18</f>
        <v>0</v>
      </c>
      <c r="S192" s="37">
        <f>S187*Matrices!$E$18</f>
        <v>14000</v>
      </c>
      <c r="T192" s="37">
        <f>T187*Matrices!$F$18</f>
        <v>0</v>
      </c>
      <c r="U192" s="37">
        <f>U187*Matrices!$G$18</f>
        <v>0</v>
      </c>
      <c r="V192" s="37">
        <f>V187*Matrices!$H$18</f>
        <v>0</v>
      </c>
      <c r="W192" s="37">
        <f>W187*Matrices!$I$18</f>
        <v>0</v>
      </c>
      <c r="X192" s="37">
        <f>X187*Matrices!$J$18</f>
        <v>0</v>
      </c>
      <c r="Y192" s="37">
        <f>Y187*Matrices!$K$18</f>
        <v>0</v>
      </c>
      <c r="Z192" s="37"/>
      <c r="AA192" s="37"/>
      <c r="AB192" s="37">
        <f>AB187*Matrices!$B$18</f>
        <v>0</v>
      </c>
      <c r="AC192" s="37">
        <f>AC187*Matrices!$C$18</f>
        <v>34400</v>
      </c>
      <c r="AD192" s="37">
        <f>AD187*Matrices!$D$18</f>
        <v>0</v>
      </c>
      <c r="AE192" s="37">
        <f>AE187*Matrices!$E$18</f>
        <v>17500</v>
      </c>
      <c r="AF192" s="37">
        <f>AF187*Matrices!$F$18</f>
        <v>0</v>
      </c>
      <c r="AG192" s="37">
        <f>AG187*Matrices!$G$18</f>
        <v>0</v>
      </c>
      <c r="AH192" s="37">
        <f>AH187*Matrices!$H$18</f>
        <v>0</v>
      </c>
      <c r="AI192" s="37">
        <f>AI187*Matrices!$I$18</f>
        <v>0</v>
      </c>
      <c r="AJ192" s="37">
        <f>AJ187*Matrices!$J$18</f>
        <v>0</v>
      </c>
      <c r="AK192" s="37">
        <f>AK187*Matrices!$K$18</f>
        <v>0</v>
      </c>
      <c r="AL192" s="37"/>
      <c r="AM192" s="37"/>
      <c r="AN192" s="37">
        <f>AN187*Matrices!$B$18</f>
        <v>0</v>
      </c>
      <c r="AO192" s="37">
        <f>AO187*Matrices!$C$18</f>
        <v>50200</v>
      </c>
      <c r="AP192" s="37">
        <f>AP187*Matrices!$D$18</f>
        <v>0</v>
      </c>
      <c r="AQ192" s="37">
        <f>AQ187*Matrices!$E$18</f>
        <v>15750</v>
      </c>
      <c r="AR192" s="37">
        <f>AR187*Matrices!$F$18</f>
        <v>0</v>
      </c>
      <c r="AS192" s="37">
        <f>AS187*Matrices!$G$18</f>
        <v>0</v>
      </c>
      <c r="AT192" s="37">
        <f>AT187*Matrices!$H$18</f>
        <v>0</v>
      </c>
      <c r="AU192" s="37">
        <f>AU187*Matrices!$I$18</f>
        <v>0</v>
      </c>
      <c r="AV192" s="37">
        <f>AV187*Matrices!$J$18</f>
        <v>0</v>
      </c>
      <c r="AW192" s="37">
        <f>AW187*Matrices!$K$18</f>
        <v>0</v>
      </c>
      <c r="AX192" s="37"/>
    </row>
    <row r="193" spans="1:50" x14ac:dyDescent="0.25">
      <c r="B193" t="str">
        <f>B187</f>
        <v>CCC</v>
      </c>
      <c r="D193" s="344">
        <f t="shared" ref="D193:M193" si="148">SUM(D190:D192)</f>
        <v>0</v>
      </c>
      <c r="E193" s="344">
        <f t="shared" si="148"/>
        <v>31200</v>
      </c>
      <c r="F193" s="344">
        <f t="shared" si="148"/>
        <v>0</v>
      </c>
      <c r="G193" s="344">
        <f t="shared" si="148"/>
        <v>41750</v>
      </c>
      <c r="H193" s="344">
        <f t="shared" si="148"/>
        <v>0</v>
      </c>
      <c r="I193" s="344">
        <f t="shared" si="148"/>
        <v>0</v>
      </c>
      <c r="J193" s="344">
        <f t="shared" si="148"/>
        <v>0</v>
      </c>
      <c r="K193" s="344">
        <f t="shared" si="148"/>
        <v>0</v>
      </c>
      <c r="L193" s="344">
        <f t="shared" si="148"/>
        <v>0</v>
      </c>
      <c r="M193" s="344">
        <f t="shared" si="148"/>
        <v>0</v>
      </c>
      <c r="N193" s="194">
        <f>SUM(D193:M193)/Matrices!$L$18</f>
        <v>17.866035348381565</v>
      </c>
      <c r="O193" s="37"/>
      <c r="P193" s="344">
        <f t="shared" ref="P193:Y193" si="149">SUM(P190:P192)</f>
        <v>0</v>
      </c>
      <c r="Q193" s="344">
        <f t="shared" si="149"/>
        <v>46400</v>
      </c>
      <c r="R193" s="344">
        <f t="shared" si="149"/>
        <v>0</v>
      </c>
      <c r="S193" s="344">
        <f t="shared" si="149"/>
        <v>41750</v>
      </c>
      <c r="T193" s="344">
        <f t="shared" si="149"/>
        <v>0</v>
      </c>
      <c r="U193" s="344">
        <f t="shared" si="149"/>
        <v>0</v>
      </c>
      <c r="V193" s="344">
        <f t="shared" si="149"/>
        <v>0</v>
      </c>
      <c r="W193" s="344">
        <f t="shared" si="149"/>
        <v>0</v>
      </c>
      <c r="X193" s="344">
        <f t="shared" si="149"/>
        <v>0</v>
      </c>
      <c r="Y193" s="344">
        <f t="shared" si="149"/>
        <v>0</v>
      </c>
      <c r="Z193" s="194">
        <f>SUM(P193:Y193)/Matrices!$L$18</f>
        <v>21.5886362708682</v>
      </c>
      <c r="AA193" s="37"/>
      <c r="AB193" s="344">
        <f t="shared" ref="AB193:AK193" si="150">SUM(AB190:AB192)</f>
        <v>0</v>
      </c>
      <c r="AC193" s="344">
        <f t="shared" si="150"/>
        <v>67600</v>
      </c>
      <c r="AD193" s="344">
        <f t="shared" si="150"/>
        <v>0</v>
      </c>
      <c r="AE193" s="344">
        <f t="shared" si="150"/>
        <v>71000</v>
      </c>
      <c r="AF193" s="344">
        <f t="shared" si="150"/>
        <v>0</v>
      </c>
      <c r="AG193" s="344">
        <f t="shared" si="150"/>
        <v>0</v>
      </c>
      <c r="AH193" s="344">
        <f t="shared" si="150"/>
        <v>0</v>
      </c>
      <c r="AI193" s="344">
        <f t="shared" si="150"/>
        <v>0</v>
      </c>
      <c r="AJ193" s="344">
        <f t="shared" si="150"/>
        <v>0</v>
      </c>
      <c r="AK193" s="344">
        <f t="shared" si="150"/>
        <v>0</v>
      </c>
      <c r="AL193" s="194">
        <f>SUM(AB193:AK193)/Matrices!$L$18</f>
        <v>33.944242622147847</v>
      </c>
      <c r="AM193" s="37"/>
      <c r="AN193" s="344">
        <f t="shared" ref="AN193:AW193" si="151">SUM(AN190:AN192)</f>
        <v>0</v>
      </c>
      <c r="AO193" s="344">
        <f t="shared" si="151"/>
        <v>82200</v>
      </c>
      <c r="AP193" s="344">
        <f t="shared" si="151"/>
        <v>0</v>
      </c>
      <c r="AQ193" s="344">
        <f t="shared" si="151"/>
        <v>74500</v>
      </c>
      <c r="AR193" s="344">
        <f t="shared" si="151"/>
        <v>0</v>
      </c>
      <c r="AS193" s="344">
        <f t="shared" si="151"/>
        <v>0</v>
      </c>
      <c r="AT193" s="344">
        <f t="shared" si="151"/>
        <v>0</v>
      </c>
      <c r="AU193" s="344">
        <f t="shared" si="151"/>
        <v>0</v>
      </c>
      <c r="AV193" s="344">
        <f t="shared" si="151"/>
        <v>0</v>
      </c>
      <c r="AW193" s="344">
        <f t="shared" si="151"/>
        <v>0</v>
      </c>
      <c r="AX193" s="194">
        <f>SUM(AN193:AW193)/Matrices!$L$18</f>
        <v>38.377076615372054</v>
      </c>
    </row>
    <row r="194" spans="1:50" x14ac:dyDescent="0.25">
      <c r="D194" s="345"/>
      <c r="E194" s="345"/>
      <c r="F194" s="345"/>
      <c r="G194" s="345"/>
      <c r="H194" s="345"/>
      <c r="I194" s="345"/>
      <c r="J194" s="345"/>
      <c r="K194" s="345"/>
      <c r="L194" s="345"/>
      <c r="M194" s="345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</row>
    <row r="195" spans="1:50" x14ac:dyDescent="0.25">
      <c r="A195" s="35" t="str">
        <f>Raw_Award_Data!A59</f>
        <v>43</v>
      </c>
      <c r="B195" t="str">
        <f>Raw_Award_Data!B59</f>
        <v>LCC</v>
      </c>
      <c r="C195" s="343" t="str">
        <f>Raw_Award_Data!C59</f>
        <v>1</v>
      </c>
      <c r="D195" s="37">
        <f>Raw_Award_Data!D59</f>
        <v>0</v>
      </c>
      <c r="E195" s="37">
        <f>Raw_Award_Data!E59</f>
        <v>8</v>
      </c>
      <c r="F195" s="37">
        <f>Raw_Award_Data!F59</f>
        <v>0</v>
      </c>
      <c r="G195" s="37">
        <f>Raw_Award_Data!G59</f>
        <v>62</v>
      </c>
      <c r="H195" s="37">
        <f>Raw_Award_Data!H59</f>
        <v>0</v>
      </c>
      <c r="I195" s="37">
        <f>Raw_Award_Data!I59</f>
        <v>0</v>
      </c>
      <c r="J195" s="37">
        <f>Raw_Award_Data!J59</f>
        <v>0</v>
      </c>
      <c r="K195" s="37">
        <f>Raw_Award_Data!K59</f>
        <v>0</v>
      </c>
      <c r="L195" s="37">
        <f>Raw_Award_Data!L59</f>
        <v>0</v>
      </c>
      <c r="M195" s="37">
        <f>Raw_Award_Data!M59</f>
        <v>0</v>
      </c>
      <c r="N195" s="37"/>
      <c r="O195" s="37"/>
      <c r="P195" s="37">
        <f>Raw_Award_Data!N59</f>
        <v>0</v>
      </c>
      <c r="Q195" s="37">
        <f>Raw_Award_Data!O59</f>
        <v>16</v>
      </c>
      <c r="R195" s="37">
        <f>Raw_Award_Data!P59</f>
        <v>0</v>
      </c>
      <c r="S195" s="37">
        <f>Raw_Award_Data!Q59</f>
        <v>64</v>
      </c>
      <c r="T195" s="37">
        <f>Raw_Award_Data!R59</f>
        <v>0</v>
      </c>
      <c r="U195" s="37">
        <f>Raw_Award_Data!S59</f>
        <v>0</v>
      </c>
      <c r="V195" s="37">
        <f>Raw_Award_Data!T59</f>
        <v>0</v>
      </c>
      <c r="W195" s="37">
        <f>Raw_Award_Data!U59</f>
        <v>0</v>
      </c>
      <c r="X195" s="37">
        <f>Raw_Award_Data!V59</f>
        <v>0</v>
      </c>
      <c r="Y195" s="37">
        <f>Raw_Award_Data!W59</f>
        <v>0</v>
      </c>
      <c r="Z195" s="37"/>
      <c r="AA195" s="37"/>
      <c r="AB195" s="37">
        <f>Raw_Award_Data!X59</f>
        <v>0</v>
      </c>
      <c r="AC195" s="37">
        <f>Raw_Award_Data!Y59</f>
        <v>35</v>
      </c>
      <c r="AD195" s="37">
        <f>Raw_Award_Data!Z59</f>
        <v>0</v>
      </c>
      <c r="AE195" s="37">
        <f>Raw_Award_Data!AA59</f>
        <v>75</v>
      </c>
      <c r="AF195" s="37">
        <f>Raw_Award_Data!AB59</f>
        <v>0</v>
      </c>
      <c r="AG195" s="37">
        <f>Raw_Award_Data!AC59</f>
        <v>0</v>
      </c>
      <c r="AH195" s="37">
        <f>Raw_Award_Data!AD59</f>
        <v>0</v>
      </c>
      <c r="AI195" s="37">
        <f>Raw_Award_Data!AE59</f>
        <v>0</v>
      </c>
      <c r="AJ195" s="37">
        <f>Raw_Award_Data!AF59</f>
        <v>0</v>
      </c>
      <c r="AK195" s="37">
        <f>Raw_Award_Data!AG59</f>
        <v>0</v>
      </c>
      <c r="AL195" s="37"/>
      <c r="AM195" s="37"/>
      <c r="AN195" s="37">
        <f>Raw_Award_Data!AH59</f>
        <v>0</v>
      </c>
      <c r="AO195" s="37">
        <f>Raw_Award_Data!AI59</f>
        <v>31</v>
      </c>
      <c r="AP195" s="37">
        <f>Raw_Award_Data!AJ59</f>
        <v>0</v>
      </c>
      <c r="AQ195" s="37">
        <f>Raw_Award_Data!AK59</f>
        <v>59</v>
      </c>
      <c r="AR195" s="37">
        <f>Raw_Award_Data!AL59</f>
        <v>0</v>
      </c>
      <c r="AS195" s="37">
        <f>Raw_Award_Data!AM59</f>
        <v>0</v>
      </c>
      <c r="AT195" s="37">
        <f>Raw_Award_Data!AN59</f>
        <v>0</v>
      </c>
      <c r="AU195" s="37">
        <f>Raw_Award_Data!AO59</f>
        <v>0</v>
      </c>
      <c r="AV195" s="37">
        <f>Raw_Award_Data!AP59</f>
        <v>0</v>
      </c>
      <c r="AW195" s="37">
        <f>Raw_Award_Data!AQ59</f>
        <v>0</v>
      </c>
      <c r="AX195" s="37"/>
    </row>
    <row r="196" spans="1:50" x14ac:dyDescent="0.25">
      <c r="A196" s="35" t="str">
        <f>Raw_Award_Data!A60</f>
        <v>43</v>
      </c>
      <c r="B196" t="str">
        <f>Raw_Award_Data!B60</f>
        <v>LCC</v>
      </c>
      <c r="C196" s="343" t="str">
        <f>Raw_Award_Data!C60</f>
        <v>2</v>
      </c>
      <c r="D196" s="37">
        <f>Raw_Award_Data!D60</f>
        <v>0</v>
      </c>
      <c r="E196" s="37">
        <f>Raw_Award_Data!E60</f>
        <v>21</v>
      </c>
      <c r="F196" s="37">
        <f>Raw_Award_Data!F60</f>
        <v>9</v>
      </c>
      <c r="G196" s="37">
        <f>Raw_Award_Data!G60</f>
        <v>6</v>
      </c>
      <c r="H196" s="37">
        <f>Raw_Award_Data!H60</f>
        <v>0</v>
      </c>
      <c r="I196" s="37">
        <f>Raw_Award_Data!I60</f>
        <v>0</v>
      </c>
      <c r="J196" s="37">
        <f>Raw_Award_Data!J60</f>
        <v>0</v>
      </c>
      <c r="K196" s="37">
        <f>Raw_Award_Data!K60</f>
        <v>0</v>
      </c>
      <c r="L196" s="37">
        <f>Raw_Award_Data!L60</f>
        <v>0</v>
      </c>
      <c r="M196" s="37">
        <f>Raw_Award_Data!M60</f>
        <v>0</v>
      </c>
      <c r="N196" s="37"/>
      <c r="O196" s="37"/>
      <c r="P196" s="37">
        <f>Raw_Award_Data!N60</f>
        <v>0</v>
      </c>
      <c r="Q196" s="37">
        <f>Raw_Award_Data!O60</f>
        <v>18</v>
      </c>
      <c r="R196" s="37">
        <f>Raw_Award_Data!P60</f>
        <v>16</v>
      </c>
      <c r="S196" s="37">
        <f>Raw_Award_Data!Q60</f>
        <v>10</v>
      </c>
      <c r="T196" s="37">
        <f>Raw_Award_Data!R60</f>
        <v>0</v>
      </c>
      <c r="U196" s="37">
        <f>Raw_Award_Data!S60</f>
        <v>0</v>
      </c>
      <c r="V196" s="37">
        <f>Raw_Award_Data!T60</f>
        <v>0</v>
      </c>
      <c r="W196" s="37">
        <f>Raw_Award_Data!U60</f>
        <v>0</v>
      </c>
      <c r="X196" s="37">
        <f>Raw_Award_Data!V60</f>
        <v>0</v>
      </c>
      <c r="Y196" s="37">
        <f>Raw_Award_Data!W60</f>
        <v>0</v>
      </c>
      <c r="Z196" s="37"/>
      <c r="AA196" s="37"/>
      <c r="AB196" s="37">
        <f>Raw_Award_Data!X60</f>
        <v>0</v>
      </c>
      <c r="AC196" s="37">
        <f>Raw_Award_Data!Y60</f>
        <v>24</v>
      </c>
      <c r="AD196" s="37">
        <f>Raw_Award_Data!Z60</f>
        <v>13</v>
      </c>
      <c r="AE196" s="37">
        <f>Raw_Award_Data!AA60</f>
        <v>11</v>
      </c>
      <c r="AF196" s="37">
        <f>Raw_Award_Data!AB60</f>
        <v>0</v>
      </c>
      <c r="AG196" s="37">
        <f>Raw_Award_Data!AC60</f>
        <v>0</v>
      </c>
      <c r="AH196" s="37">
        <f>Raw_Award_Data!AD60</f>
        <v>0</v>
      </c>
      <c r="AI196" s="37">
        <f>Raw_Award_Data!AE60</f>
        <v>0</v>
      </c>
      <c r="AJ196" s="37">
        <f>Raw_Award_Data!AF60</f>
        <v>0</v>
      </c>
      <c r="AK196" s="37">
        <f>Raw_Award_Data!AG60</f>
        <v>0</v>
      </c>
      <c r="AL196" s="37"/>
      <c r="AM196" s="37"/>
      <c r="AN196" s="37">
        <f>Raw_Award_Data!AH60</f>
        <v>0</v>
      </c>
      <c r="AO196" s="37">
        <f>Raw_Award_Data!AI60</f>
        <v>23</v>
      </c>
      <c r="AP196" s="37">
        <f>Raw_Award_Data!AJ60</f>
        <v>10</v>
      </c>
      <c r="AQ196" s="37">
        <f>Raw_Award_Data!AK60</f>
        <v>13</v>
      </c>
      <c r="AR196" s="37">
        <f>Raw_Award_Data!AL60</f>
        <v>0</v>
      </c>
      <c r="AS196" s="37">
        <f>Raw_Award_Data!AM60</f>
        <v>0</v>
      </c>
      <c r="AT196" s="37">
        <f>Raw_Award_Data!AN60</f>
        <v>0</v>
      </c>
      <c r="AU196" s="37">
        <f>Raw_Award_Data!AO60</f>
        <v>0</v>
      </c>
      <c r="AV196" s="37">
        <f>Raw_Award_Data!AP60</f>
        <v>0</v>
      </c>
      <c r="AW196" s="37">
        <f>Raw_Award_Data!AQ60</f>
        <v>0</v>
      </c>
      <c r="AX196" s="37"/>
    </row>
    <row r="197" spans="1:50" x14ac:dyDescent="0.25">
      <c r="A197" s="35" t="str">
        <f>Raw_Award_Data!A61</f>
        <v>43</v>
      </c>
      <c r="B197" t="str">
        <f>Raw_Award_Data!B61</f>
        <v>LCC</v>
      </c>
      <c r="C197" s="343" t="str">
        <f>Raw_Award_Data!C61</f>
        <v>3</v>
      </c>
      <c r="D197" s="37">
        <f>Raw_Award_Data!D61</f>
        <v>0</v>
      </c>
      <c r="E197" s="37">
        <f>Raw_Award_Data!E61</f>
        <v>32</v>
      </c>
      <c r="F197" s="37">
        <f>Raw_Award_Data!F61</f>
        <v>0</v>
      </c>
      <c r="G197" s="37">
        <f>Raw_Award_Data!G61</f>
        <v>16</v>
      </c>
      <c r="H197" s="37">
        <f>Raw_Award_Data!H61</f>
        <v>0</v>
      </c>
      <c r="I197" s="37">
        <f>Raw_Award_Data!I61</f>
        <v>0</v>
      </c>
      <c r="J197" s="37">
        <f>Raw_Award_Data!J61</f>
        <v>0</v>
      </c>
      <c r="K197" s="37">
        <f>Raw_Award_Data!K61</f>
        <v>0</v>
      </c>
      <c r="L197" s="37">
        <f>Raw_Award_Data!L61</f>
        <v>0</v>
      </c>
      <c r="M197" s="37">
        <f>Raw_Award_Data!M61</f>
        <v>0</v>
      </c>
      <c r="N197" s="37"/>
      <c r="O197" s="37"/>
      <c r="P197" s="37">
        <f>Raw_Award_Data!N61</f>
        <v>0</v>
      </c>
      <c r="Q197" s="37">
        <f>Raw_Award_Data!O61</f>
        <v>27</v>
      </c>
      <c r="R197" s="37">
        <f>Raw_Award_Data!P61</f>
        <v>0</v>
      </c>
      <c r="S197" s="37">
        <f>Raw_Award_Data!Q61</f>
        <v>32</v>
      </c>
      <c r="T197" s="37">
        <f>Raw_Award_Data!R61</f>
        <v>0</v>
      </c>
      <c r="U197" s="37">
        <f>Raw_Award_Data!S61</f>
        <v>0</v>
      </c>
      <c r="V197" s="37">
        <f>Raw_Award_Data!T61</f>
        <v>0</v>
      </c>
      <c r="W197" s="37">
        <f>Raw_Award_Data!U61</f>
        <v>0</v>
      </c>
      <c r="X197" s="37">
        <f>Raw_Award_Data!V61</f>
        <v>0</v>
      </c>
      <c r="Y197" s="37">
        <f>Raw_Award_Data!W61</f>
        <v>0</v>
      </c>
      <c r="Z197" s="37"/>
      <c r="AA197" s="37"/>
      <c r="AB197" s="37">
        <f>Raw_Award_Data!X61</f>
        <v>0</v>
      </c>
      <c r="AC197" s="37">
        <f>Raw_Award_Data!Y61</f>
        <v>29</v>
      </c>
      <c r="AD197" s="37">
        <f>Raw_Award_Data!Z61</f>
        <v>0</v>
      </c>
      <c r="AE197" s="37">
        <f>Raw_Award_Data!AA61</f>
        <v>27</v>
      </c>
      <c r="AF197" s="37">
        <f>Raw_Award_Data!AB61</f>
        <v>0</v>
      </c>
      <c r="AG197" s="37">
        <f>Raw_Award_Data!AC61</f>
        <v>0</v>
      </c>
      <c r="AH197" s="37">
        <f>Raw_Award_Data!AD61</f>
        <v>0</v>
      </c>
      <c r="AI197" s="37">
        <f>Raw_Award_Data!AE61</f>
        <v>0</v>
      </c>
      <c r="AJ197" s="37">
        <f>Raw_Award_Data!AF61</f>
        <v>0</v>
      </c>
      <c r="AK197" s="37">
        <f>Raw_Award_Data!AG61</f>
        <v>0</v>
      </c>
      <c r="AL197" s="37"/>
      <c r="AM197" s="37"/>
      <c r="AN197" s="37">
        <f>Raw_Award_Data!AH61</f>
        <v>0</v>
      </c>
      <c r="AO197" s="37">
        <f>Raw_Award_Data!AI61</f>
        <v>29</v>
      </c>
      <c r="AP197" s="37">
        <f>Raw_Award_Data!AJ61</f>
        <v>0</v>
      </c>
      <c r="AQ197" s="37">
        <f>Raw_Award_Data!AK61</f>
        <v>28</v>
      </c>
      <c r="AR197" s="37">
        <f>Raw_Award_Data!AL61</f>
        <v>0</v>
      </c>
      <c r="AS197" s="37">
        <f>Raw_Award_Data!AM61</f>
        <v>0</v>
      </c>
      <c r="AT197" s="37">
        <f>Raw_Award_Data!AN61</f>
        <v>0</v>
      </c>
      <c r="AU197" s="37">
        <f>Raw_Award_Data!AO61</f>
        <v>0</v>
      </c>
      <c r="AV197" s="37">
        <f>Raw_Award_Data!AP61</f>
        <v>0</v>
      </c>
      <c r="AW197" s="37">
        <f>Raw_Award_Data!AQ61</f>
        <v>0</v>
      </c>
      <c r="AX197" s="37"/>
    </row>
    <row r="198" spans="1:50" x14ac:dyDescent="0.25">
      <c r="D198" s="344">
        <f t="shared" ref="D198:M198" si="152">SUM(D195:D197)</f>
        <v>0</v>
      </c>
      <c r="E198" s="344">
        <f t="shared" si="152"/>
        <v>61</v>
      </c>
      <c r="F198" s="344">
        <f t="shared" si="152"/>
        <v>9</v>
      </c>
      <c r="G198" s="344">
        <f t="shared" si="152"/>
        <v>84</v>
      </c>
      <c r="H198" s="344">
        <f t="shared" si="152"/>
        <v>0</v>
      </c>
      <c r="I198" s="344">
        <f t="shared" si="152"/>
        <v>0</v>
      </c>
      <c r="J198" s="344">
        <f t="shared" si="152"/>
        <v>0</v>
      </c>
      <c r="K198" s="344">
        <f t="shared" si="152"/>
        <v>0</v>
      </c>
      <c r="L198" s="344">
        <f t="shared" si="152"/>
        <v>0</v>
      </c>
      <c r="M198" s="344">
        <f t="shared" si="152"/>
        <v>0</v>
      </c>
      <c r="N198" s="194">
        <f>SUM(D198:M198)</f>
        <v>154</v>
      </c>
      <c r="O198" s="37"/>
      <c r="P198" s="344">
        <f t="shared" ref="P198:Y198" si="153">SUM(P195:P197)</f>
        <v>0</v>
      </c>
      <c r="Q198" s="344">
        <f t="shared" si="153"/>
        <v>61</v>
      </c>
      <c r="R198" s="344">
        <f t="shared" si="153"/>
        <v>16</v>
      </c>
      <c r="S198" s="344">
        <f t="shared" si="153"/>
        <v>106</v>
      </c>
      <c r="T198" s="344">
        <f t="shared" si="153"/>
        <v>0</v>
      </c>
      <c r="U198" s="344">
        <f t="shared" si="153"/>
        <v>0</v>
      </c>
      <c r="V198" s="344">
        <f t="shared" si="153"/>
        <v>0</v>
      </c>
      <c r="W198" s="344">
        <f t="shared" si="153"/>
        <v>0</v>
      </c>
      <c r="X198" s="344">
        <f t="shared" si="153"/>
        <v>0</v>
      </c>
      <c r="Y198" s="344">
        <f t="shared" si="153"/>
        <v>0</v>
      </c>
      <c r="Z198" s="194">
        <f>SUM(P198:Y198)</f>
        <v>183</v>
      </c>
      <c r="AA198" s="37"/>
      <c r="AB198" s="344">
        <f t="shared" ref="AB198:AK198" si="154">SUM(AB195:AB197)</f>
        <v>0</v>
      </c>
      <c r="AC198" s="344">
        <f t="shared" si="154"/>
        <v>88</v>
      </c>
      <c r="AD198" s="344">
        <f t="shared" si="154"/>
        <v>13</v>
      </c>
      <c r="AE198" s="344">
        <f t="shared" si="154"/>
        <v>113</v>
      </c>
      <c r="AF198" s="344">
        <f t="shared" si="154"/>
        <v>0</v>
      </c>
      <c r="AG198" s="344">
        <f t="shared" si="154"/>
        <v>0</v>
      </c>
      <c r="AH198" s="344">
        <f t="shared" si="154"/>
        <v>0</v>
      </c>
      <c r="AI198" s="344">
        <f t="shared" si="154"/>
        <v>0</v>
      </c>
      <c r="AJ198" s="344">
        <f t="shared" si="154"/>
        <v>0</v>
      </c>
      <c r="AK198" s="344">
        <f t="shared" si="154"/>
        <v>0</v>
      </c>
      <c r="AL198" s="194">
        <f>SUM(AB198:AK198)</f>
        <v>214</v>
      </c>
      <c r="AM198" s="37"/>
      <c r="AN198" s="344">
        <f t="shared" ref="AN198:AW198" si="155">SUM(AN195:AN197)</f>
        <v>0</v>
      </c>
      <c r="AO198" s="344">
        <f t="shared" si="155"/>
        <v>83</v>
      </c>
      <c r="AP198" s="344">
        <f t="shared" si="155"/>
        <v>10</v>
      </c>
      <c r="AQ198" s="344">
        <f t="shared" si="155"/>
        <v>100</v>
      </c>
      <c r="AR198" s="344">
        <f t="shared" si="155"/>
        <v>0</v>
      </c>
      <c r="AS198" s="344">
        <f t="shared" si="155"/>
        <v>0</v>
      </c>
      <c r="AT198" s="344">
        <f t="shared" si="155"/>
        <v>0</v>
      </c>
      <c r="AU198" s="344">
        <f t="shared" si="155"/>
        <v>0</v>
      </c>
      <c r="AV198" s="344">
        <f t="shared" si="155"/>
        <v>0</v>
      </c>
      <c r="AW198" s="344">
        <f t="shared" si="155"/>
        <v>0</v>
      </c>
      <c r="AX198" s="194">
        <f>SUM(AN198:AW198)</f>
        <v>193</v>
      </c>
    </row>
    <row r="199" spans="1:50" x14ac:dyDescent="0.25"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</row>
    <row r="200" spans="1:50" x14ac:dyDescent="0.25">
      <c r="D200" s="37">
        <f>D195*Matrices!$B$16</f>
        <v>0</v>
      </c>
      <c r="E200" s="37">
        <f>E195*Matrices!$C$16</f>
        <v>1600</v>
      </c>
      <c r="F200" s="37">
        <f>F195*Matrices!$D$16</f>
        <v>0</v>
      </c>
      <c r="G200" s="37">
        <f>G195*Matrices!$E$16</f>
        <v>15500</v>
      </c>
      <c r="H200" s="37">
        <f>H195*Matrices!$F$16</f>
        <v>0</v>
      </c>
      <c r="I200" s="37">
        <f>I195*Matrices!$G$16</f>
        <v>0</v>
      </c>
      <c r="J200" s="37">
        <f>J195*Matrices!$H$16</f>
        <v>0</v>
      </c>
      <c r="K200" s="37">
        <f>K195*Matrices!$I$16</f>
        <v>0</v>
      </c>
      <c r="L200" s="37">
        <f>L195*Matrices!$J$16</f>
        <v>0</v>
      </c>
      <c r="M200" s="37">
        <f>M195*Matrices!$K$16</f>
        <v>0</v>
      </c>
      <c r="N200" s="37"/>
      <c r="O200" s="37"/>
      <c r="P200" s="37">
        <f>P195*Matrices!$B$16</f>
        <v>0</v>
      </c>
      <c r="Q200" s="37">
        <f>Q195*Matrices!$C$16</f>
        <v>3200</v>
      </c>
      <c r="R200" s="37">
        <f>R195*Matrices!$D$16</f>
        <v>0</v>
      </c>
      <c r="S200" s="37">
        <f>S195*Matrices!$E$16</f>
        <v>16000</v>
      </c>
      <c r="T200" s="37">
        <f>T195*Matrices!$F$16</f>
        <v>0</v>
      </c>
      <c r="U200" s="37">
        <f>U195*Matrices!$G$16</f>
        <v>0</v>
      </c>
      <c r="V200" s="37">
        <f>V195*Matrices!$H$16</f>
        <v>0</v>
      </c>
      <c r="W200" s="37">
        <f>W195*Matrices!$I$16</f>
        <v>0</v>
      </c>
      <c r="X200" s="37">
        <f>X195*Matrices!$J$16</f>
        <v>0</v>
      </c>
      <c r="Y200" s="37">
        <f>Y195*Matrices!$K$16</f>
        <v>0</v>
      </c>
      <c r="Z200" s="37"/>
      <c r="AA200" s="37"/>
      <c r="AB200" s="37">
        <f>AB195*Matrices!$B$16</f>
        <v>0</v>
      </c>
      <c r="AC200" s="37">
        <f>AC195*Matrices!$C$16</f>
        <v>7000</v>
      </c>
      <c r="AD200" s="37">
        <f>AD195*Matrices!$D$16</f>
        <v>0</v>
      </c>
      <c r="AE200" s="37">
        <f>AE195*Matrices!$E$16</f>
        <v>18750</v>
      </c>
      <c r="AF200" s="37">
        <f>AF195*Matrices!$F$16</f>
        <v>0</v>
      </c>
      <c r="AG200" s="37">
        <f>AG195*Matrices!$G$16</f>
        <v>0</v>
      </c>
      <c r="AH200" s="37">
        <f>AH195*Matrices!$H$16</f>
        <v>0</v>
      </c>
      <c r="AI200" s="37">
        <f>AI195*Matrices!$I$16</f>
        <v>0</v>
      </c>
      <c r="AJ200" s="37">
        <f>AJ195*Matrices!$J$16</f>
        <v>0</v>
      </c>
      <c r="AK200" s="37">
        <f>AK195*Matrices!$K$16</f>
        <v>0</v>
      </c>
      <c r="AL200" s="37"/>
      <c r="AM200" s="37"/>
      <c r="AN200" s="37">
        <f>AN195*Matrices!$B$16</f>
        <v>0</v>
      </c>
      <c r="AO200" s="37">
        <f>AO195*Matrices!$C$16</f>
        <v>6200</v>
      </c>
      <c r="AP200" s="37">
        <f>AP195*Matrices!$D$16</f>
        <v>0</v>
      </c>
      <c r="AQ200" s="37">
        <f>AQ195*Matrices!$E$16</f>
        <v>14750</v>
      </c>
      <c r="AR200" s="37">
        <f>AR195*Matrices!$F$16</f>
        <v>0</v>
      </c>
      <c r="AS200" s="37">
        <f>AS195*Matrices!$G$16</f>
        <v>0</v>
      </c>
      <c r="AT200" s="37">
        <f>AT195*Matrices!$H$16</f>
        <v>0</v>
      </c>
      <c r="AU200" s="37">
        <f>AU195*Matrices!$I$16</f>
        <v>0</v>
      </c>
      <c r="AV200" s="37">
        <f>AV195*Matrices!$J$16</f>
        <v>0</v>
      </c>
      <c r="AW200" s="37">
        <f>AW195*Matrices!$K$16</f>
        <v>0</v>
      </c>
      <c r="AX200" s="37"/>
    </row>
    <row r="201" spans="1:50" x14ac:dyDescent="0.25">
      <c r="D201" s="37">
        <f>D196*Matrices!$B$17</f>
        <v>0</v>
      </c>
      <c r="E201" s="37">
        <f>E196*Matrices!$C$17</f>
        <v>4200</v>
      </c>
      <c r="F201" s="37">
        <f>F196*Matrices!$D$17</f>
        <v>1800</v>
      </c>
      <c r="G201" s="37">
        <f>G196*Matrices!$E$17</f>
        <v>1500</v>
      </c>
      <c r="H201" s="37">
        <f>H196*Matrices!$F$17</f>
        <v>0</v>
      </c>
      <c r="I201" s="37">
        <f>I196*Matrices!$G$17</f>
        <v>0</v>
      </c>
      <c r="J201" s="37">
        <f>J196*Matrices!$H$17</f>
        <v>0</v>
      </c>
      <c r="K201" s="37">
        <f>K196*Matrices!$I$17</f>
        <v>0</v>
      </c>
      <c r="L201" s="37">
        <f>L196*Matrices!$J$17</f>
        <v>0</v>
      </c>
      <c r="M201" s="37">
        <f>M196*Matrices!$K$17</f>
        <v>0</v>
      </c>
      <c r="N201" s="37"/>
      <c r="O201" s="37"/>
      <c r="P201" s="37">
        <f>P196*Matrices!$B$17</f>
        <v>0</v>
      </c>
      <c r="Q201" s="37">
        <f>Q196*Matrices!$C$17</f>
        <v>3600</v>
      </c>
      <c r="R201" s="37">
        <f>R196*Matrices!$D$17</f>
        <v>3200</v>
      </c>
      <c r="S201" s="37">
        <f>S196*Matrices!$E$17</f>
        <v>2500</v>
      </c>
      <c r="T201" s="37">
        <f>T196*Matrices!$F$17</f>
        <v>0</v>
      </c>
      <c r="U201" s="37">
        <f>U196*Matrices!$G$17</f>
        <v>0</v>
      </c>
      <c r="V201" s="37">
        <f>V196*Matrices!$H$17</f>
        <v>0</v>
      </c>
      <c r="W201" s="37">
        <f>W196*Matrices!$I$17</f>
        <v>0</v>
      </c>
      <c r="X201" s="37">
        <f>X196*Matrices!$J$17</f>
        <v>0</v>
      </c>
      <c r="Y201" s="37">
        <f>Y196*Matrices!$K$17</f>
        <v>0</v>
      </c>
      <c r="Z201" s="37"/>
      <c r="AA201" s="37"/>
      <c r="AB201" s="37">
        <f>AB196*Matrices!$B$17</f>
        <v>0</v>
      </c>
      <c r="AC201" s="37">
        <f>AC196*Matrices!$C$17</f>
        <v>4800</v>
      </c>
      <c r="AD201" s="37">
        <f>AD196*Matrices!$D$17</f>
        <v>2600</v>
      </c>
      <c r="AE201" s="37">
        <f>AE196*Matrices!$E$17</f>
        <v>2750</v>
      </c>
      <c r="AF201" s="37">
        <f>AF196*Matrices!$F$17</f>
        <v>0</v>
      </c>
      <c r="AG201" s="37">
        <f>AG196*Matrices!$G$17</f>
        <v>0</v>
      </c>
      <c r="AH201" s="37">
        <f>AH196*Matrices!$H$17</f>
        <v>0</v>
      </c>
      <c r="AI201" s="37">
        <f>AI196*Matrices!$I$17</f>
        <v>0</v>
      </c>
      <c r="AJ201" s="37">
        <f>AJ196*Matrices!$J$17</f>
        <v>0</v>
      </c>
      <c r="AK201" s="37">
        <f>AK196*Matrices!$K$17</f>
        <v>0</v>
      </c>
      <c r="AL201" s="37"/>
      <c r="AM201" s="37"/>
      <c r="AN201" s="37">
        <f>AN196*Matrices!$B$17</f>
        <v>0</v>
      </c>
      <c r="AO201" s="37">
        <f>AO196*Matrices!$C$17</f>
        <v>4600</v>
      </c>
      <c r="AP201" s="37">
        <f>AP196*Matrices!$D$17</f>
        <v>2000</v>
      </c>
      <c r="AQ201" s="37">
        <f>AQ196*Matrices!$E$17</f>
        <v>3250</v>
      </c>
      <c r="AR201" s="37">
        <f>AR196*Matrices!$F$17</f>
        <v>0</v>
      </c>
      <c r="AS201" s="37">
        <f>AS196*Matrices!$G$17</f>
        <v>0</v>
      </c>
      <c r="AT201" s="37">
        <f>AT196*Matrices!$H$17</f>
        <v>0</v>
      </c>
      <c r="AU201" s="37">
        <f>AU196*Matrices!$I$17</f>
        <v>0</v>
      </c>
      <c r="AV201" s="37">
        <f>AV196*Matrices!$J$17</f>
        <v>0</v>
      </c>
      <c r="AW201" s="37">
        <f>AW196*Matrices!$K$17</f>
        <v>0</v>
      </c>
      <c r="AX201" s="37"/>
    </row>
    <row r="202" spans="1:50" x14ac:dyDescent="0.25">
      <c r="D202" s="37">
        <f>D197*Matrices!$B$18</f>
        <v>0</v>
      </c>
      <c r="E202" s="37">
        <f>E197*Matrices!$C$18</f>
        <v>6400</v>
      </c>
      <c r="F202" s="37">
        <f>F197*Matrices!$D$18</f>
        <v>0</v>
      </c>
      <c r="G202" s="37">
        <f>G197*Matrices!$E$18</f>
        <v>4000</v>
      </c>
      <c r="H202" s="37">
        <f>H197*Matrices!$F$18</f>
        <v>0</v>
      </c>
      <c r="I202" s="37">
        <f>I197*Matrices!$G$18</f>
        <v>0</v>
      </c>
      <c r="J202" s="37">
        <f>J197*Matrices!$H$18</f>
        <v>0</v>
      </c>
      <c r="K202" s="37">
        <f>K197*Matrices!$I$18</f>
        <v>0</v>
      </c>
      <c r="L202" s="37">
        <f>L197*Matrices!$J$18</f>
        <v>0</v>
      </c>
      <c r="M202" s="37">
        <f>M197*Matrices!$K$18</f>
        <v>0</v>
      </c>
      <c r="N202" s="37"/>
      <c r="O202" s="37"/>
      <c r="P202" s="37">
        <f>P197*Matrices!$B$18</f>
        <v>0</v>
      </c>
      <c r="Q202" s="37">
        <f>Q197*Matrices!$C$18</f>
        <v>5400</v>
      </c>
      <c r="R202" s="37">
        <f>R197*Matrices!$D$18</f>
        <v>0</v>
      </c>
      <c r="S202" s="37">
        <f>S197*Matrices!$E$18</f>
        <v>8000</v>
      </c>
      <c r="T202" s="37">
        <f>T197*Matrices!$F$18</f>
        <v>0</v>
      </c>
      <c r="U202" s="37">
        <f>U197*Matrices!$G$18</f>
        <v>0</v>
      </c>
      <c r="V202" s="37">
        <f>V197*Matrices!$H$18</f>
        <v>0</v>
      </c>
      <c r="W202" s="37">
        <f>W197*Matrices!$I$18</f>
        <v>0</v>
      </c>
      <c r="X202" s="37">
        <f>X197*Matrices!$J$18</f>
        <v>0</v>
      </c>
      <c r="Y202" s="37">
        <f>Y197*Matrices!$K$18</f>
        <v>0</v>
      </c>
      <c r="Z202" s="37"/>
      <c r="AA202" s="37"/>
      <c r="AB202" s="37">
        <f>AB197*Matrices!$B$18</f>
        <v>0</v>
      </c>
      <c r="AC202" s="37">
        <f>AC197*Matrices!$C$18</f>
        <v>5800</v>
      </c>
      <c r="AD202" s="37">
        <f>AD197*Matrices!$D$18</f>
        <v>0</v>
      </c>
      <c r="AE202" s="37">
        <f>AE197*Matrices!$E$18</f>
        <v>6750</v>
      </c>
      <c r="AF202" s="37">
        <f>AF197*Matrices!$F$18</f>
        <v>0</v>
      </c>
      <c r="AG202" s="37">
        <f>AG197*Matrices!$G$18</f>
        <v>0</v>
      </c>
      <c r="AH202" s="37">
        <f>AH197*Matrices!$H$18</f>
        <v>0</v>
      </c>
      <c r="AI202" s="37">
        <f>AI197*Matrices!$I$18</f>
        <v>0</v>
      </c>
      <c r="AJ202" s="37">
        <f>AJ197*Matrices!$J$18</f>
        <v>0</v>
      </c>
      <c r="AK202" s="37">
        <f>AK197*Matrices!$K$18</f>
        <v>0</v>
      </c>
      <c r="AL202" s="37"/>
      <c r="AM202" s="37"/>
      <c r="AN202" s="37">
        <f>AN197*Matrices!$B$18</f>
        <v>0</v>
      </c>
      <c r="AO202" s="37">
        <f>AO197*Matrices!$C$18</f>
        <v>5800</v>
      </c>
      <c r="AP202" s="37">
        <f>AP197*Matrices!$D$18</f>
        <v>0</v>
      </c>
      <c r="AQ202" s="37">
        <f>AQ197*Matrices!$E$18</f>
        <v>7000</v>
      </c>
      <c r="AR202" s="37">
        <f>AR197*Matrices!$F$18</f>
        <v>0</v>
      </c>
      <c r="AS202" s="37">
        <f>AS197*Matrices!$G$18</f>
        <v>0</v>
      </c>
      <c r="AT202" s="37">
        <f>AT197*Matrices!$H$18</f>
        <v>0</v>
      </c>
      <c r="AU202" s="37">
        <f>AU197*Matrices!$I$18</f>
        <v>0</v>
      </c>
      <c r="AV202" s="37">
        <f>AV197*Matrices!$J$18</f>
        <v>0</v>
      </c>
      <c r="AW202" s="37">
        <f>AW197*Matrices!$K$18</f>
        <v>0</v>
      </c>
      <c r="AX202" s="37"/>
    </row>
    <row r="203" spans="1:50" x14ac:dyDescent="0.25">
      <c r="B203" t="str">
        <f>B197</f>
        <v>LCC</v>
      </c>
      <c r="D203" s="344">
        <f t="shared" ref="D203:M203" si="156">SUM(D200:D202)</f>
        <v>0</v>
      </c>
      <c r="E203" s="344">
        <f t="shared" si="156"/>
        <v>12200</v>
      </c>
      <c r="F203" s="344">
        <f t="shared" si="156"/>
        <v>1800</v>
      </c>
      <c r="G203" s="344">
        <f t="shared" si="156"/>
        <v>21000</v>
      </c>
      <c r="H203" s="344">
        <f t="shared" si="156"/>
        <v>0</v>
      </c>
      <c r="I203" s="344">
        <f t="shared" si="156"/>
        <v>0</v>
      </c>
      <c r="J203" s="344">
        <f t="shared" si="156"/>
        <v>0</v>
      </c>
      <c r="K203" s="344">
        <f t="shared" si="156"/>
        <v>0</v>
      </c>
      <c r="L203" s="344">
        <f t="shared" si="156"/>
        <v>0</v>
      </c>
      <c r="M203" s="344">
        <f t="shared" si="156"/>
        <v>0</v>
      </c>
      <c r="N203" s="194">
        <f>SUM(D203:M203)/Matrices!$L$18</f>
        <v>8.5717784399363239</v>
      </c>
      <c r="O203" s="37"/>
      <c r="P203" s="344">
        <f t="shared" ref="P203:Y203" si="157">SUM(P200:P202)</f>
        <v>0</v>
      </c>
      <c r="Q203" s="344">
        <f t="shared" si="157"/>
        <v>12200</v>
      </c>
      <c r="R203" s="344">
        <f t="shared" si="157"/>
        <v>3200</v>
      </c>
      <c r="S203" s="344">
        <f t="shared" si="157"/>
        <v>26500</v>
      </c>
      <c r="T203" s="344">
        <f t="shared" si="157"/>
        <v>0</v>
      </c>
      <c r="U203" s="344">
        <f t="shared" si="157"/>
        <v>0</v>
      </c>
      <c r="V203" s="344">
        <f t="shared" si="157"/>
        <v>0</v>
      </c>
      <c r="W203" s="344">
        <f t="shared" si="157"/>
        <v>0</v>
      </c>
      <c r="X203" s="344">
        <f t="shared" si="157"/>
        <v>0</v>
      </c>
      <c r="Y203" s="344">
        <f t="shared" si="157"/>
        <v>0</v>
      </c>
      <c r="Z203" s="194">
        <f>SUM(P203:Y203)/Matrices!$L$18</f>
        <v>10.261643332380913</v>
      </c>
      <c r="AA203" s="37"/>
      <c r="AB203" s="344">
        <f t="shared" ref="AB203:AK203" si="158">SUM(AB200:AB202)</f>
        <v>0</v>
      </c>
      <c r="AC203" s="344">
        <f t="shared" si="158"/>
        <v>17600</v>
      </c>
      <c r="AD203" s="344">
        <f t="shared" si="158"/>
        <v>2600</v>
      </c>
      <c r="AE203" s="344">
        <f t="shared" si="158"/>
        <v>28250</v>
      </c>
      <c r="AF203" s="344">
        <f t="shared" si="158"/>
        <v>0</v>
      </c>
      <c r="AG203" s="344">
        <f t="shared" si="158"/>
        <v>0</v>
      </c>
      <c r="AH203" s="344">
        <f t="shared" si="158"/>
        <v>0</v>
      </c>
      <c r="AI203" s="344">
        <f t="shared" si="158"/>
        <v>0</v>
      </c>
      <c r="AJ203" s="344">
        <f t="shared" si="158"/>
        <v>0</v>
      </c>
      <c r="AK203" s="344">
        <f t="shared" si="158"/>
        <v>0</v>
      </c>
      <c r="AL203" s="194">
        <f>SUM(AB203:AK203)/Matrices!$L$18</f>
        <v>11.865790440426141</v>
      </c>
      <c r="AM203" s="37"/>
      <c r="AN203" s="344">
        <f t="shared" ref="AN203:AW203" si="159">SUM(AN200:AN202)</f>
        <v>0</v>
      </c>
      <c r="AO203" s="344">
        <f t="shared" si="159"/>
        <v>16600</v>
      </c>
      <c r="AP203" s="344">
        <f t="shared" si="159"/>
        <v>2000</v>
      </c>
      <c r="AQ203" s="344">
        <f t="shared" si="159"/>
        <v>25000</v>
      </c>
      <c r="AR203" s="344">
        <f t="shared" si="159"/>
        <v>0</v>
      </c>
      <c r="AS203" s="344">
        <f t="shared" si="159"/>
        <v>0</v>
      </c>
      <c r="AT203" s="344">
        <f t="shared" si="159"/>
        <v>0</v>
      </c>
      <c r="AU203" s="344">
        <f t="shared" si="159"/>
        <v>0</v>
      </c>
      <c r="AV203" s="344">
        <f t="shared" si="159"/>
        <v>0</v>
      </c>
      <c r="AW203" s="344">
        <f t="shared" si="159"/>
        <v>0</v>
      </c>
      <c r="AX203" s="194">
        <f>SUM(AN203:AW203)/Matrices!$L$18</f>
        <v>10.677986856606392</v>
      </c>
    </row>
    <row r="204" spans="1:50" x14ac:dyDescent="0.25">
      <c r="D204" s="345"/>
      <c r="E204" s="345"/>
      <c r="F204" s="345"/>
      <c r="G204" s="345"/>
      <c r="H204" s="345"/>
      <c r="I204" s="345"/>
      <c r="J204" s="345"/>
      <c r="K204" s="345"/>
      <c r="L204" s="345"/>
      <c r="M204" s="345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</row>
    <row r="205" spans="1:50" x14ac:dyDescent="0.25">
      <c r="A205" s="35" t="str">
        <f>Raw_Award_Data!A62</f>
        <v>44</v>
      </c>
      <c r="B205" t="str">
        <f>Raw_Award_Data!B62</f>
        <v>MCC</v>
      </c>
      <c r="C205" s="343" t="str">
        <f>Raw_Award_Data!C62</f>
        <v>1</v>
      </c>
      <c r="D205" s="37">
        <f>Raw_Award_Data!D62</f>
        <v>19</v>
      </c>
      <c r="E205" s="37">
        <f>Raw_Award_Data!E62</f>
        <v>5</v>
      </c>
      <c r="F205" s="37">
        <f>Raw_Award_Data!F62</f>
        <v>0</v>
      </c>
      <c r="G205" s="37">
        <f>Raw_Award_Data!G62</f>
        <v>43</v>
      </c>
      <c r="H205" s="37">
        <f>Raw_Award_Data!H62</f>
        <v>0</v>
      </c>
      <c r="I205" s="37">
        <f>Raw_Award_Data!I62</f>
        <v>0</v>
      </c>
      <c r="J205" s="37">
        <f>Raw_Award_Data!J62</f>
        <v>0</v>
      </c>
      <c r="K205" s="37">
        <f>Raw_Award_Data!K62</f>
        <v>0</v>
      </c>
      <c r="L205" s="37">
        <f>Raw_Award_Data!L62</f>
        <v>0</v>
      </c>
      <c r="M205" s="37">
        <f>Raw_Award_Data!M62</f>
        <v>0</v>
      </c>
      <c r="N205" s="37"/>
      <c r="O205" s="37"/>
      <c r="P205" s="37">
        <f>Raw_Award_Data!N62</f>
        <v>77</v>
      </c>
      <c r="Q205" s="37">
        <f>Raw_Award_Data!O62</f>
        <v>6</v>
      </c>
      <c r="R205" s="37">
        <f>Raw_Award_Data!P62</f>
        <v>0</v>
      </c>
      <c r="S205" s="37">
        <f>Raw_Award_Data!Q62</f>
        <v>46</v>
      </c>
      <c r="T205" s="37">
        <f>Raw_Award_Data!R62</f>
        <v>0</v>
      </c>
      <c r="U205" s="37">
        <f>Raw_Award_Data!S62</f>
        <v>0</v>
      </c>
      <c r="V205" s="37">
        <f>Raw_Award_Data!T62</f>
        <v>0</v>
      </c>
      <c r="W205" s="37">
        <f>Raw_Award_Data!U62</f>
        <v>0</v>
      </c>
      <c r="X205" s="37">
        <f>Raw_Award_Data!V62</f>
        <v>0</v>
      </c>
      <c r="Y205" s="37">
        <f>Raw_Award_Data!W62</f>
        <v>0</v>
      </c>
      <c r="Z205" s="37"/>
      <c r="AA205" s="37"/>
      <c r="AB205" s="37">
        <f>Raw_Award_Data!X62</f>
        <v>64</v>
      </c>
      <c r="AC205" s="37">
        <f>Raw_Award_Data!Y62</f>
        <v>2</v>
      </c>
      <c r="AD205" s="37">
        <f>Raw_Award_Data!Z62</f>
        <v>0</v>
      </c>
      <c r="AE205" s="37">
        <f>Raw_Award_Data!AA62</f>
        <v>39</v>
      </c>
      <c r="AF205" s="37">
        <f>Raw_Award_Data!AB62</f>
        <v>0</v>
      </c>
      <c r="AG205" s="37">
        <f>Raw_Award_Data!AC62</f>
        <v>0</v>
      </c>
      <c r="AH205" s="37">
        <f>Raw_Award_Data!AD62</f>
        <v>0</v>
      </c>
      <c r="AI205" s="37">
        <f>Raw_Award_Data!AE62</f>
        <v>0</v>
      </c>
      <c r="AJ205" s="37">
        <f>Raw_Award_Data!AF62</f>
        <v>0</v>
      </c>
      <c r="AK205" s="37">
        <f>Raw_Award_Data!AG62</f>
        <v>0</v>
      </c>
      <c r="AL205" s="37"/>
      <c r="AM205" s="37"/>
      <c r="AN205" s="37">
        <f>Raw_Award_Data!AH62</f>
        <v>47</v>
      </c>
      <c r="AO205" s="37">
        <f>Raw_Award_Data!AI62</f>
        <v>2</v>
      </c>
      <c r="AP205" s="37">
        <f>Raw_Award_Data!AJ62</f>
        <v>0</v>
      </c>
      <c r="AQ205" s="37">
        <f>Raw_Award_Data!AK62</f>
        <v>40</v>
      </c>
      <c r="AR205" s="37">
        <f>Raw_Award_Data!AL62</f>
        <v>0</v>
      </c>
      <c r="AS205" s="37">
        <f>Raw_Award_Data!AM62</f>
        <v>0</v>
      </c>
      <c r="AT205" s="37">
        <f>Raw_Award_Data!AN62</f>
        <v>0</v>
      </c>
      <c r="AU205" s="37">
        <f>Raw_Award_Data!AO62</f>
        <v>0</v>
      </c>
      <c r="AV205" s="37">
        <f>Raw_Award_Data!AP62</f>
        <v>0</v>
      </c>
      <c r="AW205" s="37">
        <f>Raw_Award_Data!AQ62</f>
        <v>0</v>
      </c>
      <c r="AX205" s="37"/>
    </row>
    <row r="206" spans="1:50" x14ac:dyDescent="0.25">
      <c r="A206" s="35" t="str">
        <f>Raw_Award_Data!A63</f>
        <v>44</v>
      </c>
      <c r="B206" t="str">
        <f>Raw_Award_Data!B63</f>
        <v>MCC</v>
      </c>
      <c r="C206" s="343" t="str">
        <f>Raw_Award_Data!C63</f>
        <v>2</v>
      </c>
      <c r="D206" s="37">
        <f>Raw_Award_Data!D63</f>
        <v>2</v>
      </c>
      <c r="E206" s="37">
        <f>Raw_Award_Data!E63</f>
        <v>4</v>
      </c>
      <c r="F206" s="37">
        <f>Raw_Award_Data!F63</f>
        <v>0</v>
      </c>
      <c r="G206" s="37">
        <f>Raw_Award_Data!G63</f>
        <v>14</v>
      </c>
      <c r="H206" s="37">
        <f>Raw_Award_Data!H63</f>
        <v>0</v>
      </c>
      <c r="I206" s="37">
        <f>Raw_Award_Data!I63</f>
        <v>0</v>
      </c>
      <c r="J206" s="37">
        <f>Raw_Award_Data!J63</f>
        <v>0</v>
      </c>
      <c r="K206" s="37">
        <f>Raw_Award_Data!K63</f>
        <v>0</v>
      </c>
      <c r="L206" s="37">
        <f>Raw_Award_Data!L63</f>
        <v>0</v>
      </c>
      <c r="M206" s="37">
        <f>Raw_Award_Data!M63</f>
        <v>0</v>
      </c>
      <c r="N206" s="37"/>
      <c r="O206" s="37"/>
      <c r="P206" s="37">
        <f>Raw_Award_Data!N63</f>
        <v>0</v>
      </c>
      <c r="Q206" s="37">
        <f>Raw_Award_Data!O63</f>
        <v>7</v>
      </c>
      <c r="R206" s="37">
        <f>Raw_Award_Data!P63</f>
        <v>0</v>
      </c>
      <c r="S206" s="37">
        <f>Raw_Award_Data!Q63</f>
        <v>4</v>
      </c>
      <c r="T206" s="37">
        <f>Raw_Award_Data!R63</f>
        <v>0</v>
      </c>
      <c r="U206" s="37">
        <f>Raw_Award_Data!S63</f>
        <v>0</v>
      </c>
      <c r="V206" s="37">
        <f>Raw_Award_Data!T63</f>
        <v>0</v>
      </c>
      <c r="W206" s="37">
        <f>Raw_Award_Data!U63</f>
        <v>0</v>
      </c>
      <c r="X206" s="37">
        <f>Raw_Award_Data!V63</f>
        <v>0</v>
      </c>
      <c r="Y206" s="37">
        <f>Raw_Award_Data!W63</f>
        <v>0</v>
      </c>
      <c r="Z206" s="37"/>
      <c r="AA206" s="37"/>
      <c r="AB206" s="37">
        <f>Raw_Award_Data!X63</f>
        <v>0</v>
      </c>
      <c r="AC206" s="37">
        <f>Raw_Award_Data!Y63</f>
        <v>0</v>
      </c>
      <c r="AD206" s="37">
        <f>Raw_Award_Data!Z63</f>
        <v>0</v>
      </c>
      <c r="AE206" s="37">
        <f>Raw_Award_Data!AA63</f>
        <v>15</v>
      </c>
      <c r="AF206" s="37">
        <f>Raw_Award_Data!AB63</f>
        <v>0</v>
      </c>
      <c r="AG206" s="37">
        <f>Raw_Award_Data!AC63</f>
        <v>0</v>
      </c>
      <c r="AH206" s="37">
        <f>Raw_Award_Data!AD63</f>
        <v>0</v>
      </c>
      <c r="AI206" s="37">
        <f>Raw_Award_Data!AE63</f>
        <v>0</v>
      </c>
      <c r="AJ206" s="37">
        <f>Raw_Award_Data!AF63</f>
        <v>0</v>
      </c>
      <c r="AK206" s="37">
        <f>Raw_Award_Data!AG63</f>
        <v>0</v>
      </c>
      <c r="AL206" s="37"/>
      <c r="AM206" s="37"/>
      <c r="AN206" s="37">
        <f>Raw_Award_Data!AH63</f>
        <v>0</v>
      </c>
      <c r="AO206" s="37">
        <f>Raw_Award_Data!AI63</f>
        <v>0</v>
      </c>
      <c r="AP206" s="37">
        <f>Raw_Award_Data!AJ63</f>
        <v>0</v>
      </c>
      <c r="AQ206" s="37">
        <f>Raw_Award_Data!AK63</f>
        <v>7</v>
      </c>
      <c r="AR206" s="37">
        <f>Raw_Award_Data!AL63</f>
        <v>0</v>
      </c>
      <c r="AS206" s="37">
        <f>Raw_Award_Data!AM63</f>
        <v>0</v>
      </c>
      <c r="AT206" s="37">
        <f>Raw_Award_Data!AN63</f>
        <v>0</v>
      </c>
      <c r="AU206" s="37">
        <f>Raw_Award_Data!AO63</f>
        <v>0</v>
      </c>
      <c r="AV206" s="37">
        <f>Raw_Award_Data!AP63</f>
        <v>0</v>
      </c>
      <c r="AW206" s="37">
        <f>Raw_Award_Data!AQ63</f>
        <v>0</v>
      </c>
      <c r="AX206" s="37"/>
    </row>
    <row r="207" spans="1:50" x14ac:dyDescent="0.25">
      <c r="A207" s="35" t="str">
        <f>Raw_Award_Data!A64</f>
        <v>44</v>
      </c>
      <c r="B207" t="str">
        <f>Raw_Award_Data!B64</f>
        <v>MCC</v>
      </c>
      <c r="C207" s="343" t="str">
        <f>Raw_Award_Data!C64</f>
        <v>3</v>
      </c>
      <c r="D207" s="37">
        <f>Raw_Award_Data!D64</f>
        <v>0</v>
      </c>
      <c r="E207" s="37">
        <f>Raw_Award_Data!E64</f>
        <v>1</v>
      </c>
      <c r="F207" s="37">
        <f>Raw_Award_Data!F64</f>
        <v>0</v>
      </c>
      <c r="G207" s="37">
        <f>Raw_Award_Data!G64</f>
        <v>20</v>
      </c>
      <c r="H207" s="37">
        <f>Raw_Award_Data!H64</f>
        <v>0</v>
      </c>
      <c r="I207" s="37">
        <f>Raw_Award_Data!I64</f>
        <v>0</v>
      </c>
      <c r="J207" s="37">
        <f>Raw_Award_Data!J64</f>
        <v>0</v>
      </c>
      <c r="K207" s="37">
        <f>Raw_Award_Data!K64</f>
        <v>0</v>
      </c>
      <c r="L207" s="37">
        <f>Raw_Award_Data!L64</f>
        <v>0</v>
      </c>
      <c r="M207" s="37">
        <f>Raw_Award_Data!M64</f>
        <v>0</v>
      </c>
      <c r="N207" s="37"/>
      <c r="O207" s="37"/>
      <c r="P207" s="37">
        <f>Raw_Award_Data!N64</f>
        <v>21</v>
      </c>
      <c r="Q207" s="37">
        <f>Raw_Award_Data!O64</f>
        <v>13</v>
      </c>
      <c r="R207" s="37">
        <f>Raw_Award_Data!P64</f>
        <v>0</v>
      </c>
      <c r="S207" s="37">
        <f>Raw_Award_Data!Q64</f>
        <v>18</v>
      </c>
      <c r="T207" s="37">
        <f>Raw_Award_Data!R64</f>
        <v>0</v>
      </c>
      <c r="U207" s="37">
        <f>Raw_Award_Data!S64</f>
        <v>0</v>
      </c>
      <c r="V207" s="37">
        <f>Raw_Award_Data!T64</f>
        <v>0</v>
      </c>
      <c r="W207" s="37">
        <f>Raw_Award_Data!U64</f>
        <v>0</v>
      </c>
      <c r="X207" s="37">
        <f>Raw_Award_Data!V64</f>
        <v>0</v>
      </c>
      <c r="Y207" s="37">
        <f>Raw_Award_Data!W64</f>
        <v>0</v>
      </c>
      <c r="Z207" s="37"/>
      <c r="AA207" s="37"/>
      <c r="AB207" s="37">
        <f>Raw_Award_Data!X64</f>
        <v>35</v>
      </c>
      <c r="AC207" s="37">
        <f>Raw_Award_Data!Y64</f>
        <v>9</v>
      </c>
      <c r="AD207" s="37">
        <f>Raw_Award_Data!Z64</f>
        <v>0</v>
      </c>
      <c r="AE207" s="37">
        <f>Raw_Award_Data!AA64</f>
        <v>8</v>
      </c>
      <c r="AF207" s="37">
        <f>Raw_Award_Data!AB64</f>
        <v>0</v>
      </c>
      <c r="AG207" s="37">
        <f>Raw_Award_Data!AC64</f>
        <v>0</v>
      </c>
      <c r="AH207" s="37">
        <f>Raw_Award_Data!AD64</f>
        <v>0</v>
      </c>
      <c r="AI207" s="37">
        <f>Raw_Award_Data!AE64</f>
        <v>0</v>
      </c>
      <c r="AJ207" s="37">
        <f>Raw_Award_Data!AF64</f>
        <v>0</v>
      </c>
      <c r="AK207" s="37">
        <f>Raw_Award_Data!AG64</f>
        <v>0</v>
      </c>
      <c r="AL207" s="37"/>
      <c r="AM207" s="37"/>
      <c r="AN207" s="37">
        <f>Raw_Award_Data!AH64</f>
        <v>8</v>
      </c>
      <c r="AO207" s="37">
        <f>Raw_Award_Data!AI64</f>
        <v>3</v>
      </c>
      <c r="AP207" s="37">
        <f>Raw_Award_Data!AJ64</f>
        <v>0</v>
      </c>
      <c r="AQ207" s="37">
        <f>Raw_Award_Data!AK64</f>
        <v>12</v>
      </c>
      <c r="AR207" s="37">
        <f>Raw_Award_Data!AL64</f>
        <v>0</v>
      </c>
      <c r="AS207" s="37">
        <f>Raw_Award_Data!AM64</f>
        <v>0</v>
      </c>
      <c r="AT207" s="37">
        <f>Raw_Award_Data!AN64</f>
        <v>0</v>
      </c>
      <c r="AU207" s="37">
        <f>Raw_Award_Data!AO64</f>
        <v>0</v>
      </c>
      <c r="AV207" s="37">
        <f>Raw_Award_Data!AP64</f>
        <v>0</v>
      </c>
      <c r="AW207" s="37">
        <f>Raw_Award_Data!AQ64</f>
        <v>0</v>
      </c>
      <c r="AX207" s="37"/>
    </row>
    <row r="208" spans="1:50" x14ac:dyDescent="0.25">
      <c r="D208" s="344">
        <f t="shared" ref="D208:M208" si="160">SUM(D205:D207)</f>
        <v>21</v>
      </c>
      <c r="E208" s="344">
        <f t="shared" si="160"/>
        <v>10</v>
      </c>
      <c r="F208" s="344">
        <f t="shared" si="160"/>
        <v>0</v>
      </c>
      <c r="G208" s="344">
        <f t="shared" si="160"/>
        <v>77</v>
      </c>
      <c r="H208" s="344">
        <f t="shared" si="160"/>
        <v>0</v>
      </c>
      <c r="I208" s="344">
        <f t="shared" si="160"/>
        <v>0</v>
      </c>
      <c r="J208" s="344">
        <f t="shared" si="160"/>
        <v>0</v>
      </c>
      <c r="K208" s="344">
        <f t="shared" si="160"/>
        <v>0</v>
      </c>
      <c r="L208" s="344">
        <f t="shared" si="160"/>
        <v>0</v>
      </c>
      <c r="M208" s="344">
        <f t="shared" si="160"/>
        <v>0</v>
      </c>
      <c r="N208" s="194">
        <f>SUM(D208:M208)</f>
        <v>108</v>
      </c>
      <c r="O208" s="37"/>
      <c r="P208" s="344">
        <f t="shared" ref="P208:Y208" si="161">SUM(P205:P207)</f>
        <v>98</v>
      </c>
      <c r="Q208" s="344">
        <f t="shared" si="161"/>
        <v>26</v>
      </c>
      <c r="R208" s="344">
        <f t="shared" si="161"/>
        <v>0</v>
      </c>
      <c r="S208" s="344">
        <f t="shared" si="161"/>
        <v>68</v>
      </c>
      <c r="T208" s="344">
        <f t="shared" si="161"/>
        <v>0</v>
      </c>
      <c r="U208" s="344">
        <f t="shared" si="161"/>
        <v>0</v>
      </c>
      <c r="V208" s="344">
        <f t="shared" si="161"/>
        <v>0</v>
      </c>
      <c r="W208" s="344">
        <f t="shared" si="161"/>
        <v>0</v>
      </c>
      <c r="X208" s="344">
        <f t="shared" si="161"/>
        <v>0</v>
      </c>
      <c r="Y208" s="344">
        <f t="shared" si="161"/>
        <v>0</v>
      </c>
      <c r="Z208" s="194">
        <f>SUM(P208:Y208)</f>
        <v>192</v>
      </c>
      <c r="AA208" s="37"/>
      <c r="AB208" s="344">
        <f t="shared" ref="AB208:AK208" si="162">SUM(AB205:AB207)</f>
        <v>99</v>
      </c>
      <c r="AC208" s="344">
        <f t="shared" si="162"/>
        <v>11</v>
      </c>
      <c r="AD208" s="344">
        <f t="shared" si="162"/>
        <v>0</v>
      </c>
      <c r="AE208" s="344">
        <f t="shared" si="162"/>
        <v>62</v>
      </c>
      <c r="AF208" s="344">
        <f t="shared" si="162"/>
        <v>0</v>
      </c>
      <c r="AG208" s="344">
        <f t="shared" si="162"/>
        <v>0</v>
      </c>
      <c r="AH208" s="344">
        <f t="shared" si="162"/>
        <v>0</v>
      </c>
      <c r="AI208" s="344">
        <f t="shared" si="162"/>
        <v>0</v>
      </c>
      <c r="AJ208" s="344">
        <f t="shared" si="162"/>
        <v>0</v>
      </c>
      <c r="AK208" s="344">
        <f t="shared" si="162"/>
        <v>0</v>
      </c>
      <c r="AL208" s="194">
        <f>SUM(AB208:AK208)</f>
        <v>172</v>
      </c>
      <c r="AM208" s="37"/>
      <c r="AN208" s="344">
        <f t="shared" ref="AN208:AW208" si="163">SUM(AN205:AN207)</f>
        <v>55</v>
      </c>
      <c r="AO208" s="344">
        <f t="shared" si="163"/>
        <v>5</v>
      </c>
      <c r="AP208" s="344">
        <f t="shared" si="163"/>
        <v>0</v>
      </c>
      <c r="AQ208" s="344">
        <f t="shared" si="163"/>
        <v>59</v>
      </c>
      <c r="AR208" s="344">
        <f t="shared" si="163"/>
        <v>0</v>
      </c>
      <c r="AS208" s="344">
        <f t="shared" si="163"/>
        <v>0</v>
      </c>
      <c r="AT208" s="344">
        <f t="shared" si="163"/>
        <v>0</v>
      </c>
      <c r="AU208" s="344">
        <f t="shared" si="163"/>
        <v>0</v>
      </c>
      <c r="AV208" s="344">
        <f t="shared" si="163"/>
        <v>0</v>
      </c>
      <c r="AW208" s="344">
        <f t="shared" si="163"/>
        <v>0</v>
      </c>
      <c r="AX208" s="194">
        <f>SUM(AN208:AW208)</f>
        <v>119</v>
      </c>
    </row>
    <row r="209" spans="1:50" x14ac:dyDescent="0.25"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</row>
    <row r="210" spans="1:50" x14ac:dyDescent="0.25">
      <c r="D210" s="37">
        <f>D205*Matrices!$B$16</f>
        <v>1900</v>
      </c>
      <c r="E210" s="37">
        <f>E205*Matrices!$C$16</f>
        <v>1000</v>
      </c>
      <c r="F210" s="37">
        <f>F205*Matrices!$D$16</f>
        <v>0</v>
      </c>
      <c r="G210" s="37">
        <f>G205*Matrices!$E$16</f>
        <v>10750</v>
      </c>
      <c r="H210" s="37">
        <f>H205*Matrices!$F$16</f>
        <v>0</v>
      </c>
      <c r="I210" s="37">
        <f>I205*Matrices!$G$16</f>
        <v>0</v>
      </c>
      <c r="J210" s="37">
        <f>J205*Matrices!$H$16</f>
        <v>0</v>
      </c>
      <c r="K210" s="37">
        <f>K205*Matrices!$I$16</f>
        <v>0</v>
      </c>
      <c r="L210" s="37">
        <f>L205*Matrices!$J$16</f>
        <v>0</v>
      </c>
      <c r="M210" s="37">
        <f>M205*Matrices!$K$16</f>
        <v>0</v>
      </c>
      <c r="N210" s="37"/>
      <c r="O210" s="37"/>
      <c r="P210" s="37">
        <f>P205*Matrices!$B$16</f>
        <v>7700</v>
      </c>
      <c r="Q210" s="37">
        <f>Q205*Matrices!$C$16</f>
        <v>1200</v>
      </c>
      <c r="R210" s="37">
        <f>R205*Matrices!$D$16</f>
        <v>0</v>
      </c>
      <c r="S210" s="37">
        <f>S205*Matrices!$E$16</f>
        <v>11500</v>
      </c>
      <c r="T210" s="37">
        <f>T205*Matrices!$F$16</f>
        <v>0</v>
      </c>
      <c r="U210" s="37">
        <f>U205*Matrices!$G$16</f>
        <v>0</v>
      </c>
      <c r="V210" s="37">
        <f>V205*Matrices!$H$16</f>
        <v>0</v>
      </c>
      <c r="W210" s="37">
        <f>W205*Matrices!$I$16</f>
        <v>0</v>
      </c>
      <c r="X210" s="37">
        <f>X205*Matrices!$J$16</f>
        <v>0</v>
      </c>
      <c r="Y210" s="37">
        <f>Y205*Matrices!$K$16</f>
        <v>0</v>
      </c>
      <c r="Z210" s="37"/>
      <c r="AA210" s="37"/>
      <c r="AB210" s="37">
        <f>AB205*Matrices!$B$16</f>
        <v>6400</v>
      </c>
      <c r="AC210" s="37">
        <f>AC205*Matrices!$C$16</f>
        <v>400</v>
      </c>
      <c r="AD210" s="37">
        <f>AD205*Matrices!$D$16</f>
        <v>0</v>
      </c>
      <c r="AE210" s="37">
        <f>AE205*Matrices!$E$16</f>
        <v>9750</v>
      </c>
      <c r="AF210" s="37">
        <f>AF205*Matrices!$F$16</f>
        <v>0</v>
      </c>
      <c r="AG210" s="37">
        <f>AG205*Matrices!$G$16</f>
        <v>0</v>
      </c>
      <c r="AH210" s="37">
        <f>AH205*Matrices!$H$16</f>
        <v>0</v>
      </c>
      <c r="AI210" s="37">
        <f>AI205*Matrices!$I$16</f>
        <v>0</v>
      </c>
      <c r="AJ210" s="37">
        <f>AJ205*Matrices!$J$16</f>
        <v>0</v>
      </c>
      <c r="AK210" s="37">
        <f>AK205*Matrices!$K$16</f>
        <v>0</v>
      </c>
      <c r="AL210" s="37"/>
      <c r="AM210" s="37"/>
      <c r="AN210" s="37">
        <f>AN205*Matrices!$B$16</f>
        <v>4700</v>
      </c>
      <c r="AO210" s="37">
        <f>AO205*Matrices!$C$16</f>
        <v>400</v>
      </c>
      <c r="AP210" s="37">
        <f>AP205*Matrices!$D$16</f>
        <v>0</v>
      </c>
      <c r="AQ210" s="37">
        <f>AQ205*Matrices!$E$16</f>
        <v>10000</v>
      </c>
      <c r="AR210" s="37">
        <f>AR205*Matrices!$F$16</f>
        <v>0</v>
      </c>
      <c r="AS210" s="37">
        <f>AS205*Matrices!$G$16</f>
        <v>0</v>
      </c>
      <c r="AT210" s="37">
        <f>AT205*Matrices!$H$16</f>
        <v>0</v>
      </c>
      <c r="AU210" s="37">
        <f>AU205*Matrices!$I$16</f>
        <v>0</v>
      </c>
      <c r="AV210" s="37">
        <f>AV205*Matrices!$J$16</f>
        <v>0</v>
      </c>
      <c r="AW210" s="37">
        <f>AW205*Matrices!$K$16</f>
        <v>0</v>
      </c>
      <c r="AX210" s="37"/>
    </row>
    <row r="211" spans="1:50" x14ac:dyDescent="0.25">
      <c r="D211" s="37">
        <f>D206*Matrices!$B$17</f>
        <v>200</v>
      </c>
      <c r="E211" s="37">
        <f>E206*Matrices!$C$17</f>
        <v>800</v>
      </c>
      <c r="F211" s="37">
        <f>F206*Matrices!$D$17</f>
        <v>0</v>
      </c>
      <c r="G211" s="37">
        <f>G206*Matrices!$E$17</f>
        <v>3500</v>
      </c>
      <c r="H211" s="37">
        <f>H206*Matrices!$F$17</f>
        <v>0</v>
      </c>
      <c r="I211" s="37">
        <f>I206*Matrices!$G$17</f>
        <v>0</v>
      </c>
      <c r="J211" s="37">
        <f>J206*Matrices!$H$17</f>
        <v>0</v>
      </c>
      <c r="K211" s="37">
        <f>K206*Matrices!$I$17</f>
        <v>0</v>
      </c>
      <c r="L211" s="37">
        <f>L206*Matrices!$J$17</f>
        <v>0</v>
      </c>
      <c r="M211" s="37">
        <f>M206*Matrices!$K$17</f>
        <v>0</v>
      </c>
      <c r="N211" s="37"/>
      <c r="O211" s="37"/>
      <c r="P211" s="37">
        <f>P206*Matrices!$B$17</f>
        <v>0</v>
      </c>
      <c r="Q211" s="37">
        <f>Q206*Matrices!$C$17</f>
        <v>1400</v>
      </c>
      <c r="R211" s="37">
        <f>R206*Matrices!$D$17</f>
        <v>0</v>
      </c>
      <c r="S211" s="37">
        <f>S206*Matrices!$E$17</f>
        <v>1000</v>
      </c>
      <c r="T211" s="37">
        <f>T206*Matrices!$F$17</f>
        <v>0</v>
      </c>
      <c r="U211" s="37">
        <f>U206*Matrices!$G$17</f>
        <v>0</v>
      </c>
      <c r="V211" s="37">
        <f>V206*Matrices!$H$17</f>
        <v>0</v>
      </c>
      <c r="W211" s="37">
        <f>W206*Matrices!$I$17</f>
        <v>0</v>
      </c>
      <c r="X211" s="37">
        <f>X206*Matrices!$J$17</f>
        <v>0</v>
      </c>
      <c r="Y211" s="37">
        <f>Y206*Matrices!$K$17</f>
        <v>0</v>
      </c>
      <c r="Z211" s="37"/>
      <c r="AA211" s="37"/>
      <c r="AB211" s="37">
        <f>AB206*Matrices!$B$17</f>
        <v>0</v>
      </c>
      <c r="AC211" s="37">
        <f>AC206*Matrices!$C$17</f>
        <v>0</v>
      </c>
      <c r="AD211" s="37">
        <f>AD206*Matrices!$D$17</f>
        <v>0</v>
      </c>
      <c r="AE211" s="37">
        <f>AE206*Matrices!$E$17</f>
        <v>3750</v>
      </c>
      <c r="AF211" s="37">
        <f>AF206*Matrices!$F$17</f>
        <v>0</v>
      </c>
      <c r="AG211" s="37">
        <f>AG206*Matrices!$G$17</f>
        <v>0</v>
      </c>
      <c r="AH211" s="37">
        <f>AH206*Matrices!$H$17</f>
        <v>0</v>
      </c>
      <c r="AI211" s="37">
        <f>AI206*Matrices!$I$17</f>
        <v>0</v>
      </c>
      <c r="AJ211" s="37">
        <f>AJ206*Matrices!$J$17</f>
        <v>0</v>
      </c>
      <c r="AK211" s="37">
        <f>AK206*Matrices!$K$17</f>
        <v>0</v>
      </c>
      <c r="AL211" s="37"/>
      <c r="AM211" s="37"/>
      <c r="AN211" s="37">
        <f>AN206*Matrices!$B$17</f>
        <v>0</v>
      </c>
      <c r="AO211" s="37">
        <f>AO206*Matrices!$C$17</f>
        <v>0</v>
      </c>
      <c r="AP211" s="37">
        <f>AP206*Matrices!$D$17</f>
        <v>0</v>
      </c>
      <c r="AQ211" s="37">
        <f>AQ206*Matrices!$E$17</f>
        <v>1750</v>
      </c>
      <c r="AR211" s="37">
        <f>AR206*Matrices!$F$17</f>
        <v>0</v>
      </c>
      <c r="AS211" s="37">
        <f>AS206*Matrices!$G$17</f>
        <v>0</v>
      </c>
      <c r="AT211" s="37">
        <f>AT206*Matrices!$H$17</f>
        <v>0</v>
      </c>
      <c r="AU211" s="37">
        <f>AU206*Matrices!$I$17</f>
        <v>0</v>
      </c>
      <c r="AV211" s="37">
        <f>AV206*Matrices!$J$17</f>
        <v>0</v>
      </c>
      <c r="AW211" s="37">
        <f>AW206*Matrices!$K$17</f>
        <v>0</v>
      </c>
      <c r="AX211" s="37"/>
    </row>
    <row r="212" spans="1:50" x14ac:dyDescent="0.25">
      <c r="D212" s="37">
        <f>D207*Matrices!$B$18</f>
        <v>0</v>
      </c>
      <c r="E212" s="37">
        <f>E207*Matrices!$C$18</f>
        <v>200</v>
      </c>
      <c r="F212" s="37">
        <f>F207*Matrices!$D$18</f>
        <v>0</v>
      </c>
      <c r="G212" s="37">
        <f>G207*Matrices!$E$18</f>
        <v>5000</v>
      </c>
      <c r="H212" s="37">
        <f>H207*Matrices!$F$18</f>
        <v>0</v>
      </c>
      <c r="I212" s="37">
        <f>I207*Matrices!$G$18</f>
        <v>0</v>
      </c>
      <c r="J212" s="37">
        <f>J207*Matrices!$H$18</f>
        <v>0</v>
      </c>
      <c r="K212" s="37">
        <f>K207*Matrices!$I$18</f>
        <v>0</v>
      </c>
      <c r="L212" s="37">
        <f>L207*Matrices!$J$18</f>
        <v>0</v>
      </c>
      <c r="M212" s="37">
        <f>M207*Matrices!$K$18</f>
        <v>0</v>
      </c>
      <c r="N212" s="37"/>
      <c r="O212" s="37"/>
      <c r="P212" s="37">
        <f>P207*Matrices!$B$18</f>
        <v>2100</v>
      </c>
      <c r="Q212" s="37">
        <f>Q207*Matrices!$C$18</f>
        <v>2600</v>
      </c>
      <c r="R212" s="37">
        <f>R207*Matrices!$D$18</f>
        <v>0</v>
      </c>
      <c r="S212" s="37">
        <f>S207*Matrices!$E$18</f>
        <v>4500</v>
      </c>
      <c r="T212" s="37">
        <f>T207*Matrices!$F$18</f>
        <v>0</v>
      </c>
      <c r="U212" s="37">
        <f>U207*Matrices!$G$18</f>
        <v>0</v>
      </c>
      <c r="V212" s="37">
        <f>V207*Matrices!$H$18</f>
        <v>0</v>
      </c>
      <c r="W212" s="37">
        <f>W207*Matrices!$I$18</f>
        <v>0</v>
      </c>
      <c r="X212" s="37">
        <f>X207*Matrices!$J$18</f>
        <v>0</v>
      </c>
      <c r="Y212" s="37">
        <f>Y207*Matrices!$K$18</f>
        <v>0</v>
      </c>
      <c r="Z212" s="37"/>
      <c r="AA212" s="37"/>
      <c r="AB212" s="37">
        <f>AB207*Matrices!$B$18</f>
        <v>3500</v>
      </c>
      <c r="AC212" s="37">
        <f>AC207*Matrices!$C$18</f>
        <v>1800</v>
      </c>
      <c r="AD212" s="37">
        <f>AD207*Matrices!$D$18</f>
        <v>0</v>
      </c>
      <c r="AE212" s="37">
        <f>AE207*Matrices!$E$18</f>
        <v>2000</v>
      </c>
      <c r="AF212" s="37">
        <f>AF207*Matrices!$F$18</f>
        <v>0</v>
      </c>
      <c r="AG212" s="37">
        <f>AG207*Matrices!$G$18</f>
        <v>0</v>
      </c>
      <c r="AH212" s="37">
        <f>AH207*Matrices!$H$18</f>
        <v>0</v>
      </c>
      <c r="AI212" s="37">
        <f>AI207*Matrices!$I$18</f>
        <v>0</v>
      </c>
      <c r="AJ212" s="37">
        <f>AJ207*Matrices!$J$18</f>
        <v>0</v>
      </c>
      <c r="AK212" s="37">
        <f>AK207*Matrices!$K$18</f>
        <v>0</v>
      </c>
      <c r="AL212" s="37"/>
      <c r="AM212" s="37"/>
      <c r="AN212" s="37">
        <f>AN207*Matrices!$B$18</f>
        <v>800</v>
      </c>
      <c r="AO212" s="37">
        <f>AO207*Matrices!$C$18</f>
        <v>600</v>
      </c>
      <c r="AP212" s="37">
        <f>AP207*Matrices!$D$18</f>
        <v>0</v>
      </c>
      <c r="AQ212" s="37">
        <f>AQ207*Matrices!$E$18</f>
        <v>3000</v>
      </c>
      <c r="AR212" s="37">
        <f>AR207*Matrices!$F$18</f>
        <v>0</v>
      </c>
      <c r="AS212" s="37">
        <f>AS207*Matrices!$G$18</f>
        <v>0</v>
      </c>
      <c r="AT212" s="37">
        <f>AT207*Matrices!$H$18</f>
        <v>0</v>
      </c>
      <c r="AU212" s="37">
        <f>AU207*Matrices!$I$18</f>
        <v>0</v>
      </c>
      <c r="AV212" s="37">
        <f>AV207*Matrices!$J$18</f>
        <v>0</v>
      </c>
      <c r="AW212" s="37">
        <f>AW207*Matrices!$K$18</f>
        <v>0</v>
      </c>
      <c r="AX212" s="37"/>
    </row>
    <row r="213" spans="1:50" x14ac:dyDescent="0.25">
      <c r="B213" t="str">
        <f>B207</f>
        <v>MCC</v>
      </c>
      <c r="D213" s="344">
        <f t="shared" ref="D213:M213" si="164">SUM(D210:D212)</f>
        <v>2100</v>
      </c>
      <c r="E213" s="344">
        <f t="shared" si="164"/>
        <v>2000</v>
      </c>
      <c r="F213" s="344">
        <f t="shared" si="164"/>
        <v>0</v>
      </c>
      <c r="G213" s="344">
        <f t="shared" si="164"/>
        <v>19250</v>
      </c>
      <c r="H213" s="344">
        <f t="shared" si="164"/>
        <v>0</v>
      </c>
      <c r="I213" s="344">
        <f t="shared" si="164"/>
        <v>0</v>
      </c>
      <c r="J213" s="344">
        <f t="shared" si="164"/>
        <v>0</v>
      </c>
      <c r="K213" s="344">
        <f t="shared" si="164"/>
        <v>0</v>
      </c>
      <c r="L213" s="344">
        <f t="shared" si="164"/>
        <v>0</v>
      </c>
      <c r="M213" s="344">
        <f t="shared" si="164"/>
        <v>0</v>
      </c>
      <c r="N213" s="194">
        <f>SUM(D213:M213)/Matrices!$L$18</f>
        <v>5.7186007592146622</v>
      </c>
      <c r="O213" s="37"/>
      <c r="P213" s="344">
        <f t="shared" ref="P213:Y213" si="165">SUM(P210:P212)</f>
        <v>9800</v>
      </c>
      <c r="Q213" s="344">
        <f t="shared" si="165"/>
        <v>5200</v>
      </c>
      <c r="R213" s="344">
        <f t="shared" si="165"/>
        <v>0</v>
      </c>
      <c r="S213" s="344">
        <f t="shared" si="165"/>
        <v>17000</v>
      </c>
      <c r="T213" s="344">
        <f t="shared" si="165"/>
        <v>0</v>
      </c>
      <c r="U213" s="344">
        <f t="shared" si="165"/>
        <v>0</v>
      </c>
      <c r="V213" s="344">
        <f t="shared" si="165"/>
        <v>0</v>
      </c>
      <c r="W213" s="344">
        <f t="shared" si="165"/>
        <v>0</v>
      </c>
      <c r="X213" s="344">
        <f t="shared" si="165"/>
        <v>0</v>
      </c>
      <c r="Y213" s="344">
        <f t="shared" si="165"/>
        <v>0</v>
      </c>
      <c r="Z213" s="194">
        <f>SUM(P213:Y213)/Matrices!$L$18</f>
        <v>7.8370545736560677</v>
      </c>
      <c r="AA213" s="37"/>
      <c r="AB213" s="344">
        <f t="shared" ref="AB213:AK213" si="166">SUM(AB210:AB212)</f>
        <v>9900</v>
      </c>
      <c r="AC213" s="344">
        <f t="shared" si="166"/>
        <v>2200</v>
      </c>
      <c r="AD213" s="344">
        <f t="shared" si="166"/>
        <v>0</v>
      </c>
      <c r="AE213" s="344">
        <f t="shared" si="166"/>
        <v>15500</v>
      </c>
      <c r="AF213" s="344">
        <f t="shared" si="166"/>
        <v>0</v>
      </c>
      <c r="AG213" s="344">
        <f t="shared" si="166"/>
        <v>0</v>
      </c>
      <c r="AH213" s="344">
        <f t="shared" si="166"/>
        <v>0</v>
      </c>
      <c r="AI213" s="344">
        <f t="shared" si="166"/>
        <v>0</v>
      </c>
      <c r="AJ213" s="344">
        <f t="shared" si="166"/>
        <v>0</v>
      </c>
      <c r="AK213" s="344">
        <f t="shared" si="166"/>
        <v>0</v>
      </c>
      <c r="AL213" s="194">
        <f>SUM(AB213:AK213)/Matrices!$L$18</f>
        <v>6.7594595697783584</v>
      </c>
      <c r="AM213" s="37"/>
      <c r="AN213" s="344">
        <f t="shared" ref="AN213:AW213" si="167">SUM(AN210:AN212)</f>
        <v>5500</v>
      </c>
      <c r="AO213" s="344">
        <f t="shared" si="167"/>
        <v>1000</v>
      </c>
      <c r="AP213" s="344">
        <f t="shared" si="167"/>
        <v>0</v>
      </c>
      <c r="AQ213" s="344">
        <f t="shared" si="167"/>
        <v>14750</v>
      </c>
      <c r="AR213" s="344">
        <f t="shared" si="167"/>
        <v>0</v>
      </c>
      <c r="AS213" s="344">
        <f t="shared" si="167"/>
        <v>0</v>
      </c>
      <c r="AT213" s="344">
        <f t="shared" si="167"/>
        <v>0</v>
      </c>
      <c r="AU213" s="344">
        <f t="shared" si="167"/>
        <v>0</v>
      </c>
      <c r="AV213" s="344">
        <f t="shared" si="167"/>
        <v>0</v>
      </c>
      <c r="AW213" s="344">
        <f t="shared" si="167"/>
        <v>0</v>
      </c>
      <c r="AX213" s="194">
        <f>SUM(AN213:AW213)/Matrices!$L$18</f>
        <v>5.2042940528184829</v>
      </c>
    </row>
    <row r="214" spans="1:50" x14ac:dyDescent="0.25">
      <c r="D214" s="345"/>
      <c r="E214" s="345"/>
      <c r="F214" s="345"/>
      <c r="G214" s="345"/>
      <c r="H214" s="345"/>
      <c r="I214" s="345"/>
      <c r="J214" s="345"/>
      <c r="K214" s="345"/>
      <c r="L214" s="345"/>
      <c r="M214" s="345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</row>
    <row r="215" spans="1:50" x14ac:dyDescent="0.25">
      <c r="A215" s="35" t="str">
        <f>Raw_Award_Data!A65</f>
        <v>45</v>
      </c>
      <c r="B215" t="str">
        <f>Raw_Award_Data!B65</f>
        <v>NMJC</v>
      </c>
      <c r="C215" s="343" t="str">
        <f>Raw_Award_Data!C65</f>
        <v>1</v>
      </c>
      <c r="D215" s="37">
        <f>Raw_Award_Data!D65</f>
        <v>0</v>
      </c>
      <c r="E215" s="37">
        <f>Raw_Award_Data!E65</f>
        <v>1</v>
      </c>
      <c r="F215" s="37">
        <f>Raw_Award_Data!F65</f>
        <v>0</v>
      </c>
      <c r="G215" s="37">
        <f>Raw_Award_Data!G65</f>
        <v>162</v>
      </c>
      <c r="H215" s="37">
        <f>Raw_Award_Data!H65</f>
        <v>0</v>
      </c>
      <c r="I215" s="37">
        <f>Raw_Award_Data!I65</f>
        <v>0</v>
      </c>
      <c r="J215" s="37">
        <f>Raw_Award_Data!J65</f>
        <v>0</v>
      </c>
      <c r="K215" s="37">
        <f>Raw_Award_Data!K65</f>
        <v>0</v>
      </c>
      <c r="L215" s="37">
        <f>Raw_Award_Data!L65</f>
        <v>0</v>
      </c>
      <c r="M215" s="37">
        <f>Raw_Award_Data!M65</f>
        <v>0</v>
      </c>
      <c r="N215" s="37"/>
      <c r="O215" s="37"/>
      <c r="P215" s="37">
        <f>Raw_Award_Data!N65</f>
        <v>0</v>
      </c>
      <c r="Q215" s="37">
        <f>Raw_Award_Data!O65</f>
        <v>31</v>
      </c>
      <c r="R215" s="37">
        <f>Raw_Award_Data!P65</f>
        <v>0</v>
      </c>
      <c r="S215" s="37">
        <f>Raw_Award_Data!Q65</f>
        <v>162</v>
      </c>
      <c r="T215" s="37">
        <f>Raw_Award_Data!R65</f>
        <v>0</v>
      </c>
      <c r="U215" s="37">
        <f>Raw_Award_Data!S65</f>
        <v>0</v>
      </c>
      <c r="V215" s="37">
        <f>Raw_Award_Data!T65</f>
        <v>0</v>
      </c>
      <c r="W215" s="37">
        <f>Raw_Award_Data!U65</f>
        <v>0</v>
      </c>
      <c r="X215" s="37">
        <f>Raw_Award_Data!V65</f>
        <v>0</v>
      </c>
      <c r="Y215" s="37">
        <f>Raw_Award_Data!W65</f>
        <v>0</v>
      </c>
      <c r="Z215" s="37"/>
      <c r="AA215" s="37"/>
      <c r="AB215" s="37">
        <f>Raw_Award_Data!X65</f>
        <v>0</v>
      </c>
      <c r="AC215" s="37">
        <f>Raw_Award_Data!Y65</f>
        <v>24</v>
      </c>
      <c r="AD215" s="37">
        <f>Raw_Award_Data!Z65</f>
        <v>0</v>
      </c>
      <c r="AE215" s="37">
        <f>Raw_Award_Data!AA65</f>
        <v>151</v>
      </c>
      <c r="AF215" s="37">
        <f>Raw_Award_Data!AB65</f>
        <v>0</v>
      </c>
      <c r="AG215" s="37">
        <f>Raw_Award_Data!AC65</f>
        <v>0</v>
      </c>
      <c r="AH215" s="37">
        <f>Raw_Award_Data!AD65</f>
        <v>0</v>
      </c>
      <c r="AI215" s="37">
        <f>Raw_Award_Data!AE65</f>
        <v>0</v>
      </c>
      <c r="AJ215" s="37">
        <f>Raw_Award_Data!AF65</f>
        <v>0</v>
      </c>
      <c r="AK215" s="37">
        <f>Raw_Award_Data!AG65</f>
        <v>0</v>
      </c>
      <c r="AL215" s="37"/>
      <c r="AM215" s="37"/>
      <c r="AN215" s="37">
        <f>Raw_Award_Data!AH65</f>
        <v>0</v>
      </c>
      <c r="AO215" s="37">
        <f>Raw_Award_Data!AI65</f>
        <v>64</v>
      </c>
      <c r="AP215" s="37">
        <f>Raw_Award_Data!AJ65</f>
        <v>0</v>
      </c>
      <c r="AQ215" s="37">
        <f>Raw_Award_Data!AK65</f>
        <v>157</v>
      </c>
      <c r="AR215" s="37">
        <f>Raw_Award_Data!AL65</f>
        <v>0</v>
      </c>
      <c r="AS215" s="37">
        <f>Raw_Award_Data!AM65</f>
        <v>0</v>
      </c>
      <c r="AT215" s="37">
        <f>Raw_Award_Data!AN65</f>
        <v>0</v>
      </c>
      <c r="AU215" s="37">
        <f>Raw_Award_Data!AO65</f>
        <v>0</v>
      </c>
      <c r="AV215" s="37">
        <f>Raw_Award_Data!AP65</f>
        <v>0</v>
      </c>
      <c r="AW215" s="37">
        <f>Raw_Award_Data!AQ65</f>
        <v>0</v>
      </c>
      <c r="AX215" s="37"/>
    </row>
    <row r="216" spans="1:50" x14ac:dyDescent="0.25">
      <c r="A216" s="35" t="str">
        <f>Raw_Award_Data!A66</f>
        <v>45</v>
      </c>
      <c r="B216" t="str">
        <f>Raw_Award_Data!B66</f>
        <v>NMJC</v>
      </c>
      <c r="C216" s="343" t="str">
        <f>Raw_Award_Data!C66</f>
        <v>2</v>
      </c>
      <c r="D216" s="37">
        <f>Raw_Award_Data!D66</f>
        <v>0</v>
      </c>
      <c r="E216" s="37">
        <f>Raw_Award_Data!E66</f>
        <v>17</v>
      </c>
      <c r="F216" s="37">
        <f>Raw_Award_Data!F66</f>
        <v>0</v>
      </c>
      <c r="G216" s="37">
        <f>Raw_Award_Data!G66</f>
        <v>20</v>
      </c>
      <c r="H216" s="37">
        <f>Raw_Award_Data!H66</f>
        <v>0</v>
      </c>
      <c r="I216" s="37">
        <f>Raw_Award_Data!I66</f>
        <v>0</v>
      </c>
      <c r="J216" s="37">
        <f>Raw_Award_Data!J66</f>
        <v>0</v>
      </c>
      <c r="K216" s="37">
        <f>Raw_Award_Data!K66</f>
        <v>0</v>
      </c>
      <c r="L216" s="37">
        <f>Raw_Award_Data!L66</f>
        <v>0</v>
      </c>
      <c r="M216" s="37">
        <f>Raw_Award_Data!M66</f>
        <v>0</v>
      </c>
      <c r="N216" s="37"/>
      <c r="O216" s="37"/>
      <c r="P216" s="37">
        <f>Raw_Award_Data!N66</f>
        <v>0</v>
      </c>
      <c r="Q216" s="37">
        <f>Raw_Award_Data!O66</f>
        <v>17</v>
      </c>
      <c r="R216" s="37">
        <f>Raw_Award_Data!P66</f>
        <v>0</v>
      </c>
      <c r="S216" s="37">
        <f>Raw_Award_Data!Q66</f>
        <v>21</v>
      </c>
      <c r="T216" s="37">
        <f>Raw_Award_Data!R66</f>
        <v>0</v>
      </c>
      <c r="U216" s="37">
        <f>Raw_Award_Data!S66</f>
        <v>0</v>
      </c>
      <c r="V216" s="37">
        <f>Raw_Award_Data!T66</f>
        <v>0</v>
      </c>
      <c r="W216" s="37">
        <f>Raw_Award_Data!U66</f>
        <v>0</v>
      </c>
      <c r="X216" s="37">
        <f>Raw_Award_Data!V66</f>
        <v>0</v>
      </c>
      <c r="Y216" s="37">
        <f>Raw_Award_Data!W66</f>
        <v>0</v>
      </c>
      <c r="Z216" s="37"/>
      <c r="AA216" s="37"/>
      <c r="AB216" s="37">
        <f>Raw_Award_Data!X66</f>
        <v>0</v>
      </c>
      <c r="AC216" s="37">
        <f>Raw_Award_Data!Y66</f>
        <v>29</v>
      </c>
      <c r="AD216" s="37">
        <f>Raw_Award_Data!Z66</f>
        <v>0</v>
      </c>
      <c r="AE216" s="37">
        <f>Raw_Award_Data!AA66</f>
        <v>35</v>
      </c>
      <c r="AF216" s="37">
        <f>Raw_Award_Data!AB66</f>
        <v>0</v>
      </c>
      <c r="AG216" s="37">
        <f>Raw_Award_Data!AC66</f>
        <v>0</v>
      </c>
      <c r="AH216" s="37">
        <f>Raw_Award_Data!AD66</f>
        <v>0</v>
      </c>
      <c r="AI216" s="37">
        <f>Raw_Award_Data!AE66</f>
        <v>0</v>
      </c>
      <c r="AJ216" s="37">
        <f>Raw_Award_Data!AF66</f>
        <v>0</v>
      </c>
      <c r="AK216" s="37">
        <f>Raw_Award_Data!AG66</f>
        <v>0</v>
      </c>
      <c r="AL216" s="37"/>
      <c r="AM216" s="37"/>
      <c r="AN216" s="37">
        <f>Raw_Award_Data!AH66</f>
        <v>0</v>
      </c>
      <c r="AO216" s="37">
        <f>Raw_Award_Data!AI66</f>
        <v>45</v>
      </c>
      <c r="AP216" s="37">
        <f>Raw_Award_Data!AJ66</f>
        <v>0</v>
      </c>
      <c r="AQ216" s="37">
        <f>Raw_Award_Data!AK66</f>
        <v>29</v>
      </c>
      <c r="AR216" s="37">
        <f>Raw_Award_Data!AL66</f>
        <v>0</v>
      </c>
      <c r="AS216" s="37">
        <f>Raw_Award_Data!AM66</f>
        <v>0</v>
      </c>
      <c r="AT216" s="37">
        <f>Raw_Award_Data!AN66</f>
        <v>0</v>
      </c>
      <c r="AU216" s="37">
        <f>Raw_Award_Data!AO66</f>
        <v>0</v>
      </c>
      <c r="AV216" s="37">
        <f>Raw_Award_Data!AP66</f>
        <v>0</v>
      </c>
      <c r="AW216" s="37">
        <f>Raw_Award_Data!AQ66</f>
        <v>0</v>
      </c>
      <c r="AX216" s="37"/>
    </row>
    <row r="217" spans="1:50" x14ac:dyDescent="0.25">
      <c r="A217" s="35" t="str">
        <f>Raw_Award_Data!A67</f>
        <v>45</v>
      </c>
      <c r="B217" t="str">
        <f>Raw_Award_Data!B67</f>
        <v>NMJC</v>
      </c>
      <c r="C217" s="343" t="str">
        <f>Raw_Award_Data!C67</f>
        <v>3</v>
      </c>
      <c r="D217" s="37">
        <f>Raw_Award_Data!D67</f>
        <v>0</v>
      </c>
      <c r="E217" s="37">
        <f>Raw_Award_Data!E67</f>
        <v>2</v>
      </c>
      <c r="F217" s="37">
        <f>Raw_Award_Data!F67</f>
        <v>0</v>
      </c>
      <c r="G217" s="37">
        <f>Raw_Award_Data!G67</f>
        <v>11</v>
      </c>
      <c r="H217" s="37">
        <f>Raw_Award_Data!H67</f>
        <v>0</v>
      </c>
      <c r="I217" s="37">
        <f>Raw_Award_Data!I67</f>
        <v>0</v>
      </c>
      <c r="J217" s="37">
        <f>Raw_Award_Data!J67</f>
        <v>0</v>
      </c>
      <c r="K217" s="37">
        <f>Raw_Award_Data!K67</f>
        <v>0</v>
      </c>
      <c r="L217" s="37">
        <f>Raw_Award_Data!L67</f>
        <v>0</v>
      </c>
      <c r="M217" s="37">
        <f>Raw_Award_Data!M67</f>
        <v>0</v>
      </c>
      <c r="N217" s="37"/>
      <c r="O217" s="37"/>
      <c r="P217" s="37">
        <f>Raw_Award_Data!N67</f>
        <v>29</v>
      </c>
      <c r="Q217" s="37">
        <f>Raw_Award_Data!O67</f>
        <v>4</v>
      </c>
      <c r="R217" s="37">
        <f>Raw_Award_Data!P67</f>
        <v>0</v>
      </c>
      <c r="S217" s="37">
        <f>Raw_Award_Data!Q67</f>
        <v>24</v>
      </c>
      <c r="T217" s="37">
        <f>Raw_Award_Data!R67</f>
        <v>0</v>
      </c>
      <c r="U217" s="37">
        <f>Raw_Award_Data!S67</f>
        <v>0</v>
      </c>
      <c r="V217" s="37">
        <f>Raw_Award_Data!T67</f>
        <v>0</v>
      </c>
      <c r="W217" s="37">
        <f>Raw_Award_Data!U67</f>
        <v>0</v>
      </c>
      <c r="X217" s="37">
        <f>Raw_Award_Data!V67</f>
        <v>0</v>
      </c>
      <c r="Y217" s="37">
        <f>Raw_Award_Data!W67</f>
        <v>0</v>
      </c>
      <c r="Z217" s="37"/>
      <c r="AA217" s="37"/>
      <c r="AB217" s="37">
        <f>Raw_Award_Data!X67</f>
        <v>0</v>
      </c>
      <c r="AC217" s="37">
        <f>Raw_Award_Data!Y67</f>
        <v>4</v>
      </c>
      <c r="AD217" s="37">
        <f>Raw_Award_Data!Z67</f>
        <v>0</v>
      </c>
      <c r="AE217" s="37">
        <f>Raw_Award_Data!AA67</f>
        <v>31</v>
      </c>
      <c r="AF217" s="37">
        <f>Raw_Award_Data!AB67</f>
        <v>0</v>
      </c>
      <c r="AG217" s="37">
        <f>Raw_Award_Data!AC67</f>
        <v>0</v>
      </c>
      <c r="AH217" s="37">
        <f>Raw_Award_Data!AD67</f>
        <v>0</v>
      </c>
      <c r="AI217" s="37">
        <f>Raw_Award_Data!AE67</f>
        <v>0</v>
      </c>
      <c r="AJ217" s="37">
        <f>Raw_Award_Data!AF67</f>
        <v>0</v>
      </c>
      <c r="AK217" s="37">
        <f>Raw_Award_Data!AG67</f>
        <v>0</v>
      </c>
      <c r="AL217" s="37"/>
      <c r="AM217" s="37"/>
      <c r="AN217" s="37">
        <f>Raw_Award_Data!AH67</f>
        <v>0</v>
      </c>
      <c r="AO217" s="37">
        <f>Raw_Award_Data!AI67</f>
        <v>0</v>
      </c>
      <c r="AP217" s="37">
        <f>Raw_Award_Data!AJ67</f>
        <v>0</v>
      </c>
      <c r="AQ217" s="37">
        <f>Raw_Award_Data!AK67</f>
        <v>29</v>
      </c>
      <c r="AR217" s="37">
        <f>Raw_Award_Data!AL67</f>
        <v>0</v>
      </c>
      <c r="AS217" s="37">
        <f>Raw_Award_Data!AM67</f>
        <v>0</v>
      </c>
      <c r="AT217" s="37">
        <f>Raw_Award_Data!AN67</f>
        <v>0</v>
      </c>
      <c r="AU217" s="37">
        <f>Raw_Award_Data!AO67</f>
        <v>0</v>
      </c>
      <c r="AV217" s="37">
        <f>Raw_Award_Data!AP67</f>
        <v>0</v>
      </c>
      <c r="AW217" s="37">
        <f>Raw_Award_Data!AQ67</f>
        <v>0</v>
      </c>
      <c r="AX217" s="37"/>
    </row>
    <row r="218" spans="1:50" x14ac:dyDescent="0.25">
      <c r="D218" s="344">
        <f t="shared" ref="D218:M218" si="168">SUM(D215:D217)</f>
        <v>0</v>
      </c>
      <c r="E218" s="344">
        <f t="shared" si="168"/>
        <v>20</v>
      </c>
      <c r="F218" s="344">
        <f t="shared" si="168"/>
        <v>0</v>
      </c>
      <c r="G218" s="344">
        <f t="shared" si="168"/>
        <v>193</v>
      </c>
      <c r="H218" s="344">
        <f t="shared" si="168"/>
        <v>0</v>
      </c>
      <c r="I218" s="344">
        <f t="shared" si="168"/>
        <v>0</v>
      </c>
      <c r="J218" s="344">
        <f t="shared" si="168"/>
        <v>0</v>
      </c>
      <c r="K218" s="344">
        <f t="shared" si="168"/>
        <v>0</v>
      </c>
      <c r="L218" s="344">
        <f t="shared" si="168"/>
        <v>0</v>
      </c>
      <c r="M218" s="344">
        <f t="shared" si="168"/>
        <v>0</v>
      </c>
      <c r="N218" s="194">
        <f>SUM(D218:M218)</f>
        <v>213</v>
      </c>
      <c r="O218" s="37"/>
      <c r="P218" s="344">
        <f t="shared" ref="P218:Y218" si="169">SUM(P215:P217)</f>
        <v>29</v>
      </c>
      <c r="Q218" s="344">
        <f t="shared" si="169"/>
        <v>52</v>
      </c>
      <c r="R218" s="344">
        <f t="shared" si="169"/>
        <v>0</v>
      </c>
      <c r="S218" s="344">
        <f t="shared" si="169"/>
        <v>207</v>
      </c>
      <c r="T218" s="344">
        <f t="shared" si="169"/>
        <v>0</v>
      </c>
      <c r="U218" s="344">
        <f t="shared" si="169"/>
        <v>0</v>
      </c>
      <c r="V218" s="344">
        <f t="shared" si="169"/>
        <v>0</v>
      </c>
      <c r="W218" s="344">
        <f t="shared" si="169"/>
        <v>0</v>
      </c>
      <c r="X218" s="344">
        <f t="shared" si="169"/>
        <v>0</v>
      </c>
      <c r="Y218" s="344">
        <f t="shared" si="169"/>
        <v>0</v>
      </c>
      <c r="Z218" s="194">
        <f>SUM(P218:Y218)</f>
        <v>288</v>
      </c>
      <c r="AA218" s="37"/>
      <c r="AB218" s="344">
        <f t="shared" ref="AB218:AK218" si="170">SUM(AB215:AB217)</f>
        <v>0</v>
      </c>
      <c r="AC218" s="344">
        <f t="shared" si="170"/>
        <v>57</v>
      </c>
      <c r="AD218" s="344">
        <f t="shared" si="170"/>
        <v>0</v>
      </c>
      <c r="AE218" s="344">
        <f t="shared" si="170"/>
        <v>217</v>
      </c>
      <c r="AF218" s="344">
        <f t="shared" si="170"/>
        <v>0</v>
      </c>
      <c r="AG218" s="344">
        <f t="shared" si="170"/>
        <v>0</v>
      </c>
      <c r="AH218" s="344">
        <f t="shared" si="170"/>
        <v>0</v>
      </c>
      <c r="AI218" s="344">
        <f t="shared" si="170"/>
        <v>0</v>
      </c>
      <c r="AJ218" s="344">
        <f t="shared" si="170"/>
        <v>0</v>
      </c>
      <c r="AK218" s="344">
        <f t="shared" si="170"/>
        <v>0</v>
      </c>
      <c r="AL218" s="194">
        <f>SUM(AB218:AK218)</f>
        <v>274</v>
      </c>
      <c r="AM218" s="37"/>
      <c r="AN218" s="344">
        <f t="shared" ref="AN218:AW218" si="171">SUM(AN215:AN217)</f>
        <v>0</v>
      </c>
      <c r="AO218" s="344">
        <f t="shared" si="171"/>
        <v>109</v>
      </c>
      <c r="AP218" s="344">
        <f t="shared" si="171"/>
        <v>0</v>
      </c>
      <c r="AQ218" s="344">
        <f t="shared" si="171"/>
        <v>215</v>
      </c>
      <c r="AR218" s="344">
        <f t="shared" si="171"/>
        <v>0</v>
      </c>
      <c r="AS218" s="344">
        <f t="shared" si="171"/>
        <v>0</v>
      </c>
      <c r="AT218" s="344">
        <f t="shared" si="171"/>
        <v>0</v>
      </c>
      <c r="AU218" s="344">
        <f t="shared" si="171"/>
        <v>0</v>
      </c>
      <c r="AV218" s="344">
        <f t="shared" si="171"/>
        <v>0</v>
      </c>
      <c r="AW218" s="344">
        <f t="shared" si="171"/>
        <v>0</v>
      </c>
      <c r="AX218" s="194">
        <f>SUM(AN218:AW218)</f>
        <v>324</v>
      </c>
    </row>
    <row r="219" spans="1:50" x14ac:dyDescent="0.25"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</row>
    <row r="220" spans="1:50" x14ac:dyDescent="0.25">
      <c r="D220" s="37">
        <f>D215*Matrices!$B$16</f>
        <v>0</v>
      </c>
      <c r="E220" s="37">
        <f>E215*Matrices!$C$16</f>
        <v>200</v>
      </c>
      <c r="F220" s="37">
        <f>F215*Matrices!$D$16</f>
        <v>0</v>
      </c>
      <c r="G220" s="37">
        <f>G215*Matrices!$E$16</f>
        <v>40500</v>
      </c>
      <c r="H220" s="37">
        <f>H215*Matrices!$F$16</f>
        <v>0</v>
      </c>
      <c r="I220" s="37">
        <f>I215*Matrices!$G$16</f>
        <v>0</v>
      </c>
      <c r="J220" s="37">
        <f>J215*Matrices!$H$16</f>
        <v>0</v>
      </c>
      <c r="K220" s="37">
        <f>K215*Matrices!$I$16</f>
        <v>0</v>
      </c>
      <c r="L220" s="37">
        <f>L215*Matrices!$J$16</f>
        <v>0</v>
      </c>
      <c r="M220" s="37">
        <f>M215*Matrices!$K$16</f>
        <v>0</v>
      </c>
      <c r="N220" s="37"/>
      <c r="O220" s="37"/>
      <c r="P220" s="37">
        <f>P215*Matrices!$B$16</f>
        <v>0</v>
      </c>
      <c r="Q220" s="37">
        <f>Q215*Matrices!$C$16</f>
        <v>6200</v>
      </c>
      <c r="R220" s="37">
        <f>R215*Matrices!$D$16</f>
        <v>0</v>
      </c>
      <c r="S220" s="37">
        <f>S215*Matrices!$E$16</f>
        <v>40500</v>
      </c>
      <c r="T220" s="37">
        <f>T215*Matrices!$F$16</f>
        <v>0</v>
      </c>
      <c r="U220" s="37">
        <f>U215*Matrices!$G$16</f>
        <v>0</v>
      </c>
      <c r="V220" s="37">
        <f>V215*Matrices!$H$16</f>
        <v>0</v>
      </c>
      <c r="W220" s="37">
        <f>W215*Matrices!$I$16</f>
        <v>0</v>
      </c>
      <c r="X220" s="37">
        <f>X215*Matrices!$J$16</f>
        <v>0</v>
      </c>
      <c r="Y220" s="37">
        <f>Y215*Matrices!$K$16</f>
        <v>0</v>
      </c>
      <c r="Z220" s="37"/>
      <c r="AA220" s="37"/>
      <c r="AB220" s="37">
        <f>AB215*Matrices!$B$16</f>
        <v>0</v>
      </c>
      <c r="AC220" s="37">
        <f>AC215*Matrices!$C$16</f>
        <v>4800</v>
      </c>
      <c r="AD220" s="37">
        <f>AD215*Matrices!$D$16</f>
        <v>0</v>
      </c>
      <c r="AE220" s="37">
        <f>AE215*Matrices!$E$16</f>
        <v>37750</v>
      </c>
      <c r="AF220" s="37">
        <f>AF215*Matrices!$F$16</f>
        <v>0</v>
      </c>
      <c r="AG220" s="37">
        <f>AG215*Matrices!$G$16</f>
        <v>0</v>
      </c>
      <c r="AH220" s="37">
        <f>AH215*Matrices!$H$16</f>
        <v>0</v>
      </c>
      <c r="AI220" s="37">
        <f>AI215*Matrices!$I$16</f>
        <v>0</v>
      </c>
      <c r="AJ220" s="37">
        <f>AJ215*Matrices!$J$16</f>
        <v>0</v>
      </c>
      <c r="AK220" s="37">
        <f>AK215*Matrices!$K$16</f>
        <v>0</v>
      </c>
      <c r="AL220" s="37"/>
      <c r="AM220" s="37"/>
      <c r="AN220" s="37">
        <f>AN215*Matrices!$B$16</f>
        <v>0</v>
      </c>
      <c r="AO220" s="37">
        <f>AO215*Matrices!$C$16</f>
        <v>12800</v>
      </c>
      <c r="AP220" s="37">
        <f>AP215*Matrices!$D$16</f>
        <v>0</v>
      </c>
      <c r="AQ220" s="37">
        <f>AQ215*Matrices!$E$16</f>
        <v>39250</v>
      </c>
      <c r="AR220" s="37">
        <f>AR215*Matrices!$F$16</f>
        <v>0</v>
      </c>
      <c r="AS220" s="37">
        <f>AS215*Matrices!$G$16</f>
        <v>0</v>
      </c>
      <c r="AT220" s="37">
        <f>AT215*Matrices!$H$16</f>
        <v>0</v>
      </c>
      <c r="AU220" s="37">
        <f>AU215*Matrices!$I$16</f>
        <v>0</v>
      </c>
      <c r="AV220" s="37">
        <f>AV215*Matrices!$J$16</f>
        <v>0</v>
      </c>
      <c r="AW220" s="37">
        <f>AW215*Matrices!$K$16</f>
        <v>0</v>
      </c>
      <c r="AX220" s="37"/>
    </row>
    <row r="221" spans="1:50" x14ac:dyDescent="0.25">
      <c r="D221" s="37">
        <f>D216*Matrices!$B$17</f>
        <v>0</v>
      </c>
      <c r="E221" s="37">
        <f>E216*Matrices!$C$17</f>
        <v>3400</v>
      </c>
      <c r="F221" s="37">
        <f>F216*Matrices!$D$17</f>
        <v>0</v>
      </c>
      <c r="G221" s="37">
        <f>G216*Matrices!$E$17</f>
        <v>5000</v>
      </c>
      <c r="H221" s="37">
        <f>H216*Matrices!$F$17</f>
        <v>0</v>
      </c>
      <c r="I221" s="37">
        <f>I216*Matrices!$G$17</f>
        <v>0</v>
      </c>
      <c r="J221" s="37">
        <f>J216*Matrices!$H$17</f>
        <v>0</v>
      </c>
      <c r="K221" s="37">
        <f>K216*Matrices!$I$17</f>
        <v>0</v>
      </c>
      <c r="L221" s="37">
        <f>L216*Matrices!$J$17</f>
        <v>0</v>
      </c>
      <c r="M221" s="37">
        <f>M216*Matrices!$K$17</f>
        <v>0</v>
      </c>
      <c r="N221" s="37"/>
      <c r="O221" s="37"/>
      <c r="P221" s="37">
        <f>P216*Matrices!$B$17</f>
        <v>0</v>
      </c>
      <c r="Q221" s="37">
        <f>Q216*Matrices!$C$17</f>
        <v>3400</v>
      </c>
      <c r="R221" s="37">
        <f>R216*Matrices!$D$17</f>
        <v>0</v>
      </c>
      <c r="S221" s="37">
        <f>S216*Matrices!$E$17</f>
        <v>5250</v>
      </c>
      <c r="T221" s="37">
        <f>T216*Matrices!$F$17</f>
        <v>0</v>
      </c>
      <c r="U221" s="37">
        <f>U216*Matrices!$G$17</f>
        <v>0</v>
      </c>
      <c r="V221" s="37">
        <f>V216*Matrices!$H$17</f>
        <v>0</v>
      </c>
      <c r="W221" s="37">
        <f>W216*Matrices!$I$17</f>
        <v>0</v>
      </c>
      <c r="X221" s="37">
        <f>X216*Matrices!$J$17</f>
        <v>0</v>
      </c>
      <c r="Y221" s="37">
        <f>Y216*Matrices!$K$17</f>
        <v>0</v>
      </c>
      <c r="Z221" s="37"/>
      <c r="AA221" s="37"/>
      <c r="AB221" s="37">
        <f>AB216*Matrices!$B$17</f>
        <v>0</v>
      </c>
      <c r="AC221" s="37">
        <f>AC216*Matrices!$C$17</f>
        <v>5800</v>
      </c>
      <c r="AD221" s="37">
        <f>AD216*Matrices!$D$17</f>
        <v>0</v>
      </c>
      <c r="AE221" s="37">
        <f>AE216*Matrices!$E$17</f>
        <v>8750</v>
      </c>
      <c r="AF221" s="37">
        <f>AF216*Matrices!$F$17</f>
        <v>0</v>
      </c>
      <c r="AG221" s="37">
        <f>AG216*Matrices!$G$17</f>
        <v>0</v>
      </c>
      <c r="AH221" s="37">
        <f>AH216*Matrices!$H$17</f>
        <v>0</v>
      </c>
      <c r="AI221" s="37">
        <f>AI216*Matrices!$I$17</f>
        <v>0</v>
      </c>
      <c r="AJ221" s="37">
        <f>AJ216*Matrices!$J$17</f>
        <v>0</v>
      </c>
      <c r="AK221" s="37">
        <f>AK216*Matrices!$K$17</f>
        <v>0</v>
      </c>
      <c r="AL221" s="37"/>
      <c r="AM221" s="37"/>
      <c r="AN221" s="37">
        <f>AN216*Matrices!$B$17</f>
        <v>0</v>
      </c>
      <c r="AO221" s="37">
        <f>AO216*Matrices!$C$17</f>
        <v>9000</v>
      </c>
      <c r="AP221" s="37">
        <f>AP216*Matrices!$D$17</f>
        <v>0</v>
      </c>
      <c r="AQ221" s="37">
        <f>AQ216*Matrices!$E$17</f>
        <v>7250</v>
      </c>
      <c r="AR221" s="37">
        <f>AR216*Matrices!$F$17</f>
        <v>0</v>
      </c>
      <c r="AS221" s="37">
        <f>AS216*Matrices!$G$17</f>
        <v>0</v>
      </c>
      <c r="AT221" s="37">
        <f>AT216*Matrices!$H$17</f>
        <v>0</v>
      </c>
      <c r="AU221" s="37">
        <f>AU216*Matrices!$I$17</f>
        <v>0</v>
      </c>
      <c r="AV221" s="37">
        <f>AV216*Matrices!$J$17</f>
        <v>0</v>
      </c>
      <c r="AW221" s="37">
        <f>AW216*Matrices!$K$17</f>
        <v>0</v>
      </c>
      <c r="AX221" s="37"/>
    </row>
    <row r="222" spans="1:50" x14ac:dyDescent="0.25">
      <c r="D222" s="37">
        <f>D217*Matrices!$B$18</f>
        <v>0</v>
      </c>
      <c r="E222" s="37">
        <f>E217*Matrices!$C$18</f>
        <v>400</v>
      </c>
      <c r="F222" s="37">
        <f>F217*Matrices!$D$18</f>
        <v>0</v>
      </c>
      <c r="G222" s="37">
        <f>G217*Matrices!$E$18</f>
        <v>2750</v>
      </c>
      <c r="H222" s="37">
        <f>H217*Matrices!$F$18</f>
        <v>0</v>
      </c>
      <c r="I222" s="37">
        <f>I217*Matrices!$G$18</f>
        <v>0</v>
      </c>
      <c r="J222" s="37">
        <f>J217*Matrices!$H$18</f>
        <v>0</v>
      </c>
      <c r="K222" s="37">
        <f>K217*Matrices!$I$18</f>
        <v>0</v>
      </c>
      <c r="L222" s="37">
        <f>L217*Matrices!$J$18</f>
        <v>0</v>
      </c>
      <c r="M222" s="37">
        <f>M217*Matrices!$K$18</f>
        <v>0</v>
      </c>
      <c r="N222" s="37"/>
      <c r="O222" s="37"/>
      <c r="P222" s="37">
        <f>P217*Matrices!$B$18</f>
        <v>2900</v>
      </c>
      <c r="Q222" s="37">
        <f>Q217*Matrices!$C$18</f>
        <v>800</v>
      </c>
      <c r="R222" s="37">
        <f>R217*Matrices!$D$18</f>
        <v>0</v>
      </c>
      <c r="S222" s="37">
        <f>S217*Matrices!$E$18</f>
        <v>6000</v>
      </c>
      <c r="T222" s="37">
        <f>T217*Matrices!$F$18</f>
        <v>0</v>
      </c>
      <c r="U222" s="37">
        <f>U217*Matrices!$G$18</f>
        <v>0</v>
      </c>
      <c r="V222" s="37">
        <f>V217*Matrices!$H$18</f>
        <v>0</v>
      </c>
      <c r="W222" s="37">
        <f>W217*Matrices!$I$18</f>
        <v>0</v>
      </c>
      <c r="X222" s="37">
        <f>X217*Matrices!$J$18</f>
        <v>0</v>
      </c>
      <c r="Y222" s="37">
        <f>Y217*Matrices!$K$18</f>
        <v>0</v>
      </c>
      <c r="Z222" s="37"/>
      <c r="AA222" s="37"/>
      <c r="AB222" s="37">
        <f>AB217*Matrices!$B$18</f>
        <v>0</v>
      </c>
      <c r="AC222" s="37">
        <f>AC217*Matrices!$C$18</f>
        <v>800</v>
      </c>
      <c r="AD222" s="37">
        <f>AD217*Matrices!$D$18</f>
        <v>0</v>
      </c>
      <c r="AE222" s="37">
        <f>AE217*Matrices!$E$18</f>
        <v>7750</v>
      </c>
      <c r="AF222" s="37">
        <f>AF217*Matrices!$F$18</f>
        <v>0</v>
      </c>
      <c r="AG222" s="37">
        <f>AG217*Matrices!$G$18</f>
        <v>0</v>
      </c>
      <c r="AH222" s="37">
        <f>AH217*Matrices!$H$18</f>
        <v>0</v>
      </c>
      <c r="AI222" s="37">
        <f>AI217*Matrices!$I$18</f>
        <v>0</v>
      </c>
      <c r="AJ222" s="37">
        <f>AJ217*Matrices!$J$18</f>
        <v>0</v>
      </c>
      <c r="AK222" s="37">
        <f>AK217*Matrices!$K$18</f>
        <v>0</v>
      </c>
      <c r="AL222" s="37"/>
      <c r="AM222" s="37"/>
      <c r="AN222" s="37">
        <f>AN217*Matrices!$B$18</f>
        <v>0</v>
      </c>
      <c r="AO222" s="37">
        <f>AO217*Matrices!$C$18</f>
        <v>0</v>
      </c>
      <c r="AP222" s="37">
        <f>AP217*Matrices!$D$18</f>
        <v>0</v>
      </c>
      <c r="AQ222" s="37">
        <f>AQ217*Matrices!$E$18</f>
        <v>7250</v>
      </c>
      <c r="AR222" s="37">
        <f>AR217*Matrices!$F$18</f>
        <v>0</v>
      </c>
      <c r="AS222" s="37">
        <f>AS217*Matrices!$G$18</f>
        <v>0</v>
      </c>
      <c r="AT222" s="37">
        <f>AT217*Matrices!$H$18</f>
        <v>0</v>
      </c>
      <c r="AU222" s="37">
        <f>AU217*Matrices!$I$18</f>
        <v>0</v>
      </c>
      <c r="AV222" s="37">
        <f>AV217*Matrices!$J$18</f>
        <v>0</v>
      </c>
      <c r="AW222" s="37">
        <f>AW217*Matrices!$K$18</f>
        <v>0</v>
      </c>
      <c r="AX222" s="37"/>
    </row>
    <row r="223" spans="1:50" x14ac:dyDescent="0.25">
      <c r="B223" t="str">
        <f>B217</f>
        <v>NMJC</v>
      </c>
      <c r="D223" s="344">
        <f t="shared" ref="D223:M223" si="172">SUM(D220:D222)</f>
        <v>0</v>
      </c>
      <c r="E223" s="344">
        <f t="shared" si="172"/>
        <v>4000</v>
      </c>
      <c r="F223" s="344">
        <f t="shared" si="172"/>
        <v>0</v>
      </c>
      <c r="G223" s="344">
        <f t="shared" si="172"/>
        <v>48250</v>
      </c>
      <c r="H223" s="344">
        <f t="shared" si="172"/>
        <v>0</v>
      </c>
      <c r="I223" s="344">
        <f t="shared" si="172"/>
        <v>0</v>
      </c>
      <c r="J223" s="344">
        <f t="shared" si="172"/>
        <v>0</v>
      </c>
      <c r="K223" s="344">
        <f t="shared" si="172"/>
        <v>0</v>
      </c>
      <c r="L223" s="344">
        <f t="shared" si="172"/>
        <v>0</v>
      </c>
      <c r="M223" s="344">
        <f t="shared" si="172"/>
        <v>0</v>
      </c>
      <c r="N223" s="194">
        <f>SUM(D223:M223)/Matrices!$L$18</f>
        <v>12.796440671047799</v>
      </c>
      <c r="O223" s="37"/>
      <c r="P223" s="344">
        <f t="shared" ref="P223:Y223" si="173">SUM(P220:P222)</f>
        <v>2900</v>
      </c>
      <c r="Q223" s="344">
        <f t="shared" si="173"/>
        <v>10400</v>
      </c>
      <c r="R223" s="344">
        <f t="shared" si="173"/>
        <v>0</v>
      </c>
      <c r="S223" s="344">
        <f t="shared" si="173"/>
        <v>51750</v>
      </c>
      <c r="T223" s="344">
        <f t="shared" si="173"/>
        <v>0</v>
      </c>
      <c r="U223" s="344">
        <f t="shared" si="173"/>
        <v>0</v>
      </c>
      <c r="V223" s="344">
        <f t="shared" si="173"/>
        <v>0</v>
      </c>
      <c r="W223" s="344">
        <f t="shared" si="173"/>
        <v>0</v>
      </c>
      <c r="X223" s="344">
        <f t="shared" si="173"/>
        <v>0</v>
      </c>
      <c r="Y223" s="344">
        <f t="shared" si="173"/>
        <v>0</v>
      </c>
      <c r="Z223" s="194">
        <f>SUM(P223:Y223)/Matrices!$L$18</f>
        <v>15.931262500510226</v>
      </c>
      <c r="AA223" s="37"/>
      <c r="AB223" s="344">
        <f t="shared" ref="AB223:AK223" si="174">SUM(AB220:AB222)</f>
        <v>0</v>
      </c>
      <c r="AC223" s="344">
        <f t="shared" si="174"/>
        <v>11400</v>
      </c>
      <c r="AD223" s="344">
        <f t="shared" si="174"/>
        <v>0</v>
      </c>
      <c r="AE223" s="344">
        <f t="shared" si="174"/>
        <v>54250</v>
      </c>
      <c r="AF223" s="344">
        <f t="shared" si="174"/>
        <v>0</v>
      </c>
      <c r="AG223" s="344">
        <f t="shared" si="174"/>
        <v>0</v>
      </c>
      <c r="AH223" s="344">
        <f t="shared" si="174"/>
        <v>0</v>
      </c>
      <c r="AI223" s="344">
        <f t="shared" si="174"/>
        <v>0</v>
      </c>
      <c r="AJ223" s="344">
        <f t="shared" si="174"/>
        <v>0</v>
      </c>
      <c r="AK223" s="344">
        <f t="shared" si="174"/>
        <v>0</v>
      </c>
      <c r="AL223" s="194">
        <f>SUM(AB223:AK223)/Matrices!$L$18</f>
        <v>16.078207273766278</v>
      </c>
      <c r="AM223" s="37"/>
      <c r="AN223" s="344">
        <f t="shared" ref="AN223:AW223" si="175">SUM(AN220:AN222)</f>
        <v>0</v>
      </c>
      <c r="AO223" s="344">
        <f t="shared" si="175"/>
        <v>21800</v>
      </c>
      <c r="AP223" s="344">
        <f t="shared" si="175"/>
        <v>0</v>
      </c>
      <c r="AQ223" s="344">
        <f t="shared" si="175"/>
        <v>53750</v>
      </c>
      <c r="AR223" s="344">
        <f t="shared" si="175"/>
        <v>0</v>
      </c>
      <c r="AS223" s="344">
        <f t="shared" si="175"/>
        <v>0</v>
      </c>
      <c r="AT223" s="344">
        <f t="shared" si="175"/>
        <v>0</v>
      </c>
      <c r="AU223" s="344">
        <f t="shared" si="175"/>
        <v>0</v>
      </c>
      <c r="AV223" s="344">
        <f t="shared" si="175"/>
        <v>0</v>
      </c>
      <c r="AW223" s="344">
        <f t="shared" si="175"/>
        <v>0</v>
      </c>
      <c r="AX223" s="194">
        <f>SUM(AN223:AW223)/Matrices!$L$18</f>
        <v>18.502796032491123</v>
      </c>
    </row>
    <row r="224" spans="1:50" x14ac:dyDescent="0.25">
      <c r="D224" s="345"/>
      <c r="E224" s="345"/>
      <c r="F224" s="345"/>
      <c r="G224" s="345"/>
      <c r="H224" s="345"/>
      <c r="I224" s="345"/>
      <c r="J224" s="345"/>
      <c r="K224" s="345"/>
      <c r="L224" s="345"/>
      <c r="M224" s="345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</row>
    <row r="225" spans="1:50" x14ac:dyDescent="0.25">
      <c r="A225" s="35" t="str">
        <f>Raw_Award_Data!A68</f>
        <v>46</v>
      </c>
      <c r="B225" t="str">
        <f>Raw_Award_Data!B68</f>
        <v>SJC</v>
      </c>
      <c r="C225" s="343" t="str">
        <f>Raw_Award_Data!C68</f>
        <v>1</v>
      </c>
      <c r="D225" s="37">
        <f>Raw_Award_Data!D68</f>
        <v>0</v>
      </c>
      <c r="E225" s="37">
        <f>Raw_Award_Data!E68</f>
        <v>49</v>
      </c>
      <c r="F225" s="37">
        <f>Raw_Award_Data!F68</f>
        <v>0</v>
      </c>
      <c r="G225" s="37">
        <f>Raw_Award_Data!G68</f>
        <v>222</v>
      </c>
      <c r="H225" s="37">
        <f>Raw_Award_Data!H68</f>
        <v>0</v>
      </c>
      <c r="I225" s="37">
        <f>Raw_Award_Data!I68</f>
        <v>0</v>
      </c>
      <c r="J225" s="37">
        <f>Raw_Award_Data!J68</f>
        <v>0</v>
      </c>
      <c r="K225" s="37">
        <f>Raw_Award_Data!K68</f>
        <v>0</v>
      </c>
      <c r="L225" s="37">
        <f>Raw_Award_Data!L68</f>
        <v>0</v>
      </c>
      <c r="M225" s="37">
        <f>Raw_Award_Data!M68</f>
        <v>0</v>
      </c>
      <c r="N225" s="37"/>
      <c r="O225" s="37"/>
      <c r="P225" s="37">
        <f>Raw_Award_Data!N68</f>
        <v>0</v>
      </c>
      <c r="Q225" s="37">
        <f>Raw_Award_Data!O68</f>
        <v>47</v>
      </c>
      <c r="R225" s="37">
        <f>Raw_Award_Data!P68</f>
        <v>0</v>
      </c>
      <c r="S225" s="37">
        <f>Raw_Award_Data!Q68</f>
        <v>279</v>
      </c>
      <c r="T225" s="37">
        <f>Raw_Award_Data!R68</f>
        <v>0</v>
      </c>
      <c r="U225" s="37">
        <f>Raw_Award_Data!S68</f>
        <v>0</v>
      </c>
      <c r="V225" s="37">
        <f>Raw_Award_Data!T68</f>
        <v>0</v>
      </c>
      <c r="W225" s="37">
        <f>Raw_Award_Data!U68</f>
        <v>0</v>
      </c>
      <c r="X225" s="37">
        <f>Raw_Award_Data!V68</f>
        <v>0</v>
      </c>
      <c r="Y225" s="37">
        <f>Raw_Award_Data!W68</f>
        <v>0</v>
      </c>
      <c r="Z225" s="37"/>
      <c r="AA225" s="37"/>
      <c r="AB225" s="37">
        <f>Raw_Award_Data!X68</f>
        <v>0</v>
      </c>
      <c r="AC225" s="37">
        <f>Raw_Award_Data!Y68</f>
        <v>34</v>
      </c>
      <c r="AD225" s="37">
        <f>Raw_Award_Data!Z68</f>
        <v>0</v>
      </c>
      <c r="AE225" s="37">
        <f>Raw_Award_Data!AA68</f>
        <v>278</v>
      </c>
      <c r="AF225" s="37">
        <f>Raw_Award_Data!AB68</f>
        <v>0</v>
      </c>
      <c r="AG225" s="37">
        <f>Raw_Award_Data!AC68</f>
        <v>0</v>
      </c>
      <c r="AH225" s="37">
        <f>Raw_Award_Data!AD68</f>
        <v>0</v>
      </c>
      <c r="AI225" s="37">
        <f>Raw_Award_Data!AE68</f>
        <v>0</v>
      </c>
      <c r="AJ225" s="37">
        <f>Raw_Award_Data!AF68</f>
        <v>0</v>
      </c>
      <c r="AK225" s="37">
        <f>Raw_Award_Data!AG68</f>
        <v>0</v>
      </c>
      <c r="AL225" s="37"/>
      <c r="AM225" s="37"/>
      <c r="AN225" s="37">
        <f>Raw_Award_Data!AH68</f>
        <v>1</v>
      </c>
      <c r="AO225" s="37">
        <f>Raw_Award_Data!AI68</f>
        <v>31</v>
      </c>
      <c r="AP225" s="37">
        <f>Raw_Award_Data!AJ68</f>
        <v>0</v>
      </c>
      <c r="AQ225" s="37">
        <f>Raw_Award_Data!AK68</f>
        <v>257</v>
      </c>
      <c r="AR225" s="37">
        <f>Raw_Award_Data!AL68</f>
        <v>0</v>
      </c>
      <c r="AS225" s="37">
        <f>Raw_Award_Data!AM68</f>
        <v>0</v>
      </c>
      <c r="AT225" s="37">
        <f>Raw_Award_Data!AN68</f>
        <v>0</v>
      </c>
      <c r="AU225" s="37">
        <f>Raw_Award_Data!AO68</f>
        <v>0</v>
      </c>
      <c r="AV225" s="37">
        <f>Raw_Award_Data!AP68</f>
        <v>0</v>
      </c>
      <c r="AW225" s="37">
        <f>Raw_Award_Data!AQ68</f>
        <v>0</v>
      </c>
      <c r="AX225" s="37"/>
    </row>
    <row r="226" spans="1:50" x14ac:dyDescent="0.25">
      <c r="A226" s="35" t="str">
        <f>Raw_Award_Data!A69</f>
        <v>46</v>
      </c>
      <c r="B226" t="str">
        <f>Raw_Award_Data!B69</f>
        <v>SJC</v>
      </c>
      <c r="C226" s="343" t="str">
        <f>Raw_Award_Data!C69</f>
        <v>2</v>
      </c>
      <c r="D226" s="37">
        <f>Raw_Award_Data!D69</f>
        <v>12</v>
      </c>
      <c r="E226" s="37">
        <f>Raw_Award_Data!E69</f>
        <v>69</v>
      </c>
      <c r="F226" s="37">
        <f>Raw_Award_Data!F69</f>
        <v>3</v>
      </c>
      <c r="G226" s="37">
        <f>Raw_Award_Data!G69</f>
        <v>161</v>
      </c>
      <c r="H226" s="37">
        <f>Raw_Award_Data!H69</f>
        <v>0</v>
      </c>
      <c r="I226" s="37">
        <f>Raw_Award_Data!I69</f>
        <v>0</v>
      </c>
      <c r="J226" s="37">
        <f>Raw_Award_Data!J69</f>
        <v>0</v>
      </c>
      <c r="K226" s="37">
        <f>Raw_Award_Data!K69</f>
        <v>0</v>
      </c>
      <c r="L226" s="37">
        <f>Raw_Award_Data!L69</f>
        <v>0</v>
      </c>
      <c r="M226" s="37">
        <f>Raw_Award_Data!M69</f>
        <v>0</v>
      </c>
      <c r="N226" s="37"/>
      <c r="O226" s="37"/>
      <c r="P226" s="37">
        <f>Raw_Award_Data!N69</f>
        <v>23</v>
      </c>
      <c r="Q226" s="37">
        <f>Raw_Award_Data!O69</f>
        <v>68</v>
      </c>
      <c r="R226" s="37">
        <f>Raw_Award_Data!P69</f>
        <v>4</v>
      </c>
      <c r="S226" s="37">
        <f>Raw_Award_Data!Q69</f>
        <v>181</v>
      </c>
      <c r="T226" s="37">
        <f>Raw_Award_Data!R69</f>
        <v>0</v>
      </c>
      <c r="U226" s="37">
        <f>Raw_Award_Data!S69</f>
        <v>0</v>
      </c>
      <c r="V226" s="37">
        <f>Raw_Award_Data!T69</f>
        <v>0</v>
      </c>
      <c r="W226" s="37">
        <f>Raw_Award_Data!U69</f>
        <v>0</v>
      </c>
      <c r="X226" s="37">
        <f>Raw_Award_Data!V69</f>
        <v>0</v>
      </c>
      <c r="Y226" s="37">
        <f>Raw_Award_Data!W69</f>
        <v>0</v>
      </c>
      <c r="Z226" s="37"/>
      <c r="AA226" s="37"/>
      <c r="AB226" s="37">
        <f>Raw_Award_Data!X69</f>
        <v>30</v>
      </c>
      <c r="AC226" s="37">
        <f>Raw_Award_Data!Y69</f>
        <v>59</v>
      </c>
      <c r="AD226" s="37">
        <f>Raw_Award_Data!Z69</f>
        <v>6</v>
      </c>
      <c r="AE226" s="37">
        <f>Raw_Award_Data!AA69</f>
        <v>192</v>
      </c>
      <c r="AF226" s="37">
        <f>Raw_Award_Data!AB69</f>
        <v>0</v>
      </c>
      <c r="AG226" s="37">
        <f>Raw_Award_Data!AC69</f>
        <v>0</v>
      </c>
      <c r="AH226" s="37">
        <f>Raw_Award_Data!AD69</f>
        <v>0</v>
      </c>
      <c r="AI226" s="37">
        <f>Raw_Award_Data!AE69</f>
        <v>0</v>
      </c>
      <c r="AJ226" s="37">
        <f>Raw_Award_Data!AF69</f>
        <v>0</v>
      </c>
      <c r="AK226" s="37">
        <f>Raw_Award_Data!AG69</f>
        <v>0</v>
      </c>
      <c r="AL226" s="37"/>
      <c r="AM226" s="37"/>
      <c r="AN226" s="37">
        <f>Raw_Award_Data!AH69</f>
        <v>30</v>
      </c>
      <c r="AO226" s="37">
        <f>Raw_Award_Data!AI69</f>
        <v>52</v>
      </c>
      <c r="AP226" s="37">
        <f>Raw_Award_Data!AJ69</f>
        <v>7</v>
      </c>
      <c r="AQ226" s="37">
        <f>Raw_Award_Data!AK69</f>
        <v>182</v>
      </c>
      <c r="AR226" s="37">
        <f>Raw_Award_Data!AL69</f>
        <v>0</v>
      </c>
      <c r="AS226" s="37">
        <f>Raw_Award_Data!AM69</f>
        <v>0</v>
      </c>
      <c r="AT226" s="37">
        <f>Raw_Award_Data!AN69</f>
        <v>0</v>
      </c>
      <c r="AU226" s="37">
        <f>Raw_Award_Data!AO69</f>
        <v>0</v>
      </c>
      <c r="AV226" s="37">
        <f>Raw_Award_Data!AP69</f>
        <v>0</v>
      </c>
      <c r="AW226" s="37">
        <f>Raw_Award_Data!AQ69</f>
        <v>0</v>
      </c>
      <c r="AX226" s="37"/>
    </row>
    <row r="227" spans="1:50" x14ac:dyDescent="0.25">
      <c r="A227" s="35" t="str">
        <f>Raw_Award_Data!A70</f>
        <v>46</v>
      </c>
      <c r="B227" t="str">
        <f>Raw_Award_Data!B70</f>
        <v>SJC</v>
      </c>
      <c r="C227" s="343" t="str">
        <f>Raw_Award_Data!C70</f>
        <v>3</v>
      </c>
      <c r="D227" s="37">
        <f>Raw_Award_Data!D70</f>
        <v>0</v>
      </c>
      <c r="E227" s="37">
        <f>Raw_Award_Data!E70</f>
        <v>3</v>
      </c>
      <c r="F227" s="37">
        <f>Raw_Award_Data!F70</f>
        <v>0</v>
      </c>
      <c r="G227" s="37">
        <f>Raw_Award_Data!G70</f>
        <v>97</v>
      </c>
      <c r="H227" s="37">
        <f>Raw_Award_Data!H70</f>
        <v>0</v>
      </c>
      <c r="I227" s="37">
        <f>Raw_Award_Data!I70</f>
        <v>0</v>
      </c>
      <c r="J227" s="37">
        <f>Raw_Award_Data!J70</f>
        <v>0</v>
      </c>
      <c r="K227" s="37">
        <f>Raw_Award_Data!K70</f>
        <v>0</v>
      </c>
      <c r="L227" s="37">
        <f>Raw_Award_Data!L70</f>
        <v>0</v>
      </c>
      <c r="M227" s="37">
        <f>Raw_Award_Data!M70</f>
        <v>0</v>
      </c>
      <c r="N227" s="37"/>
      <c r="O227" s="37"/>
      <c r="P227" s="37">
        <f>Raw_Award_Data!N70</f>
        <v>1</v>
      </c>
      <c r="Q227" s="37">
        <f>Raw_Award_Data!O70</f>
        <v>81</v>
      </c>
      <c r="R227" s="37">
        <f>Raw_Award_Data!P70</f>
        <v>0</v>
      </c>
      <c r="S227" s="37">
        <f>Raw_Award_Data!Q70</f>
        <v>157</v>
      </c>
      <c r="T227" s="37">
        <f>Raw_Award_Data!R70</f>
        <v>0</v>
      </c>
      <c r="U227" s="37">
        <f>Raw_Award_Data!S70</f>
        <v>0</v>
      </c>
      <c r="V227" s="37">
        <f>Raw_Award_Data!T70</f>
        <v>0</v>
      </c>
      <c r="W227" s="37">
        <f>Raw_Award_Data!U70</f>
        <v>0</v>
      </c>
      <c r="X227" s="37">
        <f>Raw_Award_Data!V70</f>
        <v>0</v>
      </c>
      <c r="Y227" s="37">
        <f>Raw_Award_Data!W70</f>
        <v>0</v>
      </c>
      <c r="Z227" s="37"/>
      <c r="AA227" s="37"/>
      <c r="AB227" s="37">
        <f>Raw_Award_Data!X70</f>
        <v>0</v>
      </c>
      <c r="AC227" s="37">
        <f>Raw_Award_Data!Y70</f>
        <v>29</v>
      </c>
      <c r="AD227" s="37">
        <f>Raw_Award_Data!Z70</f>
        <v>0</v>
      </c>
      <c r="AE227" s="37">
        <f>Raw_Award_Data!AA70</f>
        <v>150</v>
      </c>
      <c r="AF227" s="37">
        <f>Raw_Award_Data!AB70</f>
        <v>0</v>
      </c>
      <c r="AG227" s="37">
        <f>Raw_Award_Data!AC70</f>
        <v>0</v>
      </c>
      <c r="AH227" s="37">
        <f>Raw_Award_Data!AD70</f>
        <v>0</v>
      </c>
      <c r="AI227" s="37">
        <f>Raw_Award_Data!AE70</f>
        <v>0</v>
      </c>
      <c r="AJ227" s="37">
        <f>Raw_Award_Data!AF70</f>
        <v>0</v>
      </c>
      <c r="AK227" s="37">
        <f>Raw_Award_Data!AG70</f>
        <v>0</v>
      </c>
      <c r="AL227" s="37"/>
      <c r="AM227" s="37"/>
      <c r="AN227" s="37">
        <f>Raw_Award_Data!AH70</f>
        <v>43</v>
      </c>
      <c r="AO227" s="37">
        <f>Raw_Award_Data!AI70</f>
        <v>6</v>
      </c>
      <c r="AP227" s="37">
        <f>Raw_Award_Data!AJ70</f>
        <v>0</v>
      </c>
      <c r="AQ227" s="37">
        <f>Raw_Award_Data!AK70</f>
        <v>163</v>
      </c>
      <c r="AR227" s="37">
        <f>Raw_Award_Data!AL70</f>
        <v>0</v>
      </c>
      <c r="AS227" s="37">
        <f>Raw_Award_Data!AM70</f>
        <v>0</v>
      </c>
      <c r="AT227" s="37">
        <f>Raw_Award_Data!AN70</f>
        <v>0</v>
      </c>
      <c r="AU227" s="37">
        <f>Raw_Award_Data!AO70</f>
        <v>0</v>
      </c>
      <c r="AV227" s="37">
        <f>Raw_Award_Data!AP70</f>
        <v>0</v>
      </c>
      <c r="AW227" s="37">
        <f>Raw_Award_Data!AQ70</f>
        <v>0</v>
      </c>
      <c r="AX227" s="37"/>
    </row>
    <row r="228" spans="1:50" x14ac:dyDescent="0.25">
      <c r="D228" s="344">
        <f t="shared" ref="D228:M228" si="176">SUM(D225:D227)</f>
        <v>12</v>
      </c>
      <c r="E228" s="344">
        <f t="shared" si="176"/>
        <v>121</v>
      </c>
      <c r="F228" s="344">
        <f t="shared" si="176"/>
        <v>3</v>
      </c>
      <c r="G228" s="344">
        <f t="shared" si="176"/>
        <v>480</v>
      </c>
      <c r="H228" s="344">
        <f t="shared" si="176"/>
        <v>0</v>
      </c>
      <c r="I228" s="344">
        <f t="shared" si="176"/>
        <v>0</v>
      </c>
      <c r="J228" s="344">
        <f t="shared" si="176"/>
        <v>0</v>
      </c>
      <c r="K228" s="344">
        <f t="shared" si="176"/>
        <v>0</v>
      </c>
      <c r="L228" s="344">
        <f t="shared" si="176"/>
        <v>0</v>
      </c>
      <c r="M228" s="344">
        <f t="shared" si="176"/>
        <v>0</v>
      </c>
      <c r="N228" s="194">
        <f>SUM(D228:M228)</f>
        <v>616</v>
      </c>
      <c r="O228" s="37"/>
      <c r="P228" s="344">
        <f t="shared" ref="P228:Y228" si="177">SUM(P225:P227)</f>
        <v>24</v>
      </c>
      <c r="Q228" s="344">
        <f t="shared" si="177"/>
        <v>196</v>
      </c>
      <c r="R228" s="344">
        <f t="shared" si="177"/>
        <v>4</v>
      </c>
      <c r="S228" s="344">
        <f t="shared" si="177"/>
        <v>617</v>
      </c>
      <c r="T228" s="344">
        <f t="shared" si="177"/>
        <v>0</v>
      </c>
      <c r="U228" s="344">
        <f t="shared" si="177"/>
        <v>0</v>
      </c>
      <c r="V228" s="344">
        <f t="shared" si="177"/>
        <v>0</v>
      </c>
      <c r="W228" s="344">
        <f t="shared" si="177"/>
        <v>0</v>
      </c>
      <c r="X228" s="344">
        <f t="shared" si="177"/>
        <v>0</v>
      </c>
      <c r="Y228" s="344">
        <f t="shared" si="177"/>
        <v>0</v>
      </c>
      <c r="Z228" s="194">
        <f>SUM(P228:Y228)</f>
        <v>841</v>
      </c>
      <c r="AA228" s="37"/>
      <c r="AB228" s="344">
        <f t="shared" ref="AB228:AK228" si="178">SUM(AB225:AB227)</f>
        <v>30</v>
      </c>
      <c r="AC228" s="344">
        <f t="shared" si="178"/>
        <v>122</v>
      </c>
      <c r="AD228" s="344">
        <f t="shared" si="178"/>
        <v>6</v>
      </c>
      <c r="AE228" s="344">
        <f t="shared" si="178"/>
        <v>620</v>
      </c>
      <c r="AF228" s="344">
        <f t="shared" si="178"/>
        <v>0</v>
      </c>
      <c r="AG228" s="344">
        <f t="shared" si="178"/>
        <v>0</v>
      </c>
      <c r="AH228" s="344">
        <f t="shared" si="178"/>
        <v>0</v>
      </c>
      <c r="AI228" s="344">
        <f t="shared" si="178"/>
        <v>0</v>
      </c>
      <c r="AJ228" s="344">
        <f t="shared" si="178"/>
        <v>0</v>
      </c>
      <c r="AK228" s="344">
        <f t="shared" si="178"/>
        <v>0</v>
      </c>
      <c r="AL228" s="194">
        <f>SUM(AB228:AK228)</f>
        <v>778</v>
      </c>
      <c r="AM228" s="37"/>
      <c r="AN228" s="344">
        <f t="shared" ref="AN228:AW228" si="179">SUM(AN225:AN227)</f>
        <v>74</v>
      </c>
      <c r="AO228" s="344">
        <f t="shared" si="179"/>
        <v>89</v>
      </c>
      <c r="AP228" s="344">
        <f t="shared" si="179"/>
        <v>7</v>
      </c>
      <c r="AQ228" s="344">
        <f t="shared" si="179"/>
        <v>602</v>
      </c>
      <c r="AR228" s="344">
        <f t="shared" si="179"/>
        <v>0</v>
      </c>
      <c r="AS228" s="344">
        <f t="shared" si="179"/>
        <v>0</v>
      </c>
      <c r="AT228" s="344">
        <f t="shared" si="179"/>
        <v>0</v>
      </c>
      <c r="AU228" s="344">
        <f t="shared" si="179"/>
        <v>0</v>
      </c>
      <c r="AV228" s="344">
        <f t="shared" si="179"/>
        <v>0</v>
      </c>
      <c r="AW228" s="344">
        <f t="shared" si="179"/>
        <v>0</v>
      </c>
      <c r="AX228" s="194">
        <f>SUM(AN228:AW228)</f>
        <v>772</v>
      </c>
    </row>
    <row r="229" spans="1:50" x14ac:dyDescent="0.25"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</row>
    <row r="230" spans="1:50" x14ac:dyDescent="0.25">
      <c r="D230" s="37">
        <f>D225*Matrices!$B$16</f>
        <v>0</v>
      </c>
      <c r="E230" s="37">
        <f>E225*Matrices!$C$16</f>
        <v>9800</v>
      </c>
      <c r="F230" s="37">
        <f>F225*Matrices!$D$16</f>
        <v>0</v>
      </c>
      <c r="G230" s="37">
        <f>G225*Matrices!$E$16</f>
        <v>55500</v>
      </c>
      <c r="H230" s="37">
        <f>H225*Matrices!$F$16</f>
        <v>0</v>
      </c>
      <c r="I230" s="37">
        <f>I225*Matrices!$G$16</f>
        <v>0</v>
      </c>
      <c r="J230" s="37">
        <f>J225*Matrices!$H$16</f>
        <v>0</v>
      </c>
      <c r="K230" s="37">
        <f>K225*Matrices!$I$16</f>
        <v>0</v>
      </c>
      <c r="L230" s="37">
        <f>L225*Matrices!$J$16</f>
        <v>0</v>
      </c>
      <c r="M230" s="37">
        <f>M225*Matrices!$K$16</f>
        <v>0</v>
      </c>
      <c r="N230" s="37"/>
      <c r="O230" s="37"/>
      <c r="P230" s="37">
        <f>P225*Matrices!$B$16</f>
        <v>0</v>
      </c>
      <c r="Q230" s="37">
        <f>Q225*Matrices!$C$16</f>
        <v>9400</v>
      </c>
      <c r="R230" s="37">
        <f>R225*Matrices!$D$16</f>
        <v>0</v>
      </c>
      <c r="S230" s="37">
        <f>S225*Matrices!$E$16</f>
        <v>69750</v>
      </c>
      <c r="T230" s="37">
        <f>T225*Matrices!$F$16</f>
        <v>0</v>
      </c>
      <c r="U230" s="37">
        <f>U225*Matrices!$G$16</f>
        <v>0</v>
      </c>
      <c r="V230" s="37">
        <f>V225*Matrices!$H$16</f>
        <v>0</v>
      </c>
      <c r="W230" s="37">
        <f>W225*Matrices!$I$16</f>
        <v>0</v>
      </c>
      <c r="X230" s="37">
        <f>X225*Matrices!$J$16</f>
        <v>0</v>
      </c>
      <c r="Y230" s="37">
        <f>Y225*Matrices!$K$16</f>
        <v>0</v>
      </c>
      <c r="Z230" s="37"/>
      <c r="AA230" s="37"/>
      <c r="AB230" s="37">
        <f>AB225*Matrices!$B$16</f>
        <v>0</v>
      </c>
      <c r="AC230" s="37">
        <f>AC225*Matrices!$C$16</f>
        <v>6800</v>
      </c>
      <c r="AD230" s="37">
        <f>AD225*Matrices!$D$16</f>
        <v>0</v>
      </c>
      <c r="AE230" s="37">
        <f>AE225*Matrices!$E$16</f>
        <v>69500</v>
      </c>
      <c r="AF230" s="37">
        <f>AF225*Matrices!$F$16</f>
        <v>0</v>
      </c>
      <c r="AG230" s="37">
        <f>AG225*Matrices!$G$16</f>
        <v>0</v>
      </c>
      <c r="AH230" s="37">
        <f>AH225*Matrices!$H$16</f>
        <v>0</v>
      </c>
      <c r="AI230" s="37">
        <f>AI225*Matrices!$I$16</f>
        <v>0</v>
      </c>
      <c r="AJ230" s="37">
        <f>AJ225*Matrices!$J$16</f>
        <v>0</v>
      </c>
      <c r="AK230" s="37">
        <f>AK225*Matrices!$K$16</f>
        <v>0</v>
      </c>
      <c r="AL230" s="37"/>
      <c r="AM230" s="37"/>
      <c r="AN230" s="37">
        <f>AN225*Matrices!$B$16</f>
        <v>100</v>
      </c>
      <c r="AO230" s="37">
        <f>AO225*Matrices!$C$16</f>
        <v>6200</v>
      </c>
      <c r="AP230" s="37">
        <f>AP225*Matrices!$D$16</f>
        <v>0</v>
      </c>
      <c r="AQ230" s="37">
        <f>AQ225*Matrices!$E$16</f>
        <v>64250</v>
      </c>
      <c r="AR230" s="37">
        <f>AR225*Matrices!$F$16</f>
        <v>0</v>
      </c>
      <c r="AS230" s="37">
        <f>AS225*Matrices!$G$16</f>
        <v>0</v>
      </c>
      <c r="AT230" s="37">
        <f>AT225*Matrices!$H$16</f>
        <v>0</v>
      </c>
      <c r="AU230" s="37">
        <f>AU225*Matrices!$I$16</f>
        <v>0</v>
      </c>
      <c r="AV230" s="37">
        <f>AV225*Matrices!$J$16</f>
        <v>0</v>
      </c>
      <c r="AW230" s="37">
        <f>AW225*Matrices!$K$16</f>
        <v>0</v>
      </c>
      <c r="AX230" s="37"/>
    </row>
    <row r="231" spans="1:50" x14ac:dyDescent="0.25">
      <c r="D231" s="37">
        <f>D226*Matrices!$B$17</f>
        <v>1200</v>
      </c>
      <c r="E231" s="37">
        <f>E226*Matrices!$C$17</f>
        <v>13800</v>
      </c>
      <c r="F231" s="37">
        <f>F226*Matrices!$D$17</f>
        <v>600</v>
      </c>
      <c r="G231" s="37">
        <f>G226*Matrices!$E$17</f>
        <v>40250</v>
      </c>
      <c r="H231" s="37">
        <f>H226*Matrices!$F$17</f>
        <v>0</v>
      </c>
      <c r="I231" s="37">
        <f>I226*Matrices!$G$17</f>
        <v>0</v>
      </c>
      <c r="J231" s="37">
        <f>J226*Matrices!$H$17</f>
        <v>0</v>
      </c>
      <c r="K231" s="37">
        <f>K226*Matrices!$I$17</f>
        <v>0</v>
      </c>
      <c r="L231" s="37">
        <f>L226*Matrices!$J$17</f>
        <v>0</v>
      </c>
      <c r="M231" s="37">
        <f>M226*Matrices!$K$17</f>
        <v>0</v>
      </c>
      <c r="N231" s="37"/>
      <c r="O231" s="37"/>
      <c r="P231" s="37">
        <f>P226*Matrices!$B$17</f>
        <v>2300</v>
      </c>
      <c r="Q231" s="37">
        <f>Q226*Matrices!$C$17</f>
        <v>13600</v>
      </c>
      <c r="R231" s="37">
        <f>R226*Matrices!$D$17</f>
        <v>800</v>
      </c>
      <c r="S231" s="37">
        <f>S226*Matrices!$E$17</f>
        <v>45250</v>
      </c>
      <c r="T231" s="37">
        <f>T226*Matrices!$F$17</f>
        <v>0</v>
      </c>
      <c r="U231" s="37">
        <f>U226*Matrices!$G$17</f>
        <v>0</v>
      </c>
      <c r="V231" s="37">
        <f>V226*Matrices!$H$17</f>
        <v>0</v>
      </c>
      <c r="W231" s="37">
        <f>W226*Matrices!$I$17</f>
        <v>0</v>
      </c>
      <c r="X231" s="37">
        <f>X226*Matrices!$J$17</f>
        <v>0</v>
      </c>
      <c r="Y231" s="37">
        <f>Y226*Matrices!$K$17</f>
        <v>0</v>
      </c>
      <c r="Z231" s="37"/>
      <c r="AA231" s="37"/>
      <c r="AB231" s="37">
        <f>AB226*Matrices!$B$17</f>
        <v>3000</v>
      </c>
      <c r="AC231" s="37">
        <f>AC226*Matrices!$C$17</f>
        <v>11800</v>
      </c>
      <c r="AD231" s="37">
        <f>AD226*Matrices!$D$17</f>
        <v>1200</v>
      </c>
      <c r="AE231" s="37">
        <f>AE226*Matrices!$E$17</f>
        <v>48000</v>
      </c>
      <c r="AF231" s="37">
        <f>AF226*Matrices!$F$17</f>
        <v>0</v>
      </c>
      <c r="AG231" s="37">
        <f>AG226*Matrices!$G$17</f>
        <v>0</v>
      </c>
      <c r="AH231" s="37">
        <f>AH226*Matrices!$H$17</f>
        <v>0</v>
      </c>
      <c r="AI231" s="37">
        <f>AI226*Matrices!$I$17</f>
        <v>0</v>
      </c>
      <c r="AJ231" s="37">
        <f>AJ226*Matrices!$J$17</f>
        <v>0</v>
      </c>
      <c r="AK231" s="37">
        <f>AK226*Matrices!$K$17</f>
        <v>0</v>
      </c>
      <c r="AL231" s="37"/>
      <c r="AM231" s="37"/>
      <c r="AN231" s="37">
        <f>AN226*Matrices!$B$17</f>
        <v>3000</v>
      </c>
      <c r="AO231" s="37">
        <f>AO226*Matrices!$C$17</f>
        <v>10400</v>
      </c>
      <c r="AP231" s="37">
        <f>AP226*Matrices!$D$17</f>
        <v>1400</v>
      </c>
      <c r="AQ231" s="37">
        <f>AQ226*Matrices!$E$17</f>
        <v>45500</v>
      </c>
      <c r="AR231" s="37">
        <f>AR226*Matrices!$F$17</f>
        <v>0</v>
      </c>
      <c r="AS231" s="37">
        <f>AS226*Matrices!$G$17</f>
        <v>0</v>
      </c>
      <c r="AT231" s="37">
        <f>AT226*Matrices!$H$17</f>
        <v>0</v>
      </c>
      <c r="AU231" s="37">
        <f>AU226*Matrices!$I$17</f>
        <v>0</v>
      </c>
      <c r="AV231" s="37">
        <f>AV226*Matrices!$J$17</f>
        <v>0</v>
      </c>
      <c r="AW231" s="37">
        <f>AW226*Matrices!$K$17</f>
        <v>0</v>
      </c>
      <c r="AX231" s="37"/>
    </row>
    <row r="232" spans="1:50" x14ac:dyDescent="0.25">
      <c r="D232" s="37">
        <f>D227*Matrices!$B$18</f>
        <v>0</v>
      </c>
      <c r="E232" s="37">
        <f>E227*Matrices!$C$18</f>
        <v>600</v>
      </c>
      <c r="F232" s="37">
        <f>F227*Matrices!$D$18</f>
        <v>0</v>
      </c>
      <c r="G232" s="37">
        <f>G227*Matrices!$E$18</f>
        <v>24250</v>
      </c>
      <c r="H232" s="37">
        <f>H227*Matrices!$F$18</f>
        <v>0</v>
      </c>
      <c r="I232" s="37">
        <f>I227*Matrices!$G$18</f>
        <v>0</v>
      </c>
      <c r="J232" s="37">
        <f>J227*Matrices!$H$18</f>
        <v>0</v>
      </c>
      <c r="K232" s="37">
        <f>K227*Matrices!$I$18</f>
        <v>0</v>
      </c>
      <c r="L232" s="37">
        <f>L227*Matrices!$J$18</f>
        <v>0</v>
      </c>
      <c r="M232" s="37">
        <f>M227*Matrices!$K$18</f>
        <v>0</v>
      </c>
      <c r="N232" s="37"/>
      <c r="O232" s="37"/>
      <c r="P232" s="37">
        <f>P227*Matrices!$B$18</f>
        <v>100</v>
      </c>
      <c r="Q232" s="37">
        <f>Q227*Matrices!$C$18</f>
        <v>16200</v>
      </c>
      <c r="R232" s="37">
        <f>R227*Matrices!$D$18</f>
        <v>0</v>
      </c>
      <c r="S232" s="37">
        <f>S227*Matrices!$E$18</f>
        <v>39250</v>
      </c>
      <c r="T232" s="37">
        <f>T227*Matrices!$F$18</f>
        <v>0</v>
      </c>
      <c r="U232" s="37">
        <f>U227*Matrices!$G$18</f>
        <v>0</v>
      </c>
      <c r="V232" s="37">
        <f>V227*Matrices!$H$18</f>
        <v>0</v>
      </c>
      <c r="W232" s="37">
        <f>W227*Matrices!$I$18</f>
        <v>0</v>
      </c>
      <c r="X232" s="37">
        <f>X227*Matrices!$J$18</f>
        <v>0</v>
      </c>
      <c r="Y232" s="37">
        <f>Y227*Matrices!$K$18</f>
        <v>0</v>
      </c>
      <c r="Z232" s="37"/>
      <c r="AA232" s="37"/>
      <c r="AB232" s="37">
        <f>AB227*Matrices!$B$18</f>
        <v>0</v>
      </c>
      <c r="AC232" s="37">
        <f>AC227*Matrices!$C$18</f>
        <v>5800</v>
      </c>
      <c r="AD232" s="37">
        <f>AD227*Matrices!$D$18</f>
        <v>0</v>
      </c>
      <c r="AE232" s="37">
        <f>AE227*Matrices!$E$18</f>
        <v>37500</v>
      </c>
      <c r="AF232" s="37">
        <f>AF227*Matrices!$F$18</f>
        <v>0</v>
      </c>
      <c r="AG232" s="37">
        <f>AG227*Matrices!$G$18</f>
        <v>0</v>
      </c>
      <c r="AH232" s="37">
        <f>AH227*Matrices!$H$18</f>
        <v>0</v>
      </c>
      <c r="AI232" s="37">
        <f>AI227*Matrices!$I$18</f>
        <v>0</v>
      </c>
      <c r="AJ232" s="37">
        <f>AJ227*Matrices!$J$18</f>
        <v>0</v>
      </c>
      <c r="AK232" s="37">
        <f>AK227*Matrices!$K$18</f>
        <v>0</v>
      </c>
      <c r="AL232" s="37"/>
      <c r="AM232" s="37"/>
      <c r="AN232" s="37">
        <f>AN227*Matrices!$B$18</f>
        <v>4300</v>
      </c>
      <c r="AO232" s="37">
        <f>AO227*Matrices!$C$18</f>
        <v>1200</v>
      </c>
      <c r="AP232" s="37">
        <f>AP227*Matrices!$D$18</f>
        <v>0</v>
      </c>
      <c r="AQ232" s="37">
        <f>AQ227*Matrices!$E$18</f>
        <v>40750</v>
      </c>
      <c r="AR232" s="37">
        <f>AR227*Matrices!$F$18</f>
        <v>0</v>
      </c>
      <c r="AS232" s="37">
        <f>AS227*Matrices!$G$18</f>
        <v>0</v>
      </c>
      <c r="AT232" s="37">
        <f>AT227*Matrices!$H$18</f>
        <v>0</v>
      </c>
      <c r="AU232" s="37">
        <f>AU227*Matrices!$I$18</f>
        <v>0</v>
      </c>
      <c r="AV232" s="37">
        <f>AV227*Matrices!$J$18</f>
        <v>0</v>
      </c>
      <c r="AW232" s="37">
        <f>AW227*Matrices!$K$18</f>
        <v>0</v>
      </c>
      <c r="AX232" s="37"/>
    </row>
    <row r="233" spans="1:50" x14ac:dyDescent="0.25">
      <c r="B233" t="str">
        <f>B227</f>
        <v>SJC</v>
      </c>
      <c r="D233" s="344">
        <f t="shared" ref="D233:M233" si="180">SUM(D230:D232)</f>
        <v>1200</v>
      </c>
      <c r="E233" s="344">
        <f t="shared" si="180"/>
        <v>24200</v>
      </c>
      <c r="F233" s="344">
        <f t="shared" si="180"/>
        <v>600</v>
      </c>
      <c r="G233" s="344">
        <f t="shared" si="180"/>
        <v>120000</v>
      </c>
      <c r="H233" s="344">
        <f t="shared" si="180"/>
        <v>0</v>
      </c>
      <c r="I233" s="344">
        <f t="shared" si="180"/>
        <v>0</v>
      </c>
      <c r="J233" s="344">
        <f t="shared" si="180"/>
        <v>0</v>
      </c>
      <c r="K233" s="344">
        <f t="shared" si="180"/>
        <v>0</v>
      </c>
      <c r="L233" s="344">
        <f t="shared" si="180"/>
        <v>0</v>
      </c>
      <c r="M233" s="344">
        <f t="shared" si="180"/>
        <v>0</v>
      </c>
      <c r="N233" s="194">
        <f>SUM(D233:M233)/Matrices!$L$18</f>
        <v>35.756561492305806</v>
      </c>
      <c r="O233" s="37"/>
      <c r="P233" s="344">
        <f t="shared" ref="P233:Y233" si="181">SUM(P230:P232)</f>
        <v>2400</v>
      </c>
      <c r="Q233" s="344">
        <f t="shared" si="181"/>
        <v>39200</v>
      </c>
      <c r="R233" s="344">
        <f t="shared" si="181"/>
        <v>800</v>
      </c>
      <c r="S233" s="344">
        <f t="shared" si="181"/>
        <v>154250</v>
      </c>
      <c r="T233" s="344">
        <f t="shared" si="181"/>
        <v>0</v>
      </c>
      <c r="U233" s="344">
        <f t="shared" si="181"/>
        <v>0</v>
      </c>
      <c r="V233" s="344">
        <f t="shared" si="181"/>
        <v>0</v>
      </c>
      <c r="W233" s="344">
        <f t="shared" si="181"/>
        <v>0</v>
      </c>
      <c r="X233" s="344">
        <f t="shared" si="181"/>
        <v>0</v>
      </c>
      <c r="Y233" s="344">
        <f t="shared" si="181"/>
        <v>0</v>
      </c>
      <c r="Z233" s="194">
        <f>SUM(P233:Y233)/Matrices!$L$18</f>
        <v>48.161149434670804</v>
      </c>
      <c r="AA233" s="37"/>
      <c r="AB233" s="344">
        <f t="shared" ref="AB233:AK233" si="182">SUM(AB230:AB232)</f>
        <v>3000</v>
      </c>
      <c r="AC233" s="344">
        <f t="shared" si="182"/>
        <v>24400</v>
      </c>
      <c r="AD233" s="344">
        <f t="shared" si="182"/>
        <v>1200</v>
      </c>
      <c r="AE233" s="344">
        <f t="shared" si="182"/>
        <v>155000</v>
      </c>
      <c r="AF233" s="344">
        <f t="shared" si="182"/>
        <v>0</v>
      </c>
      <c r="AG233" s="344">
        <f t="shared" si="182"/>
        <v>0</v>
      </c>
      <c r="AH233" s="344">
        <f t="shared" si="182"/>
        <v>0</v>
      </c>
      <c r="AI233" s="344">
        <f t="shared" si="182"/>
        <v>0</v>
      </c>
      <c r="AJ233" s="344">
        <f t="shared" si="182"/>
        <v>0</v>
      </c>
      <c r="AK233" s="344">
        <f t="shared" si="182"/>
        <v>0</v>
      </c>
      <c r="AL233" s="194">
        <f>SUM(AB233:AK233)/Matrices!$L$18</f>
        <v>44.965100616351691</v>
      </c>
      <c r="AM233" s="37"/>
      <c r="AN233" s="344">
        <f t="shared" ref="AN233:AW233" si="183">SUM(AN230:AN232)</f>
        <v>7400</v>
      </c>
      <c r="AO233" s="344">
        <f t="shared" si="183"/>
        <v>17800</v>
      </c>
      <c r="AP233" s="344">
        <f t="shared" si="183"/>
        <v>1400</v>
      </c>
      <c r="AQ233" s="344">
        <f t="shared" si="183"/>
        <v>150500</v>
      </c>
      <c r="AR233" s="344">
        <f t="shared" si="183"/>
        <v>0</v>
      </c>
      <c r="AS233" s="344">
        <f t="shared" si="183"/>
        <v>0</v>
      </c>
      <c r="AT233" s="344">
        <f t="shared" si="183"/>
        <v>0</v>
      </c>
      <c r="AU233" s="344">
        <f t="shared" si="183"/>
        <v>0</v>
      </c>
      <c r="AV233" s="344">
        <f t="shared" si="183"/>
        <v>0</v>
      </c>
      <c r="AW233" s="344">
        <f t="shared" si="183"/>
        <v>0</v>
      </c>
      <c r="AX233" s="194">
        <f>SUM(AN233:AW233)/Matrices!$L$18</f>
        <v>43.373198906077803</v>
      </c>
    </row>
    <row r="234" spans="1:50" x14ac:dyDescent="0.25">
      <c r="D234" s="345"/>
      <c r="E234" s="345"/>
      <c r="F234" s="345"/>
      <c r="G234" s="345"/>
      <c r="H234" s="345"/>
      <c r="I234" s="345"/>
      <c r="J234" s="345"/>
      <c r="K234" s="345"/>
      <c r="L234" s="345"/>
      <c r="M234" s="345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</row>
    <row r="235" spans="1:50" x14ac:dyDescent="0.25">
      <c r="A235" s="35" t="str">
        <f>Raw_Award_Data!A71</f>
        <v>47</v>
      </c>
      <c r="B235" t="str">
        <f>Raw_Award_Data!B71</f>
        <v>SFCC</v>
      </c>
      <c r="C235" s="343" t="str">
        <f>Raw_Award_Data!C71</f>
        <v>1</v>
      </c>
      <c r="D235" s="37">
        <f>Raw_Award_Data!D71</f>
        <v>0</v>
      </c>
      <c r="E235" s="37">
        <f>Raw_Award_Data!E71</f>
        <v>121</v>
      </c>
      <c r="F235" s="37">
        <f>Raw_Award_Data!F71</f>
        <v>0</v>
      </c>
      <c r="G235" s="37">
        <f>Raw_Award_Data!G71</f>
        <v>185</v>
      </c>
      <c r="H235" s="37">
        <f>Raw_Award_Data!H71</f>
        <v>0</v>
      </c>
      <c r="I235" s="37">
        <f>Raw_Award_Data!I71</f>
        <v>0</v>
      </c>
      <c r="J235" s="37">
        <f>Raw_Award_Data!J71</f>
        <v>0</v>
      </c>
      <c r="K235" s="37">
        <f>Raw_Award_Data!K71</f>
        <v>0</v>
      </c>
      <c r="L235" s="37">
        <f>Raw_Award_Data!L71</f>
        <v>0</v>
      </c>
      <c r="M235" s="37">
        <f>Raw_Award_Data!M71</f>
        <v>0</v>
      </c>
      <c r="N235" s="37"/>
      <c r="O235" s="37"/>
      <c r="P235" s="37">
        <f>Raw_Award_Data!N71</f>
        <v>0</v>
      </c>
      <c r="Q235" s="37">
        <f>Raw_Award_Data!O71</f>
        <v>108</v>
      </c>
      <c r="R235" s="37">
        <f>Raw_Award_Data!P71</f>
        <v>0</v>
      </c>
      <c r="S235" s="37">
        <f>Raw_Award_Data!Q71</f>
        <v>191</v>
      </c>
      <c r="T235" s="37">
        <f>Raw_Award_Data!R71</f>
        <v>0</v>
      </c>
      <c r="U235" s="37">
        <f>Raw_Award_Data!S71</f>
        <v>0</v>
      </c>
      <c r="V235" s="37">
        <f>Raw_Award_Data!T71</f>
        <v>0</v>
      </c>
      <c r="W235" s="37">
        <f>Raw_Award_Data!U71</f>
        <v>0</v>
      </c>
      <c r="X235" s="37">
        <f>Raw_Award_Data!V71</f>
        <v>0</v>
      </c>
      <c r="Y235" s="37">
        <f>Raw_Award_Data!W71</f>
        <v>0</v>
      </c>
      <c r="Z235" s="37"/>
      <c r="AA235" s="37"/>
      <c r="AB235" s="37">
        <f>Raw_Award_Data!X71</f>
        <v>0</v>
      </c>
      <c r="AC235" s="37">
        <f>Raw_Award_Data!Y71</f>
        <v>156</v>
      </c>
      <c r="AD235" s="37">
        <f>Raw_Award_Data!Z71</f>
        <v>0</v>
      </c>
      <c r="AE235" s="37">
        <f>Raw_Award_Data!AA71</f>
        <v>250</v>
      </c>
      <c r="AF235" s="37">
        <f>Raw_Award_Data!AB71</f>
        <v>0</v>
      </c>
      <c r="AG235" s="37">
        <f>Raw_Award_Data!AC71</f>
        <v>0</v>
      </c>
      <c r="AH235" s="37">
        <f>Raw_Award_Data!AD71</f>
        <v>0</v>
      </c>
      <c r="AI235" s="37">
        <f>Raw_Award_Data!AE71</f>
        <v>0</v>
      </c>
      <c r="AJ235" s="37">
        <f>Raw_Award_Data!AF71</f>
        <v>0</v>
      </c>
      <c r="AK235" s="37">
        <f>Raw_Award_Data!AG71</f>
        <v>0</v>
      </c>
      <c r="AL235" s="37"/>
      <c r="AM235" s="37"/>
      <c r="AN235" s="37">
        <f>Raw_Award_Data!AH71</f>
        <v>0</v>
      </c>
      <c r="AO235" s="37">
        <f>Raw_Award_Data!AI71</f>
        <v>147</v>
      </c>
      <c r="AP235" s="37">
        <f>Raw_Award_Data!AJ71</f>
        <v>0</v>
      </c>
      <c r="AQ235" s="37">
        <f>Raw_Award_Data!AK71</f>
        <v>269</v>
      </c>
      <c r="AR235" s="37">
        <f>Raw_Award_Data!AL71</f>
        <v>0</v>
      </c>
      <c r="AS235" s="37">
        <f>Raw_Award_Data!AM71</f>
        <v>0</v>
      </c>
      <c r="AT235" s="37">
        <f>Raw_Award_Data!AN71</f>
        <v>0</v>
      </c>
      <c r="AU235" s="37">
        <f>Raw_Award_Data!AO71</f>
        <v>0</v>
      </c>
      <c r="AV235" s="37">
        <f>Raw_Award_Data!AP71</f>
        <v>0</v>
      </c>
      <c r="AW235" s="37">
        <f>Raw_Award_Data!AQ71</f>
        <v>0</v>
      </c>
      <c r="AX235" s="37"/>
    </row>
    <row r="236" spans="1:50" x14ac:dyDescent="0.25">
      <c r="A236" s="35" t="str">
        <f>Raw_Award_Data!A72</f>
        <v>47</v>
      </c>
      <c r="B236" t="str">
        <f>Raw_Award_Data!B72</f>
        <v>SFCC</v>
      </c>
      <c r="C236" s="343" t="str">
        <f>Raw_Award_Data!C72</f>
        <v>2</v>
      </c>
      <c r="D236" s="37">
        <f>Raw_Award_Data!D72</f>
        <v>0</v>
      </c>
      <c r="E236" s="37">
        <f>Raw_Award_Data!E72</f>
        <v>40</v>
      </c>
      <c r="F236" s="37">
        <f>Raw_Award_Data!F72</f>
        <v>0</v>
      </c>
      <c r="G236" s="37">
        <f>Raw_Award_Data!G72</f>
        <v>14</v>
      </c>
      <c r="H236" s="37">
        <f>Raw_Award_Data!H72</f>
        <v>0</v>
      </c>
      <c r="I236" s="37">
        <f>Raw_Award_Data!I72</f>
        <v>0</v>
      </c>
      <c r="J236" s="37">
        <f>Raw_Award_Data!J72</f>
        <v>0</v>
      </c>
      <c r="K236" s="37">
        <f>Raw_Award_Data!K72</f>
        <v>0</v>
      </c>
      <c r="L236" s="37">
        <f>Raw_Award_Data!L72</f>
        <v>0</v>
      </c>
      <c r="M236" s="37">
        <f>Raw_Award_Data!M72</f>
        <v>0</v>
      </c>
      <c r="N236" s="37"/>
      <c r="O236" s="37"/>
      <c r="P236" s="37">
        <f>Raw_Award_Data!N72</f>
        <v>0</v>
      </c>
      <c r="Q236" s="37">
        <f>Raw_Award_Data!O72</f>
        <v>29</v>
      </c>
      <c r="R236" s="37">
        <f>Raw_Award_Data!P72</f>
        <v>0</v>
      </c>
      <c r="S236" s="37">
        <f>Raw_Award_Data!Q72</f>
        <v>23</v>
      </c>
      <c r="T236" s="37">
        <f>Raw_Award_Data!R72</f>
        <v>0</v>
      </c>
      <c r="U236" s="37">
        <f>Raw_Award_Data!S72</f>
        <v>0</v>
      </c>
      <c r="V236" s="37">
        <f>Raw_Award_Data!T72</f>
        <v>0</v>
      </c>
      <c r="W236" s="37">
        <f>Raw_Award_Data!U72</f>
        <v>0</v>
      </c>
      <c r="X236" s="37">
        <f>Raw_Award_Data!V72</f>
        <v>0</v>
      </c>
      <c r="Y236" s="37">
        <f>Raw_Award_Data!W72</f>
        <v>0</v>
      </c>
      <c r="Z236" s="37"/>
      <c r="AA236" s="37"/>
      <c r="AB236" s="37">
        <f>Raw_Award_Data!X72</f>
        <v>0</v>
      </c>
      <c r="AC236" s="37">
        <f>Raw_Award_Data!Y72</f>
        <v>54</v>
      </c>
      <c r="AD236" s="37">
        <f>Raw_Award_Data!Z72</f>
        <v>0</v>
      </c>
      <c r="AE236" s="37">
        <f>Raw_Award_Data!AA72</f>
        <v>32</v>
      </c>
      <c r="AF236" s="37">
        <f>Raw_Award_Data!AB72</f>
        <v>0</v>
      </c>
      <c r="AG236" s="37">
        <f>Raw_Award_Data!AC72</f>
        <v>0</v>
      </c>
      <c r="AH236" s="37">
        <f>Raw_Award_Data!AD72</f>
        <v>0</v>
      </c>
      <c r="AI236" s="37">
        <f>Raw_Award_Data!AE72</f>
        <v>0</v>
      </c>
      <c r="AJ236" s="37">
        <f>Raw_Award_Data!AF72</f>
        <v>0</v>
      </c>
      <c r="AK236" s="37">
        <f>Raw_Award_Data!AG72</f>
        <v>0</v>
      </c>
      <c r="AL236" s="37"/>
      <c r="AM236" s="37"/>
      <c r="AN236" s="37">
        <f>Raw_Award_Data!AH72</f>
        <v>0</v>
      </c>
      <c r="AO236" s="37">
        <f>Raw_Award_Data!AI72</f>
        <v>43</v>
      </c>
      <c r="AP236" s="37">
        <f>Raw_Award_Data!AJ72</f>
        <v>0</v>
      </c>
      <c r="AQ236" s="37">
        <f>Raw_Award_Data!AK72</f>
        <v>34</v>
      </c>
      <c r="AR236" s="37">
        <f>Raw_Award_Data!AL72</f>
        <v>0</v>
      </c>
      <c r="AS236" s="37">
        <f>Raw_Award_Data!AM72</f>
        <v>0</v>
      </c>
      <c r="AT236" s="37">
        <f>Raw_Award_Data!AN72</f>
        <v>0</v>
      </c>
      <c r="AU236" s="37">
        <f>Raw_Award_Data!AO72</f>
        <v>0</v>
      </c>
      <c r="AV236" s="37">
        <f>Raw_Award_Data!AP72</f>
        <v>0</v>
      </c>
      <c r="AW236" s="37">
        <f>Raw_Award_Data!AQ72</f>
        <v>0</v>
      </c>
      <c r="AX236" s="37"/>
    </row>
    <row r="237" spans="1:50" x14ac:dyDescent="0.25">
      <c r="A237" s="35" t="str">
        <f>Raw_Award_Data!A73</f>
        <v>47</v>
      </c>
      <c r="B237" t="str">
        <f>Raw_Award_Data!B73</f>
        <v>SFCC</v>
      </c>
      <c r="C237" s="343" t="str">
        <f>Raw_Award_Data!C73</f>
        <v>3</v>
      </c>
      <c r="D237" s="37">
        <f>Raw_Award_Data!D73</f>
        <v>25</v>
      </c>
      <c r="E237" s="37">
        <f>Raw_Award_Data!E73</f>
        <v>9</v>
      </c>
      <c r="F237" s="37">
        <f>Raw_Award_Data!F73</f>
        <v>0</v>
      </c>
      <c r="G237" s="37">
        <f>Raw_Award_Data!G73</f>
        <v>66</v>
      </c>
      <c r="H237" s="37">
        <f>Raw_Award_Data!H73</f>
        <v>0</v>
      </c>
      <c r="I237" s="37">
        <f>Raw_Award_Data!I73</f>
        <v>0</v>
      </c>
      <c r="J237" s="37">
        <f>Raw_Award_Data!J73</f>
        <v>0</v>
      </c>
      <c r="K237" s="37">
        <f>Raw_Award_Data!K73</f>
        <v>0</v>
      </c>
      <c r="L237" s="37">
        <f>Raw_Award_Data!L73</f>
        <v>0</v>
      </c>
      <c r="M237" s="37">
        <f>Raw_Award_Data!M73</f>
        <v>0</v>
      </c>
      <c r="N237" s="37"/>
      <c r="O237" s="37"/>
      <c r="P237" s="37">
        <f>Raw_Award_Data!N73</f>
        <v>21</v>
      </c>
      <c r="Q237" s="37">
        <f>Raw_Award_Data!O73</f>
        <v>27</v>
      </c>
      <c r="R237" s="37">
        <f>Raw_Award_Data!P73</f>
        <v>0</v>
      </c>
      <c r="S237" s="37">
        <f>Raw_Award_Data!Q73</f>
        <v>69</v>
      </c>
      <c r="T237" s="37">
        <f>Raw_Award_Data!R73</f>
        <v>0</v>
      </c>
      <c r="U237" s="37">
        <f>Raw_Award_Data!S73</f>
        <v>0</v>
      </c>
      <c r="V237" s="37">
        <f>Raw_Award_Data!T73</f>
        <v>0</v>
      </c>
      <c r="W237" s="37">
        <f>Raw_Award_Data!U73</f>
        <v>0</v>
      </c>
      <c r="X237" s="37">
        <f>Raw_Award_Data!V73</f>
        <v>0</v>
      </c>
      <c r="Y237" s="37">
        <f>Raw_Award_Data!W73</f>
        <v>0</v>
      </c>
      <c r="Z237" s="37"/>
      <c r="AA237" s="37"/>
      <c r="AB237" s="37">
        <f>Raw_Award_Data!X73</f>
        <v>63</v>
      </c>
      <c r="AC237" s="37">
        <f>Raw_Award_Data!Y73</f>
        <v>30</v>
      </c>
      <c r="AD237" s="37">
        <f>Raw_Award_Data!Z73</f>
        <v>0</v>
      </c>
      <c r="AE237" s="37">
        <f>Raw_Award_Data!AA73</f>
        <v>81</v>
      </c>
      <c r="AF237" s="37">
        <f>Raw_Award_Data!AB73</f>
        <v>0</v>
      </c>
      <c r="AG237" s="37">
        <f>Raw_Award_Data!AC73</f>
        <v>0</v>
      </c>
      <c r="AH237" s="37">
        <f>Raw_Award_Data!AD73</f>
        <v>0</v>
      </c>
      <c r="AI237" s="37">
        <f>Raw_Award_Data!AE73</f>
        <v>0</v>
      </c>
      <c r="AJ237" s="37">
        <f>Raw_Award_Data!AF73</f>
        <v>0</v>
      </c>
      <c r="AK237" s="37">
        <f>Raw_Award_Data!AG73</f>
        <v>0</v>
      </c>
      <c r="AL237" s="37"/>
      <c r="AM237" s="37"/>
      <c r="AN237" s="37">
        <f>Raw_Award_Data!AH73</f>
        <v>72</v>
      </c>
      <c r="AO237" s="37">
        <f>Raw_Award_Data!AI73</f>
        <v>45</v>
      </c>
      <c r="AP237" s="37">
        <f>Raw_Award_Data!AJ73</f>
        <v>0</v>
      </c>
      <c r="AQ237" s="37">
        <f>Raw_Award_Data!AK73</f>
        <v>82</v>
      </c>
      <c r="AR237" s="37">
        <f>Raw_Award_Data!AL73</f>
        <v>0</v>
      </c>
      <c r="AS237" s="37">
        <f>Raw_Award_Data!AM73</f>
        <v>0</v>
      </c>
      <c r="AT237" s="37">
        <f>Raw_Award_Data!AN73</f>
        <v>0</v>
      </c>
      <c r="AU237" s="37">
        <f>Raw_Award_Data!AO73</f>
        <v>0</v>
      </c>
      <c r="AV237" s="37">
        <f>Raw_Award_Data!AP73</f>
        <v>0</v>
      </c>
      <c r="AW237" s="37">
        <f>Raw_Award_Data!AQ73</f>
        <v>0</v>
      </c>
      <c r="AX237" s="37"/>
    </row>
    <row r="238" spans="1:50" x14ac:dyDescent="0.25">
      <c r="D238" s="344">
        <f t="shared" ref="D238:M238" si="184">SUM(D235:D237)</f>
        <v>25</v>
      </c>
      <c r="E238" s="344">
        <f t="shared" si="184"/>
        <v>170</v>
      </c>
      <c r="F238" s="344">
        <f t="shared" si="184"/>
        <v>0</v>
      </c>
      <c r="G238" s="344">
        <f t="shared" si="184"/>
        <v>265</v>
      </c>
      <c r="H238" s="344">
        <f t="shared" si="184"/>
        <v>0</v>
      </c>
      <c r="I238" s="344">
        <f t="shared" si="184"/>
        <v>0</v>
      </c>
      <c r="J238" s="344">
        <f t="shared" si="184"/>
        <v>0</v>
      </c>
      <c r="K238" s="344">
        <f t="shared" si="184"/>
        <v>0</v>
      </c>
      <c r="L238" s="344">
        <f t="shared" si="184"/>
        <v>0</v>
      </c>
      <c r="M238" s="344">
        <f t="shared" si="184"/>
        <v>0</v>
      </c>
      <c r="N238" s="194">
        <f>SUM(D238:M238)</f>
        <v>460</v>
      </c>
      <c r="O238" s="37"/>
      <c r="P238" s="344">
        <f t="shared" ref="P238:Y238" si="185">SUM(P235:P237)</f>
        <v>21</v>
      </c>
      <c r="Q238" s="344">
        <f t="shared" si="185"/>
        <v>164</v>
      </c>
      <c r="R238" s="344">
        <f t="shared" si="185"/>
        <v>0</v>
      </c>
      <c r="S238" s="344">
        <f t="shared" si="185"/>
        <v>283</v>
      </c>
      <c r="T238" s="344">
        <f t="shared" si="185"/>
        <v>0</v>
      </c>
      <c r="U238" s="344">
        <f t="shared" si="185"/>
        <v>0</v>
      </c>
      <c r="V238" s="344">
        <f t="shared" si="185"/>
        <v>0</v>
      </c>
      <c r="W238" s="344">
        <f t="shared" si="185"/>
        <v>0</v>
      </c>
      <c r="X238" s="344">
        <f t="shared" si="185"/>
        <v>0</v>
      </c>
      <c r="Y238" s="344">
        <f t="shared" si="185"/>
        <v>0</v>
      </c>
      <c r="Z238" s="194">
        <f>SUM(P238:Y238)</f>
        <v>468</v>
      </c>
      <c r="AA238" s="37"/>
      <c r="AB238" s="344">
        <f t="shared" ref="AB238:AK238" si="186">SUM(AB235:AB237)</f>
        <v>63</v>
      </c>
      <c r="AC238" s="344">
        <f t="shared" si="186"/>
        <v>240</v>
      </c>
      <c r="AD238" s="344">
        <f t="shared" si="186"/>
        <v>0</v>
      </c>
      <c r="AE238" s="344">
        <f t="shared" si="186"/>
        <v>363</v>
      </c>
      <c r="AF238" s="344">
        <f t="shared" si="186"/>
        <v>0</v>
      </c>
      <c r="AG238" s="344">
        <f t="shared" si="186"/>
        <v>0</v>
      </c>
      <c r="AH238" s="344">
        <f t="shared" si="186"/>
        <v>0</v>
      </c>
      <c r="AI238" s="344">
        <f t="shared" si="186"/>
        <v>0</v>
      </c>
      <c r="AJ238" s="344">
        <f t="shared" si="186"/>
        <v>0</v>
      </c>
      <c r="AK238" s="344">
        <f t="shared" si="186"/>
        <v>0</v>
      </c>
      <c r="AL238" s="194">
        <f>SUM(AB238:AK238)</f>
        <v>666</v>
      </c>
      <c r="AM238" s="37"/>
      <c r="AN238" s="344">
        <f t="shared" ref="AN238:AW238" si="187">SUM(AN235:AN237)</f>
        <v>72</v>
      </c>
      <c r="AO238" s="344">
        <f t="shared" si="187"/>
        <v>235</v>
      </c>
      <c r="AP238" s="344">
        <f t="shared" si="187"/>
        <v>0</v>
      </c>
      <c r="AQ238" s="344">
        <f t="shared" si="187"/>
        <v>385</v>
      </c>
      <c r="AR238" s="344">
        <f t="shared" si="187"/>
        <v>0</v>
      </c>
      <c r="AS238" s="344">
        <f t="shared" si="187"/>
        <v>0</v>
      </c>
      <c r="AT238" s="344">
        <f t="shared" si="187"/>
        <v>0</v>
      </c>
      <c r="AU238" s="344">
        <f t="shared" si="187"/>
        <v>0</v>
      </c>
      <c r="AV238" s="344">
        <f t="shared" si="187"/>
        <v>0</v>
      </c>
      <c r="AW238" s="344">
        <f t="shared" si="187"/>
        <v>0</v>
      </c>
      <c r="AX238" s="194">
        <f>SUM(AN238:AW238)</f>
        <v>692</v>
      </c>
    </row>
    <row r="239" spans="1:50" x14ac:dyDescent="0.25"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</row>
    <row r="240" spans="1:50" x14ac:dyDescent="0.25">
      <c r="D240" s="37">
        <f>D235*Matrices!$B$16</f>
        <v>0</v>
      </c>
      <c r="E240" s="37">
        <f>E235*Matrices!$C$16</f>
        <v>24200</v>
      </c>
      <c r="F240" s="37">
        <f>F235*Matrices!$D$16</f>
        <v>0</v>
      </c>
      <c r="G240" s="37">
        <f>G235*Matrices!$E$16</f>
        <v>46250</v>
      </c>
      <c r="H240" s="37">
        <f>H235*Matrices!$F$16</f>
        <v>0</v>
      </c>
      <c r="I240" s="37">
        <f>I235*Matrices!$G$16</f>
        <v>0</v>
      </c>
      <c r="J240" s="37">
        <f>J235*Matrices!$H$16</f>
        <v>0</v>
      </c>
      <c r="K240" s="37">
        <f>K235*Matrices!$I$16</f>
        <v>0</v>
      </c>
      <c r="L240" s="37">
        <f>L235*Matrices!$J$16</f>
        <v>0</v>
      </c>
      <c r="M240" s="37">
        <f>M235*Matrices!$K$16</f>
        <v>0</v>
      </c>
      <c r="N240" s="37"/>
      <c r="O240" s="37"/>
      <c r="P240" s="37">
        <f>P235*Matrices!$B$16</f>
        <v>0</v>
      </c>
      <c r="Q240" s="37">
        <f>Q235*Matrices!$C$16</f>
        <v>21600</v>
      </c>
      <c r="R240" s="37">
        <f>R235*Matrices!$D$16</f>
        <v>0</v>
      </c>
      <c r="S240" s="37">
        <f>S235*Matrices!$E$16</f>
        <v>47750</v>
      </c>
      <c r="T240" s="37">
        <f>T235*Matrices!$F$16</f>
        <v>0</v>
      </c>
      <c r="U240" s="37">
        <f>U235*Matrices!$G$16</f>
        <v>0</v>
      </c>
      <c r="V240" s="37">
        <f>V235*Matrices!$H$16</f>
        <v>0</v>
      </c>
      <c r="W240" s="37">
        <f>W235*Matrices!$I$16</f>
        <v>0</v>
      </c>
      <c r="X240" s="37">
        <f>X235*Matrices!$J$16</f>
        <v>0</v>
      </c>
      <c r="Y240" s="37">
        <f>Y235*Matrices!$K$16</f>
        <v>0</v>
      </c>
      <c r="Z240" s="37"/>
      <c r="AA240" s="37"/>
      <c r="AB240" s="37">
        <f>AB235*Matrices!$B$16</f>
        <v>0</v>
      </c>
      <c r="AC240" s="37">
        <f>AC235*Matrices!$C$16</f>
        <v>31200</v>
      </c>
      <c r="AD240" s="37">
        <f>AD235*Matrices!$D$16</f>
        <v>0</v>
      </c>
      <c r="AE240" s="37">
        <f>AE235*Matrices!$E$16</f>
        <v>62500</v>
      </c>
      <c r="AF240" s="37">
        <f>AF235*Matrices!$F$16</f>
        <v>0</v>
      </c>
      <c r="AG240" s="37">
        <f>AG235*Matrices!$G$16</f>
        <v>0</v>
      </c>
      <c r="AH240" s="37">
        <f>AH235*Matrices!$H$16</f>
        <v>0</v>
      </c>
      <c r="AI240" s="37">
        <f>AI235*Matrices!$I$16</f>
        <v>0</v>
      </c>
      <c r="AJ240" s="37">
        <f>AJ235*Matrices!$J$16</f>
        <v>0</v>
      </c>
      <c r="AK240" s="37">
        <f>AK235*Matrices!$K$16</f>
        <v>0</v>
      </c>
      <c r="AL240" s="37"/>
      <c r="AM240" s="37"/>
      <c r="AN240" s="37">
        <f>AN235*Matrices!$B$16</f>
        <v>0</v>
      </c>
      <c r="AO240" s="37">
        <f>AO235*Matrices!$C$16</f>
        <v>29400</v>
      </c>
      <c r="AP240" s="37">
        <f>AP235*Matrices!$D$16</f>
        <v>0</v>
      </c>
      <c r="AQ240" s="37">
        <f>AQ235*Matrices!$E$16</f>
        <v>67250</v>
      </c>
      <c r="AR240" s="37">
        <f>AR235*Matrices!$F$16</f>
        <v>0</v>
      </c>
      <c r="AS240" s="37">
        <f>AS235*Matrices!$G$16</f>
        <v>0</v>
      </c>
      <c r="AT240" s="37">
        <f>AT235*Matrices!$H$16</f>
        <v>0</v>
      </c>
      <c r="AU240" s="37">
        <f>AU235*Matrices!$I$16</f>
        <v>0</v>
      </c>
      <c r="AV240" s="37">
        <f>AV235*Matrices!$J$16</f>
        <v>0</v>
      </c>
      <c r="AW240" s="37">
        <f>AW235*Matrices!$K$16</f>
        <v>0</v>
      </c>
      <c r="AX240" s="37"/>
    </row>
    <row r="241" spans="2:50" x14ac:dyDescent="0.25">
      <c r="D241" s="37">
        <f>D236*Matrices!$B$17</f>
        <v>0</v>
      </c>
      <c r="E241" s="37">
        <f>E236*Matrices!$C$17</f>
        <v>8000</v>
      </c>
      <c r="F241" s="37">
        <f>F236*Matrices!$D$17</f>
        <v>0</v>
      </c>
      <c r="G241" s="37">
        <f>G236*Matrices!$E$17</f>
        <v>3500</v>
      </c>
      <c r="H241" s="37">
        <f>H236*Matrices!$F$17</f>
        <v>0</v>
      </c>
      <c r="I241" s="37">
        <f>I236*Matrices!$G$17</f>
        <v>0</v>
      </c>
      <c r="J241" s="37">
        <f>J236*Matrices!$H$17</f>
        <v>0</v>
      </c>
      <c r="K241" s="37">
        <f>K236*Matrices!$I$17</f>
        <v>0</v>
      </c>
      <c r="L241" s="37">
        <f>L236*Matrices!$J$17</f>
        <v>0</v>
      </c>
      <c r="M241" s="37">
        <f>M236*Matrices!$K$17</f>
        <v>0</v>
      </c>
      <c r="N241" s="37"/>
      <c r="O241" s="37"/>
      <c r="P241" s="37">
        <f>P236*Matrices!$B$17</f>
        <v>0</v>
      </c>
      <c r="Q241" s="37">
        <f>Q236*Matrices!$C$17</f>
        <v>5800</v>
      </c>
      <c r="R241" s="37">
        <f>R236*Matrices!$D$17</f>
        <v>0</v>
      </c>
      <c r="S241" s="37">
        <f>S236*Matrices!$E$17</f>
        <v>5750</v>
      </c>
      <c r="T241" s="37">
        <f>T236*Matrices!$F$17</f>
        <v>0</v>
      </c>
      <c r="U241" s="37">
        <f>U236*Matrices!$G$17</f>
        <v>0</v>
      </c>
      <c r="V241" s="37">
        <f>V236*Matrices!$H$17</f>
        <v>0</v>
      </c>
      <c r="W241" s="37">
        <f>W236*Matrices!$I$17</f>
        <v>0</v>
      </c>
      <c r="X241" s="37">
        <f>X236*Matrices!$J$17</f>
        <v>0</v>
      </c>
      <c r="Y241" s="37">
        <f>Y236*Matrices!$K$17</f>
        <v>0</v>
      </c>
      <c r="Z241" s="37"/>
      <c r="AA241" s="37"/>
      <c r="AB241" s="37">
        <f>AB236*Matrices!$B$17</f>
        <v>0</v>
      </c>
      <c r="AC241" s="37">
        <f>AC236*Matrices!$C$17</f>
        <v>10800</v>
      </c>
      <c r="AD241" s="37">
        <f>AD236*Matrices!$D$17</f>
        <v>0</v>
      </c>
      <c r="AE241" s="37">
        <f>AE236*Matrices!$E$17</f>
        <v>8000</v>
      </c>
      <c r="AF241" s="37">
        <f>AF236*Matrices!$F$17</f>
        <v>0</v>
      </c>
      <c r="AG241" s="37">
        <f>AG236*Matrices!$G$17</f>
        <v>0</v>
      </c>
      <c r="AH241" s="37">
        <f>AH236*Matrices!$H$17</f>
        <v>0</v>
      </c>
      <c r="AI241" s="37">
        <f>AI236*Matrices!$I$17</f>
        <v>0</v>
      </c>
      <c r="AJ241" s="37">
        <f>AJ236*Matrices!$J$17</f>
        <v>0</v>
      </c>
      <c r="AK241" s="37">
        <f>AK236*Matrices!$K$17</f>
        <v>0</v>
      </c>
      <c r="AL241" s="37"/>
      <c r="AM241" s="37"/>
      <c r="AN241" s="37">
        <f>AN236*Matrices!$B$17</f>
        <v>0</v>
      </c>
      <c r="AO241" s="37">
        <f>AO236*Matrices!$C$17</f>
        <v>8600</v>
      </c>
      <c r="AP241" s="37">
        <f>AP236*Matrices!$D$17</f>
        <v>0</v>
      </c>
      <c r="AQ241" s="37">
        <f>AQ236*Matrices!$E$17</f>
        <v>8500</v>
      </c>
      <c r="AR241" s="37">
        <f>AR236*Matrices!$F$17</f>
        <v>0</v>
      </c>
      <c r="AS241" s="37">
        <f>AS236*Matrices!$G$17</f>
        <v>0</v>
      </c>
      <c r="AT241" s="37">
        <f>AT236*Matrices!$H$17</f>
        <v>0</v>
      </c>
      <c r="AU241" s="37">
        <f>AU236*Matrices!$I$17</f>
        <v>0</v>
      </c>
      <c r="AV241" s="37">
        <f>AV236*Matrices!$J$17</f>
        <v>0</v>
      </c>
      <c r="AW241" s="37">
        <f>AW236*Matrices!$K$17</f>
        <v>0</v>
      </c>
      <c r="AX241" s="37"/>
    </row>
    <row r="242" spans="2:50" x14ac:dyDescent="0.25">
      <c r="D242" s="37">
        <f>D237*Matrices!$B$18</f>
        <v>2500</v>
      </c>
      <c r="E242" s="37">
        <f>E237*Matrices!$C$18</f>
        <v>1800</v>
      </c>
      <c r="F242" s="37">
        <f>F237*Matrices!$D$18</f>
        <v>0</v>
      </c>
      <c r="G242" s="37">
        <f>G237*Matrices!$E$18</f>
        <v>16500</v>
      </c>
      <c r="H242" s="37">
        <f>H237*Matrices!$F$18</f>
        <v>0</v>
      </c>
      <c r="I242" s="37">
        <f>I237*Matrices!$G$18</f>
        <v>0</v>
      </c>
      <c r="J242" s="37">
        <f>J237*Matrices!$H$18</f>
        <v>0</v>
      </c>
      <c r="K242" s="37">
        <f>K237*Matrices!$I$18</f>
        <v>0</v>
      </c>
      <c r="L242" s="37">
        <f>L237*Matrices!$J$18</f>
        <v>0</v>
      </c>
      <c r="M242" s="37">
        <f>M237*Matrices!$K$18</f>
        <v>0</v>
      </c>
      <c r="N242" s="37"/>
      <c r="O242" s="37"/>
      <c r="P242" s="37">
        <f>P237*Matrices!$B$18</f>
        <v>2100</v>
      </c>
      <c r="Q242" s="37">
        <f>Q237*Matrices!$C$18</f>
        <v>5400</v>
      </c>
      <c r="R242" s="37">
        <f>R237*Matrices!$D$18</f>
        <v>0</v>
      </c>
      <c r="S242" s="37">
        <f>S237*Matrices!$E$18</f>
        <v>17250</v>
      </c>
      <c r="T242" s="37">
        <f>T237*Matrices!$F$18</f>
        <v>0</v>
      </c>
      <c r="U242" s="37">
        <f>U237*Matrices!$G$18</f>
        <v>0</v>
      </c>
      <c r="V242" s="37">
        <f>V237*Matrices!$H$18</f>
        <v>0</v>
      </c>
      <c r="W242" s="37">
        <f>W237*Matrices!$I$18</f>
        <v>0</v>
      </c>
      <c r="X242" s="37">
        <f>X237*Matrices!$J$18</f>
        <v>0</v>
      </c>
      <c r="Y242" s="37">
        <f>Y237*Matrices!$K$18</f>
        <v>0</v>
      </c>
      <c r="Z242" s="37"/>
      <c r="AA242" s="37"/>
      <c r="AB242" s="37">
        <f>AB237*Matrices!$B$18</f>
        <v>6300</v>
      </c>
      <c r="AC242" s="37">
        <f>AC237*Matrices!$C$18</f>
        <v>6000</v>
      </c>
      <c r="AD242" s="37">
        <f>AD237*Matrices!$D$18</f>
        <v>0</v>
      </c>
      <c r="AE242" s="37">
        <f>AE237*Matrices!$E$18</f>
        <v>20250</v>
      </c>
      <c r="AF242" s="37">
        <f>AF237*Matrices!$F$18</f>
        <v>0</v>
      </c>
      <c r="AG242" s="37">
        <f>AG237*Matrices!$G$18</f>
        <v>0</v>
      </c>
      <c r="AH242" s="37">
        <f>AH237*Matrices!$H$18</f>
        <v>0</v>
      </c>
      <c r="AI242" s="37">
        <f>AI237*Matrices!$I$18</f>
        <v>0</v>
      </c>
      <c r="AJ242" s="37">
        <f>AJ237*Matrices!$J$18</f>
        <v>0</v>
      </c>
      <c r="AK242" s="37">
        <f>AK237*Matrices!$K$18</f>
        <v>0</v>
      </c>
      <c r="AL242" s="37"/>
      <c r="AM242" s="37"/>
      <c r="AN242" s="37">
        <f>AN237*Matrices!$B$18</f>
        <v>7200</v>
      </c>
      <c r="AO242" s="37">
        <f>AO237*Matrices!$C$18</f>
        <v>9000</v>
      </c>
      <c r="AP242" s="37">
        <f>AP237*Matrices!$D$18</f>
        <v>0</v>
      </c>
      <c r="AQ242" s="37">
        <f>AQ237*Matrices!$E$18</f>
        <v>20500</v>
      </c>
      <c r="AR242" s="37">
        <f>AR237*Matrices!$F$18</f>
        <v>0</v>
      </c>
      <c r="AS242" s="37">
        <f>AS237*Matrices!$G$18</f>
        <v>0</v>
      </c>
      <c r="AT242" s="37">
        <f>AT237*Matrices!$H$18</f>
        <v>0</v>
      </c>
      <c r="AU242" s="37">
        <f>AU237*Matrices!$I$18</f>
        <v>0</v>
      </c>
      <c r="AV242" s="37">
        <f>AV237*Matrices!$J$18</f>
        <v>0</v>
      </c>
      <c r="AW242" s="37">
        <f>AW237*Matrices!$K$18</f>
        <v>0</v>
      </c>
      <c r="AX242" s="37"/>
    </row>
    <row r="243" spans="2:50" x14ac:dyDescent="0.25">
      <c r="B243" t="str">
        <f>B237</f>
        <v>SFCC</v>
      </c>
      <c r="D243" s="344">
        <f t="shared" ref="D243:M243" si="188">SUM(D240:D242)</f>
        <v>2500</v>
      </c>
      <c r="E243" s="344">
        <f t="shared" si="188"/>
        <v>34000</v>
      </c>
      <c r="F243" s="344">
        <f t="shared" si="188"/>
        <v>0</v>
      </c>
      <c r="G243" s="344">
        <f t="shared" si="188"/>
        <v>66250</v>
      </c>
      <c r="H243" s="344">
        <f t="shared" si="188"/>
        <v>0</v>
      </c>
      <c r="I243" s="344">
        <f t="shared" si="188"/>
        <v>0</v>
      </c>
      <c r="J243" s="344">
        <f t="shared" si="188"/>
        <v>0</v>
      </c>
      <c r="K243" s="344">
        <f t="shared" si="188"/>
        <v>0</v>
      </c>
      <c r="L243" s="344">
        <f t="shared" si="188"/>
        <v>0</v>
      </c>
      <c r="M243" s="344">
        <f t="shared" si="188"/>
        <v>0</v>
      </c>
      <c r="N243" s="194">
        <f>SUM(D243:M243)/Matrices!$L$18</f>
        <v>25.164292420098782</v>
      </c>
      <c r="O243" s="37"/>
      <c r="P243" s="344">
        <f t="shared" ref="P243:Y243" si="189">SUM(P240:P242)</f>
        <v>2100</v>
      </c>
      <c r="Q243" s="344">
        <f t="shared" si="189"/>
        <v>32800</v>
      </c>
      <c r="R243" s="344">
        <f t="shared" si="189"/>
        <v>0</v>
      </c>
      <c r="S243" s="344">
        <f t="shared" si="189"/>
        <v>70750</v>
      </c>
      <c r="T243" s="344">
        <f t="shared" si="189"/>
        <v>0</v>
      </c>
      <c r="U243" s="344">
        <f t="shared" si="189"/>
        <v>0</v>
      </c>
      <c r="V243" s="344">
        <f t="shared" si="189"/>
        <v>0</v>
      </c>
      <c r="W243" s="344">
        <f t="shared" si="189"/>
        <v>0</v>
      </c>
      <c r="X243" s="344">
        <f t="shared" si="189"/>
        <v>0</v>
      </c>
      <c r="Y243" s="344">
        <f t="shared" si="189"/>
        <v>0</v>
      </c>
      <c r="Z243" s="194">
        <f>SUM(P243:Y243)/Matrices!$L$18</f>
        <v>25.874525490836362</v>
      </c>
      <c r="AA243" s="37"/>
      <c r="AB243" s="344">
        <f t="shared" ref="AB243:AK243" si="190">SUM(AB240:AB242)</f>
        <v>6300</v>
      </c>
      <c r="AC243" s="344">
        <f t="shared" si="190"/>
        <v>48000</v>
      </c>
      <c r="AD243" s="344">
        <f t="shared" si="190"/>
        <v>0</v>
      </c>
      <c r="AE243" s="344">
        <f t="shared" si="190"/>
        <v>90750</v>
      </c>
      <c r="AF243" s="344">
        <f t="shared" si="190"/>
        <v>0</v>
      </c>
      <c r="AG243" s="344">
        <f t="shared" si="190"/>
        <v>0</v>
      </c>
      <c r="AH243" s="344">
        <f t="shared" si="190"/>
        <v>0</v>
      </c>
      <c r="AI243" s="344">
        <f t="shared" si="190"/>
        <v>0</v>
      </c>
      <c r="AJ243" s="344">
        <f t="shared" si="190"/>
        <v>0</v>
      </c>
      <c r="AK243" s="344">
        <f t="shared" si="190"/>
        <v>0</v>
      </c>
      <c r="AL243" s="194">
        <f>SUM(AB243:AK243)/Matrices!$L$18</f>
        <v>35.523898934650397</v>
      </c>
      <c r="AM243" s="37"/>
      <c r="AN243" s="344">
        <f t="shared" ref="AN243:AW243" si="191">SUM(AN240:AN242)</f>
        <v>7200</v>
      </c>
      <c r="AO243" s="344">
        <f t="shared" si="191"/>
        <v>47000</v>
      </c>
      <c r="AP243" s="344">
        <f t="shared" si="191"/>
        <v>0</v>
      </c>
      <c r="AQ243" s="344">
        <f t="shared" si="191"/>
        <v>96250</v>
      </c>
      <c r="AR243" s="344">
        <f t="shared" si="191"/>
        <v>0</v>
      </c>
      <c r="AS243" s="344">
        <f t="shared" si="191"/>
        <v>0</v>
      </c>
      <c r="AT243" s="344">
        <f t="shared" si="191"/>
        <v>0</v>
      </c>
      <c r="AU243" s="344">
        <f t="shared" si="191"/>
        <v>0</v>
      </c>
      <c r="AV243" s="344">
        <f t="shared" si="191"/>
        <v>0</v>
      </c>
      <c r="AW243" s="344">
        <f t="shared" si="191"/>
        <v>0</v>
      </c>
      <c r="AX243" s="194">
        <f>SUM(AN243:AW243)/Matrices!$L$18</f>
        <v>36.846401893954855</v>
      </c>
    </row>
  </sheetData>
  <mergeCells count="4">
    <mergeCell ref="D3:M3"/>
    <mergeCell ref="P3:Y3"/>
    <mergeCell ref="AB3:AK3"/>
    <mergeCell ref="AN3:AW3"/>
  </mergeCells>
  <pageMargins left="0.7" right="0.7" top="0.75" bottom="0.75" header="0.3" footer="0.3"/>
  <pageSetup scale="38" fitToWidth="4" fitToHeight="5" pageOrder="overThenDown" orientation="landscape" r:id="rId1"/>
  <headerFooter>
    <oddFooter>&amp;LPage &amp;P of &amp;N&amp;R&amp;F:&amp;A</oddFooter>
  </headerFooter>
  <rowBreaks count="3" manualBreakCount="3">
    <brk id="74" max="16383" man="1"/>
    <brk id="134" max="16383" man="1"/>
    <brk id="174" max="16383" man="1"/>
  </rowBreaks>
  <colBreaks count="1" manualBreakCount="1">
    <brk id="2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3"/>
  <sheetViews>
    <sheetView zoomScaleNormal="100" workbookViewId="0">
      <pane xSplit="3" ySplit="4" topLeftCell="D17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x14ac:dyDescent="0.25"/>
  <cols>
    <col min="1" max="1" width="9.140625" style="35"/>
    <col min="3" max="3" width="9.140625" style="343"/>
    <col min="4" max="14" width="11.7109375" customWidth="1"/>
    <col min="15" max="15" width="2.7109375" customWidth="1"/>
    <col min="16" max="26" width="11.7109375" customWidth="1"/>
    <col min="27" max="27" width="2.7109375" customWidth="1"/>
    <col min="28" max="38" width="11.7109375" customWidth="1"/>
    <col min="39" max="39" width="2.7109375" customWidth="1"/>
    <col min="40" max="50" width="11.7109375" customWidth="1"/>
  </cols>
  <sheetData>
    <row r="1" spans="1:50" ht="15.75" x14ac:dyDescent="0.25">
      <c r="A1" s="697" t="str">
        <f>'FY16 I&amp;G Distribution'!A1</f>
        <v>NM I&amp;G Funding Formula FY16 v9.6 Final 2014-11-03</v>
      </c>
      <c r="B1" s="281"/>
      <c r="C1" s="281"/>
      <c r="D1" s="281"/>
      <c r="E1" s="281"/>
      <c r="F1" s="28" t="s">
        <v>504</v>
      </c>
    </row>
    <row r="2" spans="1:50" x14ac:dyDescent="0.25">
      <c r="A2" s="4">
        <f>'FY16 I&amp;G Distribution'!A2</f>
        <v>41946</v>
      </c>
      <c r="B2" s="281"/>
      <c r="C2" s="281"/>
      <c r="D2" s="281"/>
      <c r="E2" s="281"/>
    </row>
    <row r="3" spans="1:50" ht="15.75" thickBot="1" x14ac:dyDescent="0.3">
      <c r="D3" s="745" t="str">
        <f>LEFT(Raw_STEMH_Data!D1,7)</f>
        <v>2010-11</v>
      </c>
      <c r="E3" s="745"/>
      <c r="F3" s="745"/>
      <c r="G3" s="745"/>
      <c r="H3" s="745"/>
      <c r="I3" s="745"/>
      <c r="J3" s="745"/>
      <c r="K3" s="745"/>
      <c r="L3" s="745"/>
      <c r="M3" s="745"/>
      <c r="N3" s="349"/>
      <c r="O3" s="349"/>
      <c r="P3" s="745" t="str">
        <f>LEFT(Raw_STEMH_Data!N1,7)</f>
        <v>2011-12</v>
      </c>
      <c r="Q3" s="745"/>
      <c r="R3" s="745"/>
      <c r="S3" s="745"/>
      <c r="T3" s="745"/>
      <c r="U3" s="745"/>
      <c r="V3" s="745"/>
      <c r="W3" s="745"/>
      <c r="X3" s="745"/>
      <c r="Y3" s="745"/>
      <c r="Z3" s="349"/>
      <c r="AA3" s="349"/>
      <c r="AB3" s="745" t="str">
        <f>LEFT(Raw_STEMH_Data!X1,7)</f>
        <v>2012-13</v>
      </c>
      <c r="AC3" s="745"/>
      <c r="AD3" s="745"/>
      <c r="AE3" s="745"/>
      <c r="AF3" s="745"/>
      <c r="AG3" s="745"/>
      <c r="AH3" s="745"/>
      <c r="AI3" s="745"/>
      <c r="AJ3" s="745"/>
      <c r="AK3" s="745"/>
      <c r="AL3" s="349"/>
      <c r="AM3" s="349"/>
      <c r="AN3" s="745" t="str">
        <f>LEFT(Raw_STEMH_Data!AH1,7)</f>
        <v>2013-14</v>
      </c>
      <c r="AO3" s="745"/>
      <c r="AP3" s="745"/>
      <c r="AQ3" s="745"/>
      <c r="AR3" s="745"/>
      <c r="AS3" s="745"/>
      <c r="AT3" s="745"/>
      <c r="AU3" s="745"/>
      <c r="AV3" s="745"/>
      <c r="AW3" s="745"/>
      <c r="AX3" s="349"/>
    </row>
    <row r="4" spans="1:50" x14ac:dyDescent="0.25">
      <c r="A4" s="348" t="str">
        <f>Raw_STEMH_Data!A1</f>
        <v>InstSort</v>
      </c>
      <c r="B4" s="347" t="str">
        <f>Raw_STEMH_Data!B1</f>
        <v>InstAbbr</v>
      </c>
      <c r="C4" s="346" t="str">
        <f>Raw_STEMH_Data!C1</f>
        <v>Tier</v>
      </c>
      <c r="D4" s="33" t="str">
        <f>RIGHT(Raw_STEMH_Data!D1,4)</f>
        <v>1-01</v>
      </c>
      <c r="E4" s="33" t="str">
        <f>RIGHT(Raw_STEMH_Data!E1,4)</f>
        <v>1-02</v>
      </c>
      <c r="F4" s="33" t="str">
        <f>RIGHT(Raw_STEMH_Data!F1,4)</f>
        <v>1-04</v>
      </c>
      <c r="G4" s="33" t="str">
        <f>RIGHT(Raw_STEMH_Data!G1,4)</f>
        <v>2-03</v>
      </c>
      <c r="H4" s="33" t="str">
        <f>RIGHT(Raw_STEMH_Data!H1,4)</f>
        <v>3-05</v>
      </c>
      <c r="I4" s="33" t="str">
        <f>RIGHT(Raw_STEMH_Data!I1,4)</f>
        <v>4-07</v>
      </c>
      <c r="J4" s="33" t="str">
        <f>RIGHT(Raw_STEMH_Data!J1,4)</f>
        <v>5-17</v>
      </c>
      <c r="K4" s="33" t="str">
        <f>RIGHT(Raw_STEMH_Data!K1,4)</f>
        <v>5-18</v>
      </c>
      <c r="L4" s="33" t="str">
        <f>RIGHT(Raw_STEMH_Data!L1,4)</f>
        <v>6-06</v>
      </c>
      <c r="M4" s="33" t="str">
        <f>RIGHT(Raw_STEMH_Data!M1,4)</f>
        <v>6-08</v>
      </c>
      <c r="N4" s="33"/>
      <c r="O4" s="33"/>
      <c r="P4" s="33" t="str">
        <f>RIGHT(Raw_STEMH_Data!N1,4)</f>
        <v>1-01</v>
      </c>
      <c r="Q4" s="33" t="str">
        <f>RIGHT(Raw_STEMH_Data!O1,4)</f>
        <v>1-02</v>
      </c>
      <c r="R4" s="33" t="str">
        <f>RIGHT(Raw_STEMH_Data!P1,4)</f>
        <v>1-04</v>
      </c>
      <c r="S4" s="33" t="str">
        <f>RIGHT(Raw_STEMH_Data!Q1,4)</f>
        <v>2-03</v>
      </c>
      <c r="T4" s="33" t="str">
        <f>RIGHT(Raw_STEMH_Data!R1,4)</f>
        <v>3-05</v>
      </c>
      <c r="U4" s="33" t="str">
        <f>RIGHT(Raw_STEMH_Data!S1,4)</f>
        <v>4-07</v>
      </c>
      <c r="V4" s="33" t="str">
        <f>RIGHT(Raw_STEMH_Data!T1,4)</f>
        <v>5-17</v>
      </c>
      <c r="W4" s="33" t="str">
        <f>RIGHT(Raw_STEMH_Data!U1,4)</f>
        <v>5-18</v>
      </c>
      <c r="X4" s="33" t="str">
        <f>RIGHT(Raw_STEMH_Data!V1,4)</f>
        <v>6-06</v>
      </c>
      <c r="Y4" s="33" t="str">
        <f>RIGHT(Raw_STEMH_Data!W1,4)</f>
        <v>6-08</v>
      </c>
      <c r="Z4" s="33"/>
      <c r="AA4" s="33"/>
      <c r="AB4" s="33" t="str">
        <f>RIGHT(Raw_STEMH_Data!X1,4)</f>
        <v>1-01</v>
      </c>
      <c r="AC4" s="33" t="str">
        <f>RIGHT(Raw_STEMH_Data!Y1,4)</f>
        <v>1-02</v>
      </c>
      <c r="AD4" s="33" t="str">
        <f>RIGHT(Raw_STEMH_Data!Z1,4)</f>
        <v>1-04</v>
      </c>
      <c r="AE4" s="33" t="str">
        <f>RIGHT(Raw_STEMH_Data!AA1,4)</f>
        <v>2-03</v>
      </c>
      <c r="AF4" s="33" t="str">
        <f>RIGHT(Raw_STEMH_Data!AB1,4)</f>
        <v>3-05</v>
      </c>
      <c r="AG4" s="33" t="str">
        <f>RIGHT(Raw_STEMH_Data!AC1,4)</f>
        <v>4-07</v>
      </c>
      <c r="AH4" s="33" t="str">
        <f>RIGHT(Raw_STEMH_Data!AD1,4)</f>
        <v>5-17</v>
      </c>
      <c r="AI4" s="33" t="str">
        <f>RIGHT(Raw_STEMH_Data!AE1,4)</f>
        <v>5-18</v>
      </c>
      <c r="AJ4" s="33" t="str">
        <f>RIGHT(Raw_STEMH_Data!AF1,4)</f>
        <v>6-06</v>
      </c>
      <c r="AK4" s="33" t="str">
        <f>RIGHT(Raw_STEMH_Data!AG1,4)</f>
        <v>6-08</v>
      </c>
      <c r="AL4" s="33"/>
      <c r="AM4" s="33"/>
      <c r="AN4" s="33" t="str">
        <f>RIGHT(Raw_STEMH_Data!AH1,4)</f>
        <v>1-01</v>
      </c>
      <c r="AO4" s="33" t="str">
        <f>RIGHT(Raw_STEMH_Data!AI1,4)</f>
        <v>1-02</v>
      </c>
      <c r="AP4" s="33" t="str">
        <f>RIGHT(Raw_STEMH_Data!AJ1,4)</f>
        <v>1-04</v>
      </c>
      <c r="AQ4" s="33" t="str">
        <f>RIGHT(Raw_STEMH_Data!AK1,4)</f>
        <v>2-03</v>
      </c>
      <c r="AR4" s="33" t="str">
        <f>RIGHT(Raw_STEMH_Data!AL1,4)</f>
        <v>3-05</v>
      </c>
      <c r="AS4" s="33" t="str">
        <f>RIGHT(Raw_STEMH_Data!AM1,4)</f>
        <v>4-07</v>
      </c>
      <c r="AT4" s="33" t="str">
        <f>RIGHT(Raw_STEMH_Data!AN1,4)</f>
        <v>5-17</v>
      </c>
      <c r="AU4" s="33" t="str">
        <f>RIGHT(Raw_STEMH_Data!AO1,4)</f>
        <v>5-18</v>
      </c>
      <c r="AV4" s="33" t="str">
        <f>RIGHT(Raw_STEMH_Data!AP1,4)</f>
        <v>6-06</v>
      </c>
      <c r="AW4" s="33" t="str">
        <f>RIGHT(Raw_STEMH_Data!AQ1,4)</f>
        <v>6-08</v>
      </c>
      <c r="AX4" s="33"/>
    </row>
    <row r="5" spans="1:50" x14ac:dyDescent="0.25">
      <c r="A5" s="35" t="str">
        <f>Raw_STEMH_Data!A2</f>
        <v>11</v>
      </c>
      <c r="B5" t="str">
        <f>Raw_STEMH_Data!B2</f>
        <v>NMT</v>
      </c>
      <c r="C5" s="343" t="str">
        <f>Raw_STEMH_Data!C2</f>
        <v>1</v>
      </c>
      <c r="D5" s="37">
        <f>Raw_STEMH_Data!D2</f>
        <v>0</v>
      </c>
      <c r="E5" s="37">
        <f>Raw_STEMH_Data!E2</f>
        <v>0</v>
      </c>
      <c r="F5" s="37">
        <f>Raw_STEMH_Data!F2</f>
        <v>0</v>
      </c>
      <c r="G5" s="37">
        <f>Raw_STEMH_Data!G2</f>
        <v>0</v>
      </c>
      <c r="H5" s="37">
        <f>Raw_STEMH_Data!H2</f>
        <v>19</v>
      </c>
      <c r="I5" s="37">
        <f>Raw_STEMH_Data!I2</f>
        <v>0</v>
      </c>
      <c r="J5" s="37">
        <f>Raw_STEMH_Data!J2</f>
        <v>0</v>
      </c>
      <c r="K5" s="37">
        <f>Raw_STEMH_Data!K2</f>
        <v>0</v>
      </c>
      <c r="L5" s="37">
        <f>Raw_STEMH_Data!L2</f>
        <v>0</v>
      </c>
      <c r="M5" s="37">
        <f>Raw_STEMH_Data!M2</f>
        <v>0</v>
      </c>
      <c r="N5" s="37"/>
      <c r="O5" s="37"/>
      <c r="P5" s="37">
        <f>Raw_STEMH_Data!N2</f>
        <v>0</v>
      </c>
      <c r="Q5" s="37">
        <f>Raw_STEMH_Data!O2</f>
        <v>0</v>
      </c>
      <c r="R5" s="37">
        <f>Raw_STEMH_Data!P2</f>
        <v>0</v>
      </c>
      <c r="S5" s="37">
        <f>Raw_STEMH_Data!Q2</f>
        <v>0</v>
      </c>
      <c r="T5" s="37">
        <f>Raw_STEMH_Data!R2</f>
        <v>17</v>
      </c>
      <c r="U5" s="37">
        <f>Raw_STEMH_Data!S2</f>
        <v>0</v>
      </c>
      <c r="V5" s="37">
        <f>Raw_STEMH_Data!T2</f>
        <v>0</v>
      </c>
      <c r="W5" s="37">
        <f>Raw_STEMH_Data!U2</f>
        <v>0</v>
      </c>
      <c r="X5" s="37">
        <f>Raw_STEMH_Data!V2</f>
        <v>0</v>
      </c>
      <c r="Y5" s="37">
        <f>Raw_STEMH_Data!W2</f>
        <v>0</v>
      </c>
      <c r="Z5" s="37"/>
      <c r="AA5" s="37"/>
      <c r="AB5" s="37">
        <f>Raw_STEMH_Data!X2</f>
        <v>0</v>
      </c>
      <c r="AC5" s="37">
        <f>Raw_STEMH_Data!Y2</f>
        <v>0</v>
      </c>
      <c r="AD5" s="37">
        <f>Raw_STEMH_Data!Z2</f>
        <v>0</v>
      </c>
      <c r="AE5" s="37">
        <f>Raw_STEMH_Data!AA2</f>
        <v>0</v>
      </c>
      <c r="AF5" s="37">
        <f>Raw_STEMH_Data!AB2</f>
        <v>22</v>
      </c>
      <c r="AG5" s="37">
        <f>Raw_STEMH_Data!AC2</f>
        <v>0</v>
      </c>
      <c r="AH5" s="37">
        <f>Raw_STEMH_Data!AD2</f>
        <v>0</v>
      </c>
      <c r="AI5" s="37">
        <f>Raw_STEMH_Data!AE2</f>
        <v>0</v>
      </c>
      <c r="AJ5" s="37">
        <f>Raw_STEMH_Data!AF2</f>
        <v>0</v>
      </c>
      <c r="AK5" s="37">
        <f>Raw_STEMH_Data!AG2</f>
        <v>0</v>
      </c>
      <c r="AL5" s="37"/>
      <c r="AM5" s="37"/>
      <c r="AN5" s="37">
        <f>Raw_STEMH_Data!AH2</f>
        <v>0</v>
      </c>
      <c r="AO5" s="37">
        <f>Raw_STEMH_Data!AI2</f>
        <v>0</v>
      </c>
      <c r="AP5" s="37">
        <f>Raw_STEMH_Data!AJ2</f>
        <v>0</v>
      </c>
      <c r="AQ5" s="37">
        <f>Raw_STEMH_Data!AK2</f>
        <v>0</v>
      </c>
      <c r="AR5" s="37">
        <f>Raw_STEMH_Data!AL2</f>
        <v>21</v>
      </c>
      <c r="AS5" s="37">
        <f>Raw_STEMH_Data!AM2</f>
        <v>0</v>
      </c>
      <c r="AT5" s="37">
        <f>Raw_STEMH_Data!AN2</f>
        <v>0</v>
      </c>
      <c r="AU5" s="37">
        <f>Raw_STEMH_Data!AO2</f>
        <v>0</v>
      </c>
      <c r="AV5" s="37">
        <f>Raw_STEMH_Data!AP2</f>
        <v>0</v>
      </c>
      <c r="AW5" s="37">
        <f>Raw_STEMH_Data!AQ2</f>
        <v>0</v>
      </c>
      <c r="AX5" s="37"/>
    </row>
    <row r="6" spans="1:50" x14ac:dyDescent="0.25">
      <c r="A6" s="35" t="str">
        <f>Raw_STEMH_Data!A3</f>
        <v>11</v>
      </c>
      <c r="B6" t="str">
        <f>Raw_STEMH_Data!B3</f>
        <v>NMT</v>
      </c>
      <c r="C6" s="343" t="str">
        <f>Raw_STEMH_Data!C3</f>
        <v>2</v>
      </c>
      <c r="D6" s="37">
        <f>Raw_STEMH_Data!D3</f>
        <v>0</v>
      </c>
      <c r="E6" s="37">
        <f>Raw_STEMH_Data!E3</f>
        <v>0</v>
      </c>
      <c r="F6" s="37">
        <f>Raw_STEMH_Data!F3</f>
        <v>0</v>
      </c>
      <c r="G6" s="37">
        <f>Raw_STEMH_Data!G3</f>
        <v>0</v>
      </c>
      <c r="H6" s="37">
        <f>Raw_STEMH_Data!H3</f>
        <v>16</v>
      </c>
      <c r="I6" s="37">
        <f>Raw_STEMH_Data!I3</f>
        <v>13</v>
      </c>
      <c r="J6" s="37">
        <f>Raw_STEMH_Data!J3</f>
        <v>0</v>
      </c>
      <c r="K6" s="37">
        <f>Raw_STEMH_Data!K3</f>
        <v>0</v>
      </c>
      <c r="L6" s="37">
        <f>Raw_STEMH_Data!L3</f>
        <v>0</v>
      </c>
      <c r="M6" s="37">
        <f>Raw_STEMH_Data!M3</f>
        <v>0</v>
      </c>
      <c r="N6" s="37"/>
      <c r="O6" s="37"/>
      <c r="P6" s="37">
        <f>Raw_STEMH_Data!N3</f>
        <v>0</v>
      </c>
      <c r="Q6" s="37">
        <f>Raw_STEMH_Data!O3</f>
        <v>0</v>
      </c>
      <c r="R6" s="37">
        <f>Raw_STEMH_Data!P3</f>
        <v>0</v>
      </c>
      <c r="S6" s="37">
        <f>Raw_STEMH_Data!Q3</f>
        <v>0</v>
      </c>
      <c r="T6" s="37">
        <f>Raw_STEMH_Data!R3</f>
        <v>11</v>
      </c>
      <c r="U6" s="37">
        <f>Raw_STEMH_Data!S3</f>
        <v>10</v>
      </c>
      <c r="V6" s="37">
        <f>Raw_STEMH_Data!T3</f>
        <v>4</v>
      </c>
      <c r="W6" s="37">
        <f>Raw_STEMH_Data!U3</f>
        <v>0</v>
      </c>
      <c r="X6" s="37">
        <f>Raw_STEMH_Data!V3</f>
        <v>0</v>
      </c>
      <c r="Y6" s="37">
        <f>Raw_STEMH_Data!W3</f>
        <v>0</v>
      </c>
      <c r="Z6" s="37"/>
      <c r="AA6" s="37"/>
      <c r="AB6" s="37">
        <f>Raw_STEMH_Data!X3</f>
        <v>0</v>
      </c>
      <c r="AC6" s="37">
        <f>Raw_STEMH_Data!Y3</f>
        <v>0</v>
      </c>
      <c r="AD6" s="37">
        <f>Raw_STEMH_Data!Z3</f>
        <v>0</v>
      </c>
      <c r="AE6" s="37">
        <f>Raw_STEMH_Data!AA3</f>
        <v>0</v>
      </c>
      <c r="AF6" s="37">
        <f>Raw_STEMH_Data!AB3</f>
        <v>20</v>
      </c>
      <c r="AG6" s="37">
        <f>Raw_STEMH_Data!AC3</f>
        <v>15</v>
      </c>
      <c r="AH6" s="37">
        <f>Raw_STEMH_Data!AD3</f>
        <v>1</v>
      </c>
      <c r="AI6" s="37">
        <f>Raw_STEMH_Data!AE3</f>
        <v>0</v>
      </c>
      <c r="AJ6" s="37">
        <f>Raw_STEMH_Data!AF3</f>
        <v>0</v>
      </c>
      <c r="AK6" s="37">
        <f>Raw_STEMH_Data!AG3</f>
        <v>0</v>
      </c>
      <c r="AL6" s="37"/>
      <c r="AM6" s="37"/>
      <c r="AN6" s="37">
        <f>Raw_STEMH_Data!AH3</f>
        <v>0</v>
      </c>
      <c r="AO6" s="37">
        <f>Raw_STEMH_Data!AI3</f>
        <v>0</v>
      </c>
      <c r="AP6" s="37">
        <f>Raw_STEMH_Data!AJ3</f>
        <v>0</v>
      </c>
      <c r="AQ6" s="37">
        <f>Raw_STEMH_Data!AK3</f>
        <v>0</v>
      </c>
      <c r="AR6" s="37">
        <f>Raw_STEMH_Data!AL3</f>
        <v>12</v>
      </c>
      <c r="AS6" s="37">
        <f>Raw_STEMH_Data!AM3</f>
        <v>12</v>
      </c>
      <c r="AT6" s="37">
        <f>Raw_STEMH_Data!AN3</f>
        <v>2</v>
      </c>
      <c r="AU6" s="37">
        <f>Raw_STEMH_Data!AO3</f>
        <v>0</v>
      </c>
      <c r="AV6" s="37">
        <f>Raw_STEMH_Data!AP3</f>
        <v>0</v>
      </c>
      <c r="AW6" s="37">
        <f>Raw_STEMH_Data!AQ3</f>
        <v>0</v>
      </c>
      <c r="AX6" s="37"/>
    </row>
    <row r="7" spans="1:50" x14ac:dyDescent="0.25">
      <c r="A7" s="35" t="str">
        <f>Raw_STEMH_Data!A4</f>
        <v>11</v>
      </c>
      <c r="B7" t="str">
        <f>Raw_STEMH_Data!B4</f>
        <v>NMT</v>
      </c>
      <c r="C7" s="343" t="str">
        <f>Raw_STEMH_Data!C4</f>
        <v>3</v>
      </c>
      <c r="D7" s="37">
        <f>Raw_STEMH_Data!D4</f>
        <v>0</v>
      </c>
      <c r="E7" s="37">
        <f>Raw_STEMH_Data!E4</f>
        <v>0</v>
      </c>
      <c r="F7" s="37">
        <f>Raw_STEMH_Data!F4</f>
        <v>0</v>
      </c>
      <c r="G7" s="37">
        <f>Raw_STEMH_Data!G4</f>
        <v>0</v>
      </c>
      <c r="H7" s="37">
        <f>Raw_STEMH_Data!H4</f>
        <v>141</v>
      </c>
      <c r="I7" s="37">
        <f>Raw_STEMH_Data!I4</f>
        <v>61</v>
      </c>
      <c r="J7" s="37">
        <f>Raw_STEMH_Data!J4</f>
        <v>10</v>
      </c>
      <c r="K7" s="37">
        <f>Raw_STEMH_Data!K4</f>
        <v>0</v>
      </c>
      <c r="L7" s="37">
        <f>Raw_STEMH_Data!L4</f>
        <v>0</v>
      </c>
      <c r="M7" s="37">
        <f>Raw_STEMH_Data!M4</f>
        <v>0</v>
      </c>
      <c r="N7" s="37"/>
      <c r="O7" s="37"/>
      <c r="P7" s="37">
        <f>Raw_STEMH_Data!N4</f>
        <v>0</v>
      </c>
      <c r="Q7" s="37">
        <f>Raw_STEMH_Data!O4</f>
        <v>0</v>
      </c>
      <c r="R7" s="37">
        <f>Raw_STEMH_Data!P4</f>
        <v>0</v>
      </c>
      <c r="S7" s="37">
        <f>Raw_STEMH_Data!Q4</f>
        <v>0</v>
      </c>
      <c r="T7" s="37">
        <f>Raw_STEMH_Data!R4</f>
        <v>150</v>
      </c>
      <c r="U7" s="37">
        <f>Raw_STEMH_Data!S4</f>
        <v>64</v>
      </c>
      <c r="V7" s="37">
        <f>Raw_STEMH_Data!T4</f>
        <v>12</v>
      </c>
      <c r="W7" s="37">
        <f>Raw_STEMH_Data!U4</f>
        <v>0</v>
      </c>
      <c r="X7" s="37">
        <f>Raw_STEMH_Data!V4</f>
        <v>0</v>
      </c>
      <c r="Y7" s="37">
        <f>Raw_STEMH_Data!W4</f>
        <v>0</v>
      </c>
      <c r="Z7" s="37"/>
      <c r="AA7" s="37"/>
      <c r="AB7" s="37">
        <f>Raw_STEMH_Data!X4</f>
        <v>0</v>
      </c>
      <c r="AC7" s="37">
        <f>Raw_STEMH_Data!Y4</f>
        <v>0</v>
      </c>
      <c r="AD7" s="37">
        <f>Raw_STEMH_Data!Z4</f>
        <v>0</v>
      </c>
      <c r="AE7" s="37">
        <f>Raw_STEMH_Data!AA4</f>
        <v>0</v>
      </c>
      <c r="AF7" s="37">
        <f>Raw_STEMH_Data!AB4</f>
        <v>128</v>
      </c>
      <c r="AG7" s="37">
        <f>Raw_STEMH_Data!AC4</f>
        <v>71</v>
      </c>
      <c r="AH7" s="37">
        <f>Raw_STEMH_Data!AD4</f>
        <v>9</v>
      </c>
      <c r="AI7" s="37">
        <f>Raw_STEMH_Data!AE4</f>
        <v>0</v>
      </c>
      <c r="AJ7" s="37">
        <f>Raw_STEMH_Data!AF4</f>
        <v>0</v>
      </c>
      <c r="AK7" s="37">
        <f>Raw_STEMH_Data!AG4</f>
        <v>0</v>
      </c>
      <c r="AL7" s="37"/>
      <c r="AM7" s="37"/>
      <c r="AN7" s="37">
        <f>Raw_STEMH_Data!AH4</f>
        <v>0</v>
      </c>
      <c r="AO7" s="37">
        <f>Raw_STEMH_Data!AI4</f>
        <v>0</v>
      </c>
      <c r="AP7" s="37">
        <f>Raw_STEMH_Data!AJ4</f>
        <v>0</v>
      </c>
      <c r="AQ7" s="37">
        <f>Raw_STEMH_Data!AK4</f>
        <v>0</v>
      </c>
      <c r="AR7" s="37">
        <f>Raw_STEMH_Data!AL4</f>
        <v>169</v>
      </c>
      <c r="AS7" s="37">
        <f>Raw_STEMH_Data!AM4</f>
        <v>68</v>
      </c>
      <c r="AT7" s="37">
        <f>Raw_STEMH_Data!AN4</f>
        <v>9</v>
      </c>
      <c r="AU7" s="37">
        <f>Raw_STEMH_Data!AO4</f>
        <v>0</v>
      </c>
      <c r="AV7" s="37">
        <f>Raw_STEMH_Data!AP4</f>
        <v>0</v>
      </c>
      <c r="AW7" s="37">
        <f>Raw_STEMH_Data!AQ4</f>
        <v>0</v>
      </c>
      <c r="AX7" s="37"/>
    </row>
    <row r="8" spans="1:50" x14ac:dyDescent="0.25">
      <c r="D8" s="344">
        <f t="shared" ref="D8:M8" si="0">SUM(D5:D7)</f>
        <v>0</v>
      </c>
      <c r="E8" s="344">
        <f t="shared" si="0"/>
        <v>0</v>
      </c>
      <c r="F8" s="344">
        <f t="shared" si="0"/>
        <v>0</v>
      </c>
      <c r="G8" s="344">
        <f t="shared" si="0"/>
        <v>0</v>
      </c>
      <c r="H8" s="344">
        <f t="shared" si="0"/>
        <v>176</v>
      </c>
      <c r="I8" s="344">
        <f t="shared" si="0"/>
        <v>74</v>
      </c>
      <c r="J8" s="344">
        <f t="shared" si="0"/>
        <v>10</v>
      </c>
      <c r="K8" s="344">
        <f t="shared" si="0"/>
        <v>0</v>
      </c>
      <c r="L8" s="344">
        <f t="shared" si="0"/>
        <v>0</v>
      </c>
      <c r="M8" s="344">
        <f t="shared" si="0"/>
        <v>0</v>
      </c>
      <c r="N8" s="37"/>
      <c r="O8" s="37"/>
      <c r="P8" s="344">
        <f t="shared" ref="P8:Y8" si="1">SUM(P5:P7)</f>
        <v>0</v>
      </c>
      <c r="Q8" s="344">
        <f t="shared" si="1"/>
        <v>0</v>
      </c>
      <c r="R8" s="344">
        <f t="shared" si="1"/>
        <v>0</v>
      </c>
      <c r="S8" s="344">
        <f t="shared" si="1"/>
        <v>0</v>
      </c>
      <c r="T8" s="344">
        <f t="shared" si="1"/>
        <v>178</v>
      </c>
      <c r="U8" s="344">
        <f t="shared" si="1"/>
        <v>74</v>
      </c>
      <c r="V8" s="344">
        <f t="shared" si="1"/>
        <v>16</v>
      </c>
      <c r="W8" s="344">
        <f t="shared" si="1"/>
        <v>0</v>
      </c>
      <c r="X8" s="344">
        <f t="shared" si="1"/>
        <v>0</v>
      </c>
      <c r="Y8" s="344">
        <f t="shared" si="1"/>
        <v>0</v>
      </c>
      <c r="Z8" s="37"/>
      <c r="AA8" s="37"/>
      <c r="AB8" s="344">
        <f t="shared" ref="AB8:AK8" si="2">SUM(AB5:AB7)</f>
        <v>0</v>
      </c>
      <c r="AC8" s="344">
        <f t="shared" si="2"/>
        <v>0</v>
      </c>
      <c r="AD8" s="344">
        <f t="shared" si="2"/>
        <v>0</v>
      </c>
      <c r="AE8" s="344">
        <f t="shared" si="2"/>
        <v>0</v>
      </c>
      <c r="AF8" s="344">
        <f t="shared" si="2"/>
        <v>170</v>
      </c>
      <c r="AG8" s="344">
        <f t="shared" si="2"/>
        <v>86</v>
      </c>
      <c r="AH8" s="344">
        <f t="shared" si="2"/>
        <v>10</v>
      </c>
      <c r="AI8" s="344">
        <f t="shared" si="2"/>
        <v>0</v>
      </c>
      <c r="AJ8" s="344">
        <f t="shared" si="2"/>
        <v>0</v>
      </c>
      <c r="AK8" s="344">
        <f t="shared" si="2"/>
        <v>0</v>
      </c>
      <c r="AL8" s="37"/>
      <c r="AM8" s="37"/>
      <c r="AN8" s="344">
        <f t="shared" ref="AN8:AW8" si="3">SUM(AN5:AN7)</f>
        <v>0</v>
      </c>
      <c r="AO8" s="344">
        <f t="shared" si="3"/>
        <v>0</v>
      </c>
      <c r="AP8" s="344">
        <f t="shared" si="3"/>
        <v>0</v>
      </c>
      <c r="AQ8" s="344">
        <f t="shared" si="3"/>
        <v>0</v>
      </c>
      <c r="AR8" s="344">
        <f t="shared" si="3"/>
        <v>202</v>
      </c>
      <c r="AS8" s="344">
        <f t="shared" si="3"/>
        <v>80</v>
      </c>
      <c r="AT8" s="344">
        <f t="shared" si="3"/>
        <v>11</v>
      </c>
      <c r="AU8" s="344">
        <f t="shared" si="3"/>
        <v>0</v>
      </c>
      <c r="AV8" s="344">
        <f t="shared" si="3"/>
        <v>0</v>
      </c>
      <c r="AW8" s="344">
        <f t="shared" si="3"/>
        <v>0</v>
      </c>
      <c r="AX8" s="37"/>
    </row>
    <row r="9" spans="1:50" x14ac:dyDescent="0.25"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50" x14ac:dyDescent="0.25">
      <c r="D10" s="37">
        <f>D5*Matrices!$B$25</f>
        <v>0</v>
      </c>
      <c r="E10" s="37">
        <f>E5*Matrices!$C$25</f>
        <v>0</v>
      </c>
      <c r="F10" s="37">
        <f>F5*Matrices!$D$25</f>
        <v>0</v>
      </c>
      <c r="G10" s="37">
        <f>G5*Matrices!$E$25</f>
        <v>0</v>
      </c>
      <c r="H10" s="37">
        <f>H5*Matrices!$F$25</f>
        <v>627000</v>
      </c>
      <c r="I10" s="37">
        <f>I5*Matrices!$G$25</f>
        <v>0</v>
      </c>
      <c r="J10" s="37">
        <f>J5*Matrices!$H$25</f>
        <v>0</v>
      </c>
      <c r="K10" s="37">
        <f>K5*Matrices!$I$25</f>
        <v>0</v>
      </c>
      <c r="L10" s="37">
        <f>L5*Matrices!$J$25</f>
        <v>0</v>
      </c>
      <c r="M10" s="37">
        <f>M5*Matrices!$K$25</f>
        <v>0</v>
      </c>
      <c r="N10" s="37"/>
      <c r="O10" s="37"/>
      <c r="P10" s="37">
        <f>P5*Matrices!$B$25</f>
        <v>0</v>
      </c>
      <c r="Q10" s="37">
        <f>Q5*Matrices!$C$25</f>
        <v>0</v>
      </c>
      <c r="R10" s="37">
        <f>R5*Matrices!$D$25</f>
        <v>0</v>
      </c>
      <c r="S10" s="37">
        <f>S5*Matrices!$E$25</f>
        <v>0</v>
      </c>
      <c r="T10" s="37">
        <f>T5*Matrices!$F$25</f>
        <v>561000</v>
      </c>
      <c r="U10" s="37">
        <f>U5*Matrices!$G$25</f>
        <v>0</v>
      </c>
      <c r="V10" s="37">
        <f>V5*Matrices!$H$25</f>
        <v>0</v>
      </c>
      <c r="W10" s="37">
        <f>W5*Matrices!$I$25</f>
        <v>0</v>
      </c>
      <c r="X10" s="37">
        <f>X5*Matrices!$J$25</f>
        <v>0</v>
      </c>
      <c r="Y10" s="37">
        <f>Y5*Matrices!$K$25</f>
        <v>0</v>
      </c>
      <c r="Z10" s="37"/>
      <c r="AA10" s="37"/>
      <c r="AB10" s="37">
        <f>AB5*Matrices!$B$25</f>
        <v>0</v>
      </c>
      <c r="AC10" s="37">
        <f>AC5*Matrices!$C$25</f>
        <v>0</v>
      </c>
      <c r="AD10" s="37">
        <f>AD5*Matrices!$D$25</f>
        <v>0</v>
      </c>
      <c r="AE10" s="37">
        <f>AE5*Matrices!$E$25</f>
        <v>0</v>
      </c>
      <c r="AF10" s="37">
        <f>AF5*Matrices!$F$25</f>
        <v>726000</v>
      </c>
      <c r="AG10" s="37">
        <f>AG5*Matrices!$G$25</f>
        <v>0</v>
      </c>
      <c r="AH10" s="37">
        <f>AH5*Matrices!$H$25</f>
        <v>0</v>
      </c>
      <c r="AI10" s="37">
        <f>AI5*Matrices!$I$25</f>
        <v>0</v>
      </c>
      <c r="AJ10" s="37">
        <f>AJ5*Matrices!$J$25</f>
        <v>0</v>
      </c>
      <c r="AK10" s="37">
        <f>AK5*Matrices!$K$25</f>
        <v>0</v>
      </c>
      <c r="AL10" s="37"/>
      <c r="AM10" s="37"/>
      <c r="AN10" s="37">
        <f>AN5*Matrices!$B$25</f>
        <v>0</v>
      </c>
      <c r="AO10" s="37">
        <f>AO5*Matrices!$C$25</f>
        <v>0</v>
      </c>
      <c r="AP10" s="37">
        <f>AP5*Matrices!$D$25</f>
        <v>0</v>
      </c>
      <c r="AQ10" s="37">
        <f>AQ5*Matrices!$E$25</f>
        <v>0</v>
      </c>
      <c r="AR10" s="37">
        <f>AR5*Matrices!$F$25</f>
        <v>693000</v>
      </c>
      <c r="AS10" s="37">
        <f>AS5*Matrices!$G$25</f>
        <v>0</v>
      </c>
      <c r="AT10" s="37">
        <f>AT5*Matrices!$H$25</f>
        <v>0</v>
      </c>
      <c r="AU10" s="37">
        <f>AU5*Matrices!$I$25</f>
        <v>0</v>
      </c>
      <c r="AV10" s="37">
        <f>AV5*Matrices!$J$25</f>
        <v>0</v>
      </c>
      <c r="AW10" s="37">
        <f>AW5*Matrices!$K$25</f>
        <v>0</v>
      </c>
      <c r="AX10" s="37"/>
    </row>
    <row r="11" spans="1:50" x14ac:dyDescent="0.25">
      <c r="D11" s="37">
        <f>D6*Matrices!$B$26</f>
        <v>0</v>
      </c>
      <c r="E11" s="37">
        <f>E6*Matrices!$C$26</f>
        <v>0</v>
      </c>
      <c r="F11" s="37">
        <f>F6*Matrices!$D$26</f>
        <v>0</v>
      </c>
      <c r="G11" s="37">
        <f>G6*Matrices!$E$26</f>
        <v>0</v>
      </c>
      <c r="H11" s="37">
        <f>H6*Matrices!$F$26</f>
        <v>761968</v>
      </c>
      <c r="I11" s="37">
        <f>I6*Matrices!$G$26</f>
        <v>616993</v>
      </c>
      <c r="J11" s="37">
        <f>J6*Matrices!$H$26</f>
        <v>0</v>
      </c>
      <c r="K11" s="37">
        <f>K6*Matrices!$I$26</f>
        <v>0</v>
      </c>
      <c r="L11" s="37">
        <f>L6*Matrices!$J$26</f>
        <v>0</v>
      </c>
      <c r="M11" s="37">
        <f>M6*Matrices!$K$26</f>
        <v>0</v>
      </c>
      <c r="N11" s="37"/>
      <c r="O11" s="37"/>
      <c r="P11" s="37">
        <f>P6*Matrices!$B$26</f>
        <v>0</v>
      </c>
      <c r="Q11" s="37">
        <f>Q6*Matrices!$C$26</f>
        <v>0</v>
      </c>
      <c r="R11" s="37">
        <f>R6*Matrices!$D$26</f>
        <v>0</v>
      </c>
      <c r="S11" s="37">
        <f>S6*Matrices!$E$26</f>
        <v>0</v>
      </c>
      <c r="T11" s="37">
        <f>T6*Matrices!$F$26</f>
        <v>523853</v>
      </c>
      <c r="U11" s="37">
        <f>U6*Matrices!$G$26</f>
        <v>474610</v>
      </c>
      <c r="V11" s="37">
        <f>V6*Matrices!$H$26</f>
        <v>627232</v>
      </c>
      <c r="W11" s="37">
        <f>W6*Matrices!$I$26</f>
        <v>0</v>
      </c>
      <c r="X11" s="37">
        <f>X6*Matrices!$J$26</f>
        <v>0</v>
      </c>
      <c r="Y11" s="37">
        <f>Y6*Matrices!$K$26</f>
        <v>0</v>
      </c>
      <c r="Z11" s="37"/>
      <c r="AA11" s="37"/>
      <c r="AB11" s="37">
        <f>AB6*Matrices!$B$26</f>
        <v>0</v>
      </c>
      <c r="AC11" s="37">
        <f>AC6*Matrices!$C$26</f>
        <v>0</v>
      </c>
      <c r="AD11" s="37">
        <f>AD6*Matrices!$D$26</f>
        <v>0</v>
      </c>
      <c r="AE11" s="37">
        <f>AE6*Matrices!$E$26</f>
        <v>0</v>
      </c>
      <c r="AF11" s="37">
        <f>AF6*Matrices!$F$26</f>
        <v>952460</v>
      </c>
      <c r="AG11" s="37">
        <f>AG6*Matrices!$G$26</f>
        <v>711915</v>
      </c>
      <c r="AH11" s="37">
        <f>AH6*Matrices!$H$26</f>
        <v>156808</v>
      </c>
      <c r="AI11" s="37">
        <f>AI6*Matrices!$I$26</f>
        <v>0</v>
      </c>
      <c r="AJ11" s="37">
        <f>AJ6*Matrices!$J$26</f>
        <v>0</v>
      </c>
      <c r="AK11" s="37">
        <f>AK6*Matrices!$K$26</f>
        <v>0</v>
      </c>
      <c r="AL11" s="37"/>
      <c r="AM11" s="37"/>
      <c r="AN11" s="37">
        <f>AN6*Matrices!$B$26</f>
        <v>0</v>
      </c>
      <c r="AO11" s="37">
        <f>AO6*Matrices!$C$26</f>
        <v>0</v>
      </c>
      <c r="AP11" s="37">
        <f>AP6*Matrices!$D$26</f>
        <v>0</v>
      </c>
      <c r="AQ11" s="37">
        <f>AQ6*Matrices!$E$26</f>
        <v>0</v>
      </c>
      <c r="AR11" s="37">
        <f>AR6*Matrices!$F$26</f>
        <v>571476</v>
      </c>
      <c r="AS11" s="37">
        <f>AS6*Matrices!$G$26</f>
        <v>569532</v>
      </c>
      <c r="AT11" s="37">
        <f>AT6*Matrices!$H$26</f>
        <v>313616</v>
      </c>
      <c r="AU11" s="37">
        <f>AU6*Matrices!$I$26</f>
        <v>0</v>
      </c>
      <c r="AV11" s="37">
        <f>AV6*Matrices!$J$26</f>
        <v>0</v>
      </c>
      <c r="AW11" s="37">
        <f>AW6*Matrices!$K$26</f>
        <v>0</v>
      </c>
      <c r="AX11" s="37"/>
    </row>
    <row r="12" spans="1:50" x14ac:dyDescent="0.25">
      <c r="D12" s="37">
        <f>D7*Matrices!$B$27</f>
        <v>0</v>
      </c>
      <c r="E12" s="37">
        <f>E7*Matrices!$C$27</f>
        <v>0</v>
      </c>
      <c r="F12" s="37">
        <f>F7*Matrices!$D$27</f>
        <v>0</v>
      </c>
      <c r="G12" s="37">
        <f>G7*Matrices!$E$27</f>
        <v>0</v>
      </c>
      <c r="H12" s="37">
        <f>H7*Matrices!$F$27</f>
        <v>9840672</v>
      </c>
      <c r="I12" s="37">
        <f>I7*Matrices!$G$27</f>
        <v>4242855</v>
      </c>
      <c r="J12" s="37">
        <f>J7*Matrices!$H$27</f>
        <v>2298050</v>
      </c>
      <c r="K12" s="37">
        <f>K7*Matrices!$I$27</f>
        <v>0</v>
      </c>
      <c r="L12" s="37">
        <f>L7*Matrices!$J$27</f>
        <v>0</v>
      </c>
      <c r="M12" s="37">
        <f>M7*Matrices!$K$27</f>
        <v>0</v>
      </c>
      <c r="N12" s="37"/>
      <c r="O12" s="37"/>
      <c r="P12" s="37">
        <f>P7*Matrices!$B$27</f>
        <v>0</v>
      </c>
      <c r="Q12" s="37">
        <f>Q7*Matrices!$C$27</f>
        <v>0</v>
      </c>
      <c r="R12" s="37">
        <f>R7*Matrices!$D$27</f>
        <v>0</v>
      </c>
      <c r="S12" s="37">
        <f>S7*Matrices!$E$27</f>
        <v>0</v>
      </c>
      <c r="T12" s="37">
        <f>T7*Matrices!$F$27</f>
        <v>10468800</v>
      </c>
      <c r="U12" s="37">
        <f>U7*Matrices!$G$27</f>
        <v>4451520</v>
      </c>
      <c r="V12" s="37">
        <f>V7*Matrices!$H$27</f>
        <v>2757660</v>
      </c>
      <c r="W12" s="37">
        <f>W7*Matrices!$I$27</f>
        <v>0</v>
      </c>
      <c r="X12" s="37">
        <f>X7*Matrices!$J$27</f>
        <v>0</v>
      </c>
      <c r="Y12" s="37">
        <f>Y7*Matrices!$K$27</f>
        <v>0</v>
      </c>
      <c r="Z12" s="37"/>
      <c r="AA12" s="37"/>
      <c r="AB12" s="37">
        <f>AB7*Matrices!$B$27</f>
        <v>0</v>
      </c>
      <c r="AC12" s="37">
        <f>AC7*Matrices!$C$27</f>
        <v>0</v>
      </c>
      <c r="AD12" s="37">
        <f>AD7*Matrices!$D$27</f>
        <v>0</v>
      </c>
      <c r="AE12" s="37">
        <f>AE7*Matrices!$E$27</f>
        <v>0</v>
      </c>
      <c r="AF12" s="37">
        <f>AF7*Matrices!$F$27</f>
        <v>8933376</v>
      </c>
      <c r="AG12" s="37">
        <f>AG7*Matrices!$G$27</f>
        <v>4938405</v>
      </c>
      <c r="AH12" s="37">
        <f>AH7*Matrices!$H$27</f>
        <v>2068245</v>
      </c>
      <c r="AI12" s="37">
        <f>AI7*Matrices!$I$27</f>
        <v>0</v>
      </c>
      <c r="AJ12" s="37">
        <f>AJ7*Matrices!$J$27</f>
        <v>0</v>
      </c>
      <c r="AK12" s="37">
        <f>AK7*Matrices!$K$27</f>
        <v>0</v>
      </c>
      <c r="AL12" s="37"/>
      <c r="AM12" s="37"/>
      <c r="AN12" s="37">
        <f>AN7*Matrices!$B$27</f>
        <v>0</v>
      </c>
      <c r="AO12" s="37">
        <f>AO7*Matrices!$C$27</f>
        <v>0</v>
      </c>
      <c r="AP12" s="37">
        <f>AP7*Matrices!$D$27</f>
        <v>0</v>
      </c>
      <c r="AQ12" s="37">
        <f>AQ7*Matrices!$E$27</f>
        <v>0</v>
      </c>
      <c r="AR12" s="37">
        <f>AR7*Matrices!$F$27</f>
        <v>11794848</v>
      </c>
      <c r="AS12" s="37">
        <f>AS7*Matrices!$G$27</f>
        <v>4729740</v>
      </c>
      <c r="AT12" s="37">
        <f>AT7*Matrices!$H$27</f>
        <v>2068245</v>
      </c>
      <c r="AU12" s="37">
        <f>AU7*Matrices!$I$27</f>
        <v>0</v>
      </c>
      <c r="AV12" s="37">
        <f>AV7*Matrices!$J$27</f>
        <v>0</v>
      </c>
      <c r="AW12" s="37">
        <f>AW7*Matrices!$K$27</f>
        <v>0</v>
      </c>
      <c r="AX12" s="37"/>
    </row>
    <row r="13" spans="1:50" x14ac:dyDescent="0.25">
      <c r="B13" t="str">
        <f>B7</f>
        <v>NMT</v>
      </c>
      <c r="D13" s="344">
        <f t="shared" ref="D13:M13" si="4">SUM(D10:D12)</f>
        <v>0</v>
      </c>
      <c r="E13" s="344">
        <f t="shared" si="4"/>
        <v>0</v>
      </c>
      <c r="F13" s="344">
        <f t="shared" si="4"/>
        <v>0</v>
      </c>
      <c r="G13" s="344">
        <f t="shared" si="4"/>
        <v>0</v>
      </c>
      <c r="H13" s="344">
        <f t="shared" si="4"/>
        <v>11229640</v>
      </c>
      <c r="I13" s="344">
        <f t="shared" si="4"/>
        <v>4859848</v>
      </c>
      <c r="J13" s="344">
        <f t="shared" si="4"/>
        <v>2298050</v>
      </c>
      <c r="K13" s="344">
        <f t="shared" si="4"/>
        <v>0</v>
      </c>
      <c r="L13" s="344">
        <f t="shared" si="4"/>
        <v>0</v>
      </c>
      <c r="M13" s="344">
        <f t="shared" si="4"/>
        <v>0</v>
      </c>
      <c r="N13" s="194">
        <f>SUM(D13:M13)/Matrices!$L$27</f>
        <v>169.02029293658782</v>
      </c>
      <c r="O13" s="37"/>
      <c r="P13" s="344">
        <f t="shared" ref="P13:Y13" si="5">SUM(P10:P12)</f>
        <v>0</v>
      </c>
      <c r="Q13" s="344">
        <f t="shared" si="5"/>
        <v>0</v>
      </c>
      <c r="R13" s="344">
        <f t="shared" si="5"/>
        <v>0</v>
      </c>
      <c r="S13" s="344">
        <f t="shared" si="5"/>
        <v>0</v>
      </c>
      <c r="T13" s="344">
        <f t="shared" si="5"/>
        <v>11553653</v>
      </c>
      <c r="U13" s="344">
        <f t="shared" si="5"/>
        <v>4926130</v>
      </c>
      <c r="V13" s="344">
        <f t="shared" si="5"/>
        <v>3384892</v>
      </c>
      <c r="W13" s="344">
        <f t="shared" si="5"/>
        <v>0</v>
      </c>
      <c r="X13" s="344">
        <f t="shared" si="5"/>
        <v>0</v>
      </c>
      <c r="Y13" s="344">
        <f t="shared" si="5"/>
        <v>0</v>
      </c>
      <c r="Z13" s="194">
        <f>SUM(P13:Y13)/Matrices!$L$27</f>
        <v>182.59830041357972</v>
      </c>
      <c r="AA13" s="37"/>
      <c r="AB13" s="344">
        <f t="shared" ref="AB13:AK13" si="6">SUM(AB10:AB12)</f>
        <v>0</v>
      </c>
      <c r="AC13" s="344">
        <f t="shared" si="6"/>
        <v>0</v>
      </c>
      <c r="AD13" s="344">
        <f t="shared" si="6"/>
        <v>0</v>
      </c>
      <c r="AE13" s="344">
        <f t="shared" si="6"/>
        <v>0</v>
      </c>
      <c r="AF13" s="344">
        <f t="shared" si="6"/>
        <v>10611836</v>
      </c>
      <c r="AG13" s="344">
        <f t="shared" si="6"/>
        <v>5650320</v>
      </c>
      <c r="AH13" s="344">
        <f t="shared" si="6"/>
        <v>2225053</v>
      </c>
      <c r="AI13" s="344">
        <f t="shared" si="6"/>
        <v>0</v>
      </c>
      <c r="AJ13" s="344">
        <f t="shared" si="6"/>
        <v>0</v>
      </c>
      <c r="AK13" s="344">
        <f t="shared" si="6"/>
        <v>0</v>
      </c>
      <c r="AL13" s="194">
        <f>SUM(AB13:AK13)/Matrices!$L$27</f>
        <v>169.93647984629172</v>
      </c>
      <c r="AM13" s="37"/>
      <c r="AN13" s="344">
        <f t="shared" ref="AN13:AW13" si="7">SUM(AN10:AN12)</f>
        <v>0</v>
      </c>
      <c r="AO13" s="344">
        <f t="shared" si="7"/>
        <v>0</v>
      </c>
      <c r="AP13" s="344">
        <f t="shared" si="7"/>
        <v>0</v>
      </c>
      <c r="AQ13" s="344">
        <f t="shared" si="7"/>
        <v>0</v>
      </c>
      <c r="AR13" s="344">
        <f t="shared" si="7"/>
        <v>13059324</v>
      </c>
      <c r="AS13" s="344">
        <f t="shared" si="7"/>
        <v>5299272</v>
      </c>
      <c r="AT13" s="344">
        <f t="shared" si="7"/>
        <v>2381861</v>
      </c>
      <c r="AU13" s="344">
        <f t="shared" si="7"/>
        <v>0</v>
      </c>
      <c r="AV13" s="344">
        <f t="shared" si="7"/>
        <v>0</v>
      </c>
      <c r="AW13" s="344">
        <f t="shared" si="7"/>
        <v>0</v>
      </c>
      <c r="AX13" s="194">
        <f>SUM(AN13:AW13)/Matrices!$L$27</f>
        <v>190.64858589435431</v>
      </c>
    </row>
    <row r="14" spans="1:50" x14ac:dyDescent="0.25"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</row>
    <row r="15" spans="1:50" x14ac:dyDescent="0.25">
      <c r="A15" s="35" t="str">
        <f>Raw_STEMH_Data!A5</f>
        <v>12</v>
      </c>
      <c r="B15" t="str">
        <f>Raw_STEMH_Data!B5</f>
        <v>NMSU</v>
      </c>
      <c r="C15" s="343" t="str">
        <f>Raw_STEMH_Data!C5</f>
        <v>1</v>
      </c>
      <c r="D15" s="37">
        <f>Raw_STEMH_Data!D5</f>
        <v>0</v>
      </c>
      <c r="E15" s="37">
        <f>Raw_STEMH_Data!E5</f>
        <v>0</v>
      </c>
      <c r="F15" s="37">
        <f>Raw_STEMH_Data!F5</f>
        <v>0</v>
      </c>
      <c r="G15" s="37">
        <f>Raw_STEMH_Data!G5</f>
        <v>0</v>
      </c>
      <c r="H15" s="37">
        <f>Raw_STEMH_Data!H5</f>
        <v>96</v>
      </c>
      <c r="I15" s="37">
        <f>Raw_STEMH_Data!I5</f>
        <v>27</v>
      </c>
      <c r="J15" s="37">
        <f>Raw_STEMH_Data!J5</f>
        <v>0</v>
      </c>
      <c r="K15" s="37">
        <f>Raw_STEMH_Data!K5</f>
        <v>0</v>
      </c>
      <c r="L15" s="37">
        <f>Raw_STEMH_Data!L5</f>
        <v>0</v>
      </c>
      <c r="M15" s="37">
        <f>Raw_STEMH_Data!M5</f>
        <v>0</v>
      </c>
      <c r="N15" s="37"/>
      <c r="O15" s="37"/>
      <c r="P15" s="37">
        <f>Raw_STEMH_Data!N5</f>
        <v>0</v>
      </c>
      <c r="Q15" s="37">
        <f>Raw_STEMH_Data!O5</f>
        <v>0</v>
      </c>
      <c r="R15" s="37">
        <f>Raw_STEMH_Data!P5</f>
        <v>0</v>
      </c>
      <c r="S15" s="37">
        <f>Raw_STEMH_Data!Q5</f>
        <v>0</v>
      </c>
      <c r="T15" s="37">
        <f>Raw_STEMH_Data!R5</f>
        <v>90</v>
      </c>
      <c r="U15" s="37">
        <f>Raw_STEMH_Data!S5</f>
        <v>26</v>
      </c>
      <c r="V15" s="37">
        <f>Raw_STEMH_Data!T5</f>
        <v>0</v>
      </c>
      <c r="W15" s="37">
        <f>Raw_STEMH_Data!U5</f>
        <v>0</v>
      </c>
      <c r="X15" s="37">
        <f>Raw_STEMH_Data!V5</f>
        <v>0</v>
      </c>
      <c r="Y15" s="37">
        <f>Raw_STEMH_Data!W5</f>
        <v>0</v>
      </c>
      <c r="Z15" s="37"/>
      <c r="AA15" s="37"/>
      <c r="AB15" s="37">
        <f>Raw_STEMH_Data!X5</f>
        <v>0</v>
      </c>
      <c r="AC15" s="37">
        <f>Raw_STEMH_Data!Y5</f>
        <v>0</v>
      </c>
      <c r="AD15" s="37">
        <f>Raw_STEMH_Data!Z5</f>
        <v>0</v>
      </c>
      <c r="AE15" s="37">
        <f>Raw_STEMH_Data!AA5</f>
        <v>0</v>
      </c>
      <c r="AF15" s="37">
        <f>Raw_STEMH_Data!AB5</f>
        <v>115</v>
      </c>
      <c r="AG15" s="37">
        <f>Raw_STEMH_Data!AC5</f>
        <v>25</v>
      </c>
      <c r="AH15" s="37">
        <f>Raw_STEMH_Data!AD5</f>
        <v>0</v>
      </c>
      <c r="AI15" s="37">
        <f>Raw_STEMH_Data!AE5</f>
        <v>0</v>
      </c>
      <c r="AJ15" s="37">
        <f>Raw_STEMH_Data!AF5</f>
        <v>0</v>
      </c>
      <c r="AK15" s="37">
        <f>Raw_STEMH_Data!AG5</f>
        <v>0</v>
      </c>
      <c r="AL15" s="37"/>
      <c r="AM15" s="37"/>
      <c r="AN15" s="37">
        <f>Raw_STEMH_Data!AH5</f>
        <v>0</v>
      </c>
      <c r="AO15" s="37">
        <f>Raw_STEMH_Data!AI5</f>
        <v>0</v>
      </c>
      <c r="AP15" s="37">
        <f>Raw_STEMH_Data!AJ5</f>
        <v>0</v>
      </c>
      <c r="AQ15" s="37">
        <f>Raw_STEMH_Data!AK5</f>
        <v>0</v>
      </c>
      <c r="AR15" s="37">
        <f>Raw_STEMH_Data!AL5</f>
        <v>118</v>
      </c>
      <c r="AS15" s="37">
        <f>Raw_STEMH_Data!AM5</f>
        <v>12</v>
      </c>
      <c r="AT15" s="37">
        <f>Raw_STEMH_Data!AN5</f>
        <v>0</v>
      </c>
      <c r="AU15" s="37">
        <f>Raw_STEMH_Data!AO5</f>
        <v>0</v>
      </c>
      <c r="AV15" s="37">
        <f>Raw_STEMH_Data!AP5</f>
        <v>0</v>
      </c>
      <c r="AW15" s="37">
        <f>Raw_STEMH_Data!AQ5</f>
        <v>0</v>
      </c>
      <c r="AX15" s="37"/>
    </row>
    <row r="16" spans="1:50" x14ac:dyDescent="0.25">
      <c r="A16" s="35" t="str">
        <f>Raw_STEMH_Data!A6</f>
        <v>12</v>
      </c>
      <c r="B16" t="str">
        <f>Raw_STEMH_Data!B6</f>
        <v>NMSU</v>
      </c>
      <c r="C16" s="343" t="str">
        <f>Raw_STEMH_Data!C6</f>
        <v>2</v>
      </c>
      <c r="D16" s="37">
        <f>Raw_STEMH_Data!D6</f>
        <v>0</v>
      </c>
      <c r="E16" s="37">
        <f>Raw_STEMH_Data!E6</f>
        <v>0</v>
      </c>
      <c r="F16" s="37">
        <f>Raw_STEMH_Data!F6</f>
        <v>0</v>
      </c>
      <c r="G16" s="37">
        <f>Raw_STEMH_Data!G6</f>
        <v>0</v>
      </c>
      <c r="H16" s="37">
        <f>Raw_STEMH_Data!H6</f>
        <v>387</v>
      </c>
      <c r="I16" s="37">
        <f>Raw_STEMH_Data!I6</f>
        <v>124</v>
      </c>
      <c r="J16" s="37">
        <f>Raw_STEMH_Data!J6</f>
        <v>30</v>
      </c>
      <c r="K16" s="37">
        <f>Raw_STEMH_Data!K6</f>
        <v>0</v>
      </c>
      <c r="L16" s="37">
        <f>Raw_STEMH_Data!L6</f>
        <v>0</v>
      </c>
      <c r="M16" s="37">
        <f>Raw_STEMH_Data!M6</f>
        <v>0</v>
      </c>
      <c r="N16" s="37"/>
      <c r="O16" s="37"/>
      <c r="P16" s="37">
        <f>Raw_STEMH_Data!N6</f>
        <v>0</v>
      </c>
      <c r="Q16" s="37">
        <f>Raw_STEMH_Data!O6</f>
        <v>0</v>
      </c>
      <c r="R16" s="37">
        <f>Raw_STEMH_Data!P6</f>
        <v>0</v>
      </c>
      <c r="S16" s="37">
        <f>Raw_STEMH_Data!Q6</f>
        <v>0</v>
      </c>
      <c r="T16" s="37">
        <f>Raw_STEMH_Data!R6</f>
        <v>364</v>
      </c>
      <c r="U16" s="37">
        <f>Raw_STEMH_Data!S6</f>
        <v>102</v>
      </c>
      <c r="V16" s="37">
        <f>Raw_STEMH_Data!T6</f>
        <v>32</v>
      </c>
      <c r="W16" s="37">
        <f>Raw_STEMH_Data!U6</f>
        <v>0</v>
      </c>
      <c r="X16" s="37">
        <f>Raw_STEMH_Data!V6</f>
        <v>0</v>
      </c>
      <c r="Y16" s="37">
        <f>Raw_STEMH_Data!W6</f>
        <v>0</v>
      </c>
      <c r="Z16" s="37"/>
      <c r="AA16" s="37"/>
      <c r="AB16" s="37">
        <f>Raw_STEMH_Data!X6</f>
        <v>0</v>
      </c>
      <c r="AC16" s="37">
        <f>Raw_STEMH_Data!Y6</f>
        <v>0</v>
      </c>
      <c r="AD16" s="37">
        <f>Raw_STEMH_Data!Z6</f>
        <v>0</v>
      </c>
      <c r="AE16" s="37">
        <f>Raw_STEMH_Data!AA6</f>
        <v>0</v>
      </c>
      <c r="AF16" s="37">
        <f>Raw_STEMH_Data!AB6</f>
        <v>395</v>
      </c>
      <c r="AG16" s="37">
        <f>Raw_STEMH_Data!AC6</f>
        <v>90</v>
      </c>
      <c r="AH16" s="37">
        <f>Raw_STEMH_Data!AD6</f>
        <v>40</v>
      </c>
      <c r="AI16" s="37">
        <f>Raw_STEMH_Data!AE6</f>
        <v>0</v>
      </c>
      <c r="AJ16" s="37">
        <f>Raw_STEMH_Data!AF6</f>
        <v>0</v>
      </c>
      <c r="AK16" s="37">
        <f>Raw_STEMH_Data!AG6</f>
        <v>0</v>
      </c>
      <c r="AL16" s="37"/>
      <c r="AM16" s="37"/>
      <c r="AN16" s="37">
        <f>Raw_STEMH_Data!AH6</f>
        <v>0</v>
      </c>
      <c r="AO16" s="37">
        <f>Raw_STEMH_Data!AI6</f>
        <v>0</v>
      </c>
      <c r="AP16" s="37">
        <f>Raw_STEMH_Data!AJ6</f>
        <v>0</v>
      </c>
      <c r="AQ16" s="37">
        <f>Raw_STEMH_Data!AK6</f>
        <v>0</v>
      </c>
      <c r="AR16" s="37">
        <f>Raw_STEMH_Data!AL6</f>
        <v>438</v>
      </c>
      <c r="AS16" s="37">
        <f>Raw_STEMH_Data!AM6</f>
        <v>97</v>
      </c>
      <c r="AT16" s="37">
        <f>Raw_STEMH_Data!AN6</f>
        <v>26</v>
      </c>
      <c r="AU16" s="37">
        <f>Raw_STEMH_Data!AO6</f>
        <v>0</v>
      </c>
      <c r="AV16" s="37">
        <f>Raw_STEMH_Data!AP6</f>
        <v>0</v>
      </c>
      <c r="AW16" s="37">
        <f>Raw_STEMH_Data!AQ6</f>
        <v>0</v>
      </c>
      <c r="AX16" s="37"/>
    </row>
    <row r="17" spans="1:50" x14ac:dyDescent="0.25">
      <c r="A17" s="35" t="str">
        <f>Raw_STEMH_Data!A7</f>
        <v>12</v>
      </c>
      <c r="B17" t="str">
        <f>Raw_STEMH_Data!B7</f>
        <v>NMSU</v>
      </c>
      <c r="C17" s="343" t="str">
        <f>Raw_STEMH_Data!C7</f>
        <v>3</v>
      </c>
      <c r="D17" s="37">
        <f>Raw_STEMH_Data!D7</f>
        <v>0</v>
      </c>
      <c r="E17" s="37">
        <f>Raw_STEMH_Data!E7</f>
        <v>0</v>
      </c>
      <c r="F17" s="37">
        <f>Raw_STEMH_Data!F7</f>
        <v>0</v>
      </c>
      <c r="G17" s="37">
        <f>Raw_STEMH_Data!G7</f>
        <v>0</v>
      </c>
      <c r="H17" s="37">
        <f>Raw_STEMH_Data!H7</f>
        <v>252</v>
      </c>
      <c r="I17" s="37">
        <f>Raw_STEMH_Data!I7</f>
        <v>163</v>
      </c>
      <c r="J17" s="37">
        <f>Raw_STEMH_Data!J7</f>
        <v>31</v>
      </c>
      <c r="K17" s="37">
        <f>Raw_STEMH_Data!K7</f>
        <v>0</v>
      </c>
      <c r="L17" s="37">
        <f>Raw_STEMH_Data!L7</f>
        <v>2</v>
      </c>
      <c r="M17" s="37">
        <f>Raw_STEMH_Data!M7</f>
        <v>0</v>
      </c>
      <c r="N17" s="37"/>
      <c r="O17" s="37"/>
      <c r="P17" s="37">
        <f>Raw_STEMH_Data!N7</f>
        <v>0</v>
      </c>
      <c r="Q17" s="37">
        <f>Raw_STEMH_Data!O7</f>
        <v>0</v>
      </c>
      <c r="R17" s="37">
        <f>Raw_STEMH_Data!P7</f>
        <v>0</v>
      </c>
      <c r="S17" s="37">
        <f>Raw_STEMH_Data!Q7</f>
        <v>0</v>
      </c>
      <c r="T17" s="37">
        <f>Raw_STEMH_Data!R7</f>
        <v>297</v>
      </c>
      <c r="U17" s="37">
        <f>Raw_STEMH_Data!S7</f>
        <v>139</v>
      </c>
      <c r="V17" s="37">
        <f>Raw_STEMH_Data!T7</f>
        <v>23</v>
      </c>
      <c r="W17" s="37">
        <f>Raw_STEMH_Data!U7</f>
        <v>0</v>
      </c>
      <c r="X17" s="37">
        <f>Raw_STEMH_Data!V7</f>
        <v>5</v>
      </c>
      <c r="Y17" s="37">
        <f>Raw_STEMH_Data!W7</f>
        <v>0</v>
      </c>
      <c r="Z17" s="37"/>
      <c r="AA17" s="37"/>
      <c r="AB17" s="37">
        <f>Raw_STEMH_Data!X7</f>
        <v>0</v>
      </c>
      <c r="AC17" s="37">
        <f>Raw_STEMH_Data!Y7</f>
        <v>0</v>
      </c>
      <c r="AD17" s="37">
        <f>Raw_STEMH_Data!Z7</f>
        <v>0</v>
      </c>
      <c r="AE17" s="37">
        <f>Raw_STEMH_Data!AA7</f>
        <v>0</v>
      </c>
      <c r="AF17" s="37">
        <f>Raw_STEMH_Data!AB7</f>
        <v>293</v>
      </c>
      <c r="AG17" s="37">
        <f>Raw_STEMH_Data!AC7</f>
        <v>133</v>
      </c>
      <c r="AH17" s="37">
        <f>Raw_STEMH_Data!AD7</f>
        <v>35</v>
      </c>
      <c r="AI17" s="37">
        <f>Raw_STEMH_Data!AE7</f>
        <v>0</v>
      </c>
      <c r="AJ17" s="37">
        <f>Raw_STEMH_Data!AF7</f>
        <v>2</v>
      </c>
      <c r="AK17" s="37">
        <f>Raw_STEMH_Data!AG7</f>
        <v>0</v>
      </c>
      <c r="AL17" s="37"/>
      <c r="AM17" s="37"/>
      <c r="AN17" s="37">
        <f>Raw_STEMH_Data!AH7</f>
        <v>0</v>
      </c>
      <c r="AO17" s="37">
        <f>Raw_STEMH_Data!AI7</f>
        <v>0</v>
      </c>
      <c r="AP17" s="37">
        <f>Raw_STEMH_Data!AJ7</f>
        <v>0</v>
      </c>
      <c r="AQ17" s="37">
        <f>Raw_STEMH_Data!AK7</f>
        <v>0</v>
      </c>
      <c r="AR17" s="37">
        <f>Raw_STEMH_Data!AL7</f>
        <v>372</v>
      </c>
      <c r="AS17" s="37">
        <f>Raw_STEMH_Data!AM7</f>
        <v>145</v>
      </c>
      <c r="AT17" s="37">
        <f>Raw_STEMH_Data!AN7</f>
        <v>30</v>
      </c>
      <c r="AU17" s="37">
        <f>Raw_STEMH_Data!AO7</f>
        <v>0</v>
      </c>
      <c r="AV17" s="37">
        <f>Raw_STEMH_Data!AP7</f>
        <v>1</v>
      </c>
      <c r="AW17" s="37">
        <f>Raw_STEMH_Data!AQ7</f>
        <v>0</v>
      </c>
      <c r="AX17" s="37"/>
    </row>
    <row r="18" spans="1:50" x14ac:dyDescent="0.25">
      <c r="D18" s="344">
        <f t="shared" ref="D18:M18" si="8">SUM(D15:D17)</f>
        <v>0</v>
      </c>
      <c r="E18" s="344">
        <f t="shared" si="8"/>
        <v>0</v>
      </c>
      <c r="F18" s="344">
        <f t="shared" si="8"/>
        <v>0</v>
      </c>
      <c r="G18" s="344">
        <f t="shared" si="8"/>
        <v>0</v>
      </c>
      <c r="H18" s="344">
        <f t="shared" si="8"/>
        <v>735</v>
      </c>
      <c r="I18" s="344">
        <f t="shared" si="8"/>
        <v>314</v>
      </c>
      <c r="J18" s="344">
        <f t="shared" si="8"/>
        <v>61</v>
      </c>
      <c r="K18" s="344">
        <f t="shared" si="8"/>
        <v>0</v>
      </c>
      <c r="L18" s="344">
        <f t="shared" si="8"/>
        <v>2</v>
      </c>
      <c r="M18" s="344">
        <f t="shared" si="8"/>
        <v>0</v>
      </c>
      <c r="N18" s="37"/>
      <c r="O18" s="37"/>
      <c r="P18" s="344">
        <f t="shared" ref="P18:Y18" si="9">SUM(P15:P17)</f>
        <v>0</v>
      </c>
      <c r="Q18" s="344">
        <f t="shared" si="9"/>
        <v>0</v>
      </c>
      <c r="R18" s="344">
        <f t="shared" si="9"/>
        <v>0</v>
      </c>
      <c r="S18" s="344">
        <f t="shared" si="9"/>
        <v>0</v>
      </c>
      <c r="T18" s="344">
        <f t="shared" si="9"/>
        <v>751</v>
      </c>
      <c r="U18" s="344">
        <f t="shared" si="9"/>
        <v>267</v>
      </c>
      <c r="V18" s="344">
        <f t="shared" si="9"/>
        <v>55</v>
      </c>
      <c r="W18" s="344">
        <f t="shared" si="9"/>
        <v>0</v>
      </c>
      <c r="X18" s="344">
        <f t="shared" si="9"/>
        <v>5</v>
      </c>
      <c r="Y18" s="344">
        <f t="shared" si="9"/>
        <v>0</v>
      </c>
      <c r="Z18" s="37"/>
      <c r="AA18" s="37"/>
      <c r="AB18" s="344">
        <f t="shared" ref="AB18:AK18" si="10">SUM(AB15:AB17)</f>
        <v>0</v>
      </c>
      <c r="AC18" s="344">
        <f t="shared" si="10"/>
        <v>0</v>
      </c>
      <c r="AD18" s="344">
        <f t="shared" si="10"/>
        <v>0</v>
      </c>
      <c r="AE18" s="344">
        <f t="shared" si="10"/>
        <v>0</v>
      </c>
      <c r="AF18" s="344">
        <f t="shared" si="10"/>
        <v>803</v>
      </c>
      <c r="AG18" s="344">
        <f t="shared" si="10"/>
        <v>248</v>
      </c>
      <c r="AH18" s="344">
        <f t="shared" si="10"/>
        <v>75</v>
      </c>
      <c r="AI18" s="344">
        <f t="shared" si="10"/>
        <v>0</v>
      </c>
      <c r="AJ18" s="344">
        <f t="shared" si="10"/>
        <v>2</v>
      </c>
      <c r="AK18" s="344">
        <f t="shared" si="10"/>
        <v>0</v>
      </c>
      <c r="AL18" s="37"/>
      <c r="AM18" s="37"/>
      <c r="AN18" s="344">
        <f t="shared" ref="AN18:AW18" si="11">SUM(AN15:AN17)</f>
        <v>0</v>
      </c>
      <c r="AO18" s="344">
        <f t="shared" si="11"/>
        <v>0</v>
      </c>
      <c r="AP18" s="344">
        <f t="shared" si="11"/>
        <v>0</v>
      </c>
      <c r="AQ18" s="344">
        <f t="shared" si="11"/>
        <v>0</v>
      </c>
      <c r="AR18" s="344">
        <f t="shared" si="11"/>
        <v>928</v>
      </c>
      <c r="AS18" s="344">
        <f t="shared" si="11"/>
        <v>254</v>
      </c>
      <c r="AT18" s="344">
        <f t="shared" si="11"/>
        <v>56</v>
      </c>
      <c r="AU18" s="344">
        <f t="shared" si="11"/>
        <v>0</v>
      </c>
      <c r="AV18" s="344">
        <f t="shared" si="11"/>
        <v>1</v>
      </c>
      <c r="AW18" s="344">
        <f t="shared" si="11"/>
        <v>0</v>
      </c>
      <c r="AX18" s="37"/>
    </row>
    <row r="19" spans="1:50" x14ac:dyDescent="0.25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</row>
    <row r="20" spans="1:50" x14ac:dyDescent="0.25">
      <c r="D20" s="37">
        <f>D15*Matrices!$B$25</f>
        <v>0</v>
      </c>
      <c r="E20" s="37">
        <f>E15*Matrices!$C$25</f>
        <v>0</v>
      </c>
      <c r="F20" s="37">
        <f>F15*Matrices!$D$25</f>
        <v>0</v>
      </c>
      <c r="G20" s="37">
        <f>G15*Matrices!$E$25</f>
        <v>0</v>
      </c>
      <c r="H20" s="37">
        <f>H15*Matrices!$F$25</f>
        <v>3168000</v>
      </c>
      <c r="I20" s="37">
        <f>I15*Matrices!$G$25</f>
        <v>887976</v>
      </c>
      <c r="J20" s="37">
        <f>J15*Matrices!$H$25</f>
        <v>0</v>
      </c>
      <c r="K20" s="37">
        <f>K15*Matrices!$I$25</f>
        <v>0</v>
      </c>
      <c r="L20" s="37">
        <f>L15*Matrices!$J$25</f>
        <v>0</v>
      </c>
      <c r="M20" s="37">
        <f>M15*Matrices!$K$25</f>
        <v>0</v>
      </c>
      <c r="N20" s="37"/>
      <c r="O20" s="37"/>
      <c r="P20" s="37">
        <f>P15*Matrices!$B$25</f>
        <v>0</v>
      </c>
      <c r="Q20" s="37">
        <f>Q15*Matrices!$C$25</f>
        <v>0</v>
      </c>
      <c r="R20" s="37">
        <f>R15*Matrices!$D$25</f>
        <v>0</v>
      </c>
      <c r="S20" s="37">
        <f>S15*Matrices!$E$25</f>
        <v>0</v>
      </c>
      <c r="T20" s="37">
        <f>T15*Matrices!$F$25</f>
        <v>2970000</v>
      </c>
      <c r="U20" s="37">
        <f>U15*Matrices!$G$25</f>
        <v>855088</v>
      </c>
      <c r="V20" s="37">
        <f>V15*Matrices!$H$25</f>
        <v>0</v>
      </c>
      <c r="W20" s="37">
        <f>W15*Matrices!$I$25</f>
        <v>0</v>
      </c>
      <c r="X20" s="37">
        <f>X15*Matrices!$J$25</f>
        <v>0</v>
      </c>
      <c r="Y20" s="37">
        <f>Y15*Matrices!$K$25</f>
        <v>0</v>
      </c>
      <c r="Z20" s="37"/>
      <c r="AA20" s="37"/>
      <c r="AB20" s="37">
        <f>AB15*Matrices!$B$25</f>
        <v>0</v>
      </c>
      <c r="AC20" s="37">
        <f>AC15*Matrices!$C$25</f>
        <v>0</v>
      </c>
      <c r="AD20" s="37">
        <f>AD15*Matrices!$D$25</f>
        <v>0</v>
      </c>
      <c r="AE20" s="37">
        <f>AE15*Matrices!$E$25</f>
        <v>0</v>
      </c>
      <c r="AF20" s="37">
        <f>AF15*Matrices!$F$25</f>
        <v>3795000</v>
      </c>
      <c r="AG20" s="37">
        <f>AG15*Matrices!$G$25</f>
        <v>822200</v>
      </c>
      <c r="AH20" s="37">
        <f>AH15*Matrices!$H$25</f>
        <v>0</v>
      </c>
      <c r="AI20" s="37">
        <f>AI15*Matrices!$I$25</f>
        <v>0</v>
      </c>
      <c r="AJ20" s="37">
        <f>AJ15*Matrices!$J$25</f>
        <v>0</v>
      </c>
      <c r="AK20" s="37">
        <f>AK15*Matrices!$K$25</f>
        <v>0</v>
      </c>
      <c r="AL20" s="37"/>
      <c r="AM20" s="37"/>
      <c r="AN20" s="37">
        <f>AN15*Matrices!$B$25</f>
        <v>0</v>
      </c>
      <c r="AO20" s="37">
        <f>AO15*Matrices!$C$25</f>
        <v>0</v>
      </c>
      <c r="AP20" s="37">
        <f>AP15*Matrices!$D$25</f>
        <v>0</v>
      </c>
      <c r="AQ20" s="37">
        <f>AQ15*Matrices!$E$25</f>
        <v>0</v>
      </c>
      <c r="AR20" s="37">
        <f>AR15*Matrices!$F$25</f>
        <v>3894000</v>
      </c>
      <c r="AS20" s="37">
        <f>AS15*Matrices!$G$25</f>
        <v>394656</v>
      </c>
      <c r="AT20" s="37">
        <f>AT15*Matrices!$H$25</f>
        <v>0</v>
      </c>
      <c r="AU20" s="37">
        <f>AU15*Matrices!$I$25</f>
        <v>0</v>
      </c>
      <c r="AV20" s="37">
        <f>AV15*Matrices!$J$25</f>
        <v>0</v>
      </c>
      <c r="AW20" s="37">
        <f>AW15*Matrices!$K$25</f>
        <v>0</v>
      </c>
      <c r="AX20" s="37"/>
    </row>
    <row r="21" spans="1:50" x14ac:dyDescent="0.25">
      <c r="D21" s="37">
        <f>D16*Matrices!$B$26</f>
        <v>0</v>
      </c>
      <c r="E21" s="37">
        <f>E16*Matrices!$C$26</f>
        <v>0</v>
      </c>
      <c r="F21" s="37">
        <f>F16*Matrices!$D$26</f>
        <v>0</v>
      </c>
      <c r="G21" s="37">
        <f>G16*Matrices!$E$26</f>
        <v>0</v>
      </c>
      <c r="H21" s="37">
        <f>H16*Matrices!$F$26</f>
        <v>18430101</v>
      </c>
      <c r="I21" s="37">
        <f>I16*Matrices!$G$26</f>
        <v>5885164</v>
      </c>
      <c r="J21" s="37">
        <f>J16*Matrices!$H$26</f>
        <v>4704240</v>
      </c>
      <c r="K21" s="37">
        <f>K16*Matrices!$I$26</f>
        <v>0</v>
      </c>
      <c r="L21" s="37">
        <f>L16*Matrices!$J$26</f>
        <v>0</v>
      </c>
      <c r="M21" s="37">
        <f>M16*Matrices!$K$26</f>
        <v>0</v>
      </c>
      <c r="N21" s="37"/>
      <c r="O21" s="37"/>
      <c r="P21" s="37">
        <f>P16*Matrices!$B$26</f>
        <v>0</v>
      </c>
      <c r="Q21" s="37">
        <f>Q16*Matrices!$C$26</f>
        <v>0</v>
      </c>
      <c r="R21" s="37">
        <f>R16*Matrices!$D$26</f>
        <v>0</v>
      </c>
      <c r="S21" s="37">
        <f>S16*Matrices!$E$26</f>
        <v>0</v>
      </c>
      <c r="T21" s="37">
        <f>T16*Matrices!$F$26</f>
        <v>17334772</v>
      </c>
      <c r="U21" s="37">
        <f>U16*Matrices!$G$26</f>
        <v>4841022</v>
      </c>
      <c r="V21" s="37">
        <f>V16*Matrices!$H$26</f>
        <v>5017856</v>
      </c>
      <c r="W21" s="37">
        <f>W16*Matrices!$I$26</f>
        <v>0</v>
      </c>
      <c r="X21" s="37">
        <f>X16*Matrices!$J$26</f>
        <v>0</v>
      </c>
      <c r="Y21" s="37">
        <f>Y16*Matrices!$K$26</f>
        <v>0</v>
      </c>
      <c r="Z21" s="37"/>
      <c r="AA21" s="37"/>
      <c r="AB21" s="37">
        <f>AB16*Matrices!$B$26</f>
        <v>0</v>
      </c>
      <c r="AC21" s="37">
        <f>AC16*Matrices!$C$26</f>
        <v>0</v>
      </c>
      <c r="AD21" s="37">
        <f>AD16*Matrices!$D$26</f>
        <v>0</v>
      </c>
      <c r="AE21" s="37">
        <f>AE16*Matrices!$E$26</f>
        <v>0</v>
      </c>
      <c r="AF21" s="37">
        <f>AF16*Matrices!$F$26</f>
        <v>18811085</v>
      </c>
      <c r="AG21" s="37">
        <f>AG16*Matrices!$G$26</f>
        <v>4271490</v>
      </c>
      <c r="AH21" s="37">
        <f>AH16*Matrices!$H$26</f>
        <v>6272320</v>
      </c>
      <c r="AI21" s="37">
        <f>AI16*Matrices!$I$26</f>
        <v>0</v>
      </c>
      <c r="AJ21" s="37">
        <f>AJ16*Matrices!$J$26</f>
        <v>0</v>
      </c>
      <c r="AK21" s="37">
        <f>AK16*Matrices!$K$26</f>
        <v>0</v>
      </c>
      <c r="AL21" s="37"/>
      <c r="AM21" s="37"/>
      <c r="AN21" s="37">
        <f>AN16*Matrices!$B$26</f>
        <v>0</v>
      </c>
      <c r="AO21" s="37">
        <f>AO16*Matrices!$C$26</f>
        <v>0</v>
      </c>
      <c r="AP21" s="37">
        <f>AP16*Matrices!$D$26</f>
        <v>0</v>
      </c>
      <c r="AQ21" s="37">
        <f>AQ16*Matrices!$E$26</f>
        <v>0</v>
      </c>
      <c r="AR21" s="37">
        <f>AR16*Matrices!$F$26</f>
        <v>20858874</v>
      </c>
      <c r="AS21" s="37">
        <f>AS16*Matrices!$G$26</f>
        <v>4603717</v>
      </c>
      <c r="AT21" s="37">
        <f>AT16*Matrices!$H$26</f>
        <v>4077008</v>
      </c>
      <c r="AU21" s="37">
        <f>AU16*Matrices!$I$26</f>
        <v>0</v>
      </c>
      <c r="AV21" s="37">
        <f>AV16*Matrices!$J$26</f>
        <v>0</v>
      </c>
      <c r="AW21" s="37">
        <f>AW16*Matrices!$K$26</f>
        <v>0</v>
      </c>
      <c r="AX21" s="37"/>
    </row>
    <row r="22" spans="1:50" x14ac:dyDescent="0.25">
      <c r="D22" s="37">
        <f>D17*Matrices!$B$27</f>
        <v>0</v>
      </c>
      <c r="E22" s="37">
        <f>E17*Matrices!$C$27</f>
        <v>0</v>
      </c>
      <c r="F22" s="37">
        <f>F17*Matrices!$D$27</f>
        <v>0</v>
      </c>
      <c r="G22" s="37">
        <f>G17*Matrices!$E$27</f>
        <v>0</v>
      </c>
      <c r="H22" s="37">
        <f>H17*Matrices!$F$27</f>
        <v>17587584</v>
      </c>
      <c r="I22" s="37">
        <f>I17*Matrices!$G$27</f>
        <v>11337465</v>
      </c>
      <c r="J22" s="37">
        <f>J17*Matrices!$H$27</f>
        <v>7123955</v>
      </c>
      <c r="K22" s="37">
        <f>K17*Matrices!$I$27</f>
        <v>0</v>
      </c>
      <c r="L22" s="37">
        <f>L17*Matrices!$J$27</f>
        <v>33074</v>
      </c>
      <c r="M22" s="37">
        <f>M17*Matrices!$K$27</f>
        <v>0</v>
      </c>
      <c r="N22" s="37"/>
      <c r="O22" s="37"/>
      <c r="P22" s="37">
        <f>P17*Matrices!$B$27</f>
        <v>0</v>
      </c>
      <c r="Q22" s="37">
        <f>Q17*Matrices!$C$27</f>
        <v>0</v>
      </c>
      <c r="R22" s="37">
        <f>R17*Matrices!$D$27</f>
        <v>0</v>
      </c>
      <c r="S22" s="37">
        <f>S17*Matrices!$E$27</f>
        <v>0</v>
      </c>
      <c r="T22" s="37">
        <f>T17*Matrices!$F$27</f>
        <v>20728224</v>
      </c>
      <c r="U22" s="37">
        <f>U17*Matrices!$G$27</f>
        <v>9668145</v>
      </c>
      <c r="V22" s="37">
        <f>V17*Matrices!$H$27</f>
        <v>5285515</v>
      </c>
      <c r="W22" s="37">
        <f>W17*Matrices!$I$27</f>
        <v>0</v>
      </c>
      <c r="X22" s="37">
        <f>X17*Matrices!$J$27</f>
        <v>82685</v>
      </c>
      <c r="Y22" s="37">
        <f>Y17*Matrices!$K$27</f>
        <v>0</v>
      </c>
      <c r="Z22" s="37"/>
      <c r="AA22" s="37"/>
      <c r="AB22" s="37">
        <f>AB17*Matrices!$B$27</f>
        <v>0</v>
      </c>
      <c r="AC22" s="37">
        <f>AC17*Matrices!$C$27</f>
        <v>0</v>
      </c>
      <c r="AD22" s="37">
        <f>AD17*Matrices!$D$27</f>
        <v>0</v>
      </c>
      <c r="AE22" s="37">
        <f>AE17*Matrices!$E$27</f>
        <v>0</v>
      </c>
      <c r="AF22" s="37">
        <f>AF17*Matrices!$F$27</f>
        <v>20449056</v>
      </c>
      <c r="AG22" s="37">
        <f>AG17*Matrices!$G$27</f>
        <v>9250815</v>
      </c>
      <c r="AH22" s="37">
        <f>AH17*Matrices!$H$27</f>
        <v>8043175</v>
      </c>
      <c r="AI22" s="37">
        <f>AI17*Matrices!$I$27</f>
        <v>0</v>
      </c>
      <c r="AJ22" s="37">
        <f>AJ17*Matrices!$J$27</f>
        <v>33074</v>
      </c>
      <c r="AK22" s="37">
        <f>AK17*Matrices!$K$27</f>
        <v>0</v>
      </c>
      <c r="AL22" s="37"/>
      <c r="AM22" s="37"/>
      <c r="AN22" s="37">
        <f>AN17*Matrices!$B$27</f>
        <v>0</v>
      </c>
      <c r="AO22" s="37">
        <f>AO17*Matrices!$C$27</f>
        <v>0</v>
      </c>
      <c r="AP22" s="37">
        <f>AP17*Matrices!$D$27</f>
        <v>0</v>
      </c>
      <c r="AQ22" s="37">
        <f>AQ17*Matrices!$E$27</f>
        <v>0</v>
      </c>
      <c r="AR22" s="37">
        <f>AR17*Matrices!$F$27</f>
        <v>25962624</v>
      </c>
      <c r="AS22" s="37">
        <f>AS17*Matrices!$G$27</f>
        <v>10085475</v>
      </c>
      <c r="AT22" s="37">
        <f>AT17*Matrices!$H$27</f>
        <v>6894150</v>
      </c>
      <c r="AU22" s="37">
        <f>AU17*Matrices!$I$27</f>
        <v>0</v>
      </c>
      <c r="AV22" s="37">
        <f>AV17*Matrices!$J$27</f>
        <v>16537</v>
      </c>
      <c r="AW22" s="37">
        <f>AW17*Matrices!$K$27</f>
        <v>0</v>
      </c>
      <c r="AX22" s="37"/>
    </row>
    <row r="23" spans="1:50" x14ac:dyDescent="0.25">
      <c r="B23" t="str">
        <f>B17</f>
        <v>NMSU</v>
      </c>
      <c r="D23" s="344">
        <f t="shared" ref="D23:M23" si="12">SUM(D20:D22)</f>
        <v>0</v>
      </c>
      <c r="E23" s="344">
        <f t="shared" si="12"/>
        <v>0</v>
      </c>
      <c r="F23" s="344">
        <f t="shared" si="12"/>
        <v>0</v>
      </c>
      <c r="G23" s="344">
        <f t="shared" si="12"/>
        <v>0</v>
      </c>
      <c r="H23" s="344">
        <f t="shared" si="12"/>
        <v>39185685</v>
      </c>
      <c r="I23" s="344">
        <f t="shared" si="12"/>
        <v>18110605</v>
      </c>
      <c r="J23" s="344">
        <f t="shared" si="12"/>
        <v>11828195</v>
      </c>
      <c r="K23" s="344">
        <f t="shared" si="12"/>
        <v>0</v>
      </c>
      <c r="L23" s="344">
        <f t="shared" si="12"/>
        <v>33074</v>
      </c>
      <c r="M23" s="344">
        <f t="shared" si="12"/>
        <v>0</v>
      </c>
      <c r="N23" s="194">
        <f>SUM(D23:M23)/Matrices!$L$27</f>
        <v>635.70396868571288</v>
      </c>
      <c r="O23" s="37"/>
      <c r="P23" s="344">
        <f t="shared" ref="P23:Y23" si="13">SUM(P20:P22)</f>
        <v>0</v>
      </c>
      <c r="Q23" s="344">
        <f t="shared" si="13"/>
        <v>0</v>
      </c>
      <c r="R23" s="344">
        <f t="shared" si="13"/>
        <v>0</v>
      </c>
      <c r="S23" s="344">
        <f t="shared" si="13"/>
        <v>0</v>
      </c>
      <c r="T23" s="344">
        <f t="shared" si="13"/>
        <v>41032996</v>
      </c>
      <c r="U23" s="344">
        <f t="shared" si="13"/>
        <v>15364255</v>
      </c>
      <c r="V23" s="344">
        <f t="shared" si="13"/>
        <v>10303371</v>
      </c>
      <c r="W23" s="344">
        <f t="shared" si="13"/>
        <v>0</v>
      </c>
      <c r="X23" s="344">
        <f t="shared" si="13"/>
        <v>82685</v>
      </c>
      <c r="Y23" s="344">
        <f t="shared" si="13"/>
        <v>0</v>
      </c>
      <c r="Z23" s="194">
        <f>SUM(P23:Y23)/Matrices!$L$27</f>
        <v>613.87958042093931</v>
      </c>
      <c r="AA23" s="37"/>
      <c r="AB23" s="344">
        <f t="shared" ref="AB23:AK23" si="14">SUM(AB20:AB22)</f>
        <v>0</v>
      </c>
      <c r="AC23" s="344">
        <f t="shared" si="14"/>
        <v>0</v>
      </c>
      <c r="AD23" s="344">
        <f t="shared" si="14"/>
        <v>0</v>
      </c>
      <c r="AE23" s="344">
        <f t="shared" si="14"/>
        <v>0</v>
      </c>
      <c r="AF23" s="344">
        <f t="shared" si="14"/>
        <v>43055141</v>
      </c>
      <c r="AG23" s="344">
        <f t="shared" si="14"/>
        <v>14344505</v>
      </c>
      <c r="AH23" s="344">
        <f t="shared" si="14"/>
        <v>14315495</v>
      </c>
      <c r="AI23" s="344">
        <f t="shared" si="14"/>
        <v>0</v>
      </c>
      <c r="AJ23" s="344">
        <f t="shared" si="14"/>
        <v>33074</v>
      </c>
      <c r="AK23" s="344">
        <f t="shared" si="14"/>
        <v>0</v>
      </c>
      <c r="AL23" s="194">
        <f>SUM(AB23:AK23)/Matrices!$L$27</f>
        <v>659.5175665702111</v>
      </c>
      <c r="AM23" s="37"/>
      <c r="AN23" s="344">
        <f t="shared" ref="AN23:AW23" si="15">SUM(AN20:AN22)</f>
        <v>0</v>
      </c>
      <c r="AO23" s="344">
        <f t="shared" si="15"/>
        <v>0</v>
      </c>
      <c r="AP23" s="344">
        <f t="shared" si="15"/>
        <v>0</v>
      </c>
      <c r="AQ23" s="344">
        <f t="shared" si="15"/>
        <v>0</v>
      </c>
      <c r="AR23" s="344">
        <f t="shared" si="15"/>
        <v>50715498</v>
      </c>
      <c r="AS23" s="344">
        <f t="shared" si="15"/>
        <v>15083848</v>
      </c>
      <c r="AT23" s="344">
        <f t="shared" si="15"/>
        <v>10971158</v>
      </c>
      <c r="AU23" s="344">
        <f t="shared" si="15"/>
        <v>0</v>
      </c>
      <c r="AV23" s="344">
        <f t="shared" si="15"/>
        <v>16537</v>
      </c>
      <c r="AW23" s="344">
        <f t="shared" si="15"/>
        <v>0</v>
      </c>
      <c r="AX23" s="194">
        <f>SUM(AN23:AW23)/Matrices!$L$27</f>
        <v>705.83501519092886</v>
      </c>
    </row>
    <row r="24" spans="1:50" x14ac:dyDescent="0.25"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</row>
    <row r="25" spans="1:50" x14ac:dyDescent="0.25">
      <c r="A25" s="35" t="str">
        <f>Raw_STEMH_Data!A8</f>
        <v>13</v>
      </c>
      <c r="B25" t="str">
        <f>Raw_STEMH_Data!B8</f>
        <v>UNM</v>
      </c>
      <c r="C25" s="343" t="str">
        <f>Raw_STEMH_Data!C8</f>
        <v>1</v>
      </c>
      <c r="D25" s="37">
        <f>Raw_STEMH_Data!D8</f>
        <v>0</v>
      </c>
      <c r="E25" s="37">
        <f>Raw_STEMH_Data!E8</f>
        <v>0</v>
      </c>
      <c r="F25" s="37">
        <f>Raw_STEMH_Data!F8</f>
        <v>0</v>
      </c>
      <c r="G25" s="37">
        <f>Raw_STEMH_Data!G8</f>
        <v>0</v>
      </c>
      <c r="H25" s="37">
        <f>Raw_STEMH_Data!H8</f>
        <v>132</v>
      </c>
      <c r="I25" s="37">
        <f>Raw_STEMH_Data!I8</f>
        <v>0</v>
      </c>
      <c r="J25" s="37">
        <f>Raw_STEMH_Data!J8</f>
        <v>0</v>
      </c>
      <c r="K25" s="37">
        <f>Raw_STEMH_Data!K8</f>
        <v>0</v>
      </c>
      <c r="L25" s="37">
        <f>Raw_STEMH_Data!L8</f>
        <v>0</v>
      </c>
      <c r="M25" s="37">
        <f>Raw_STEMH_Data!M8</f>
        <v>0</v>
      </c>
      <c r="N25" s="37"/>
      <c r="O25" s="37"/>
      <c r="P25" s="37">
        <f>Raw_STEMH_Data!N8</f>
        <v>0</v>
      </c>
      <c r="Q25" s="37">
        <f>Raw_STEMH_Data!O8</f>
        <v>0</v>
      </c>
      <c r="R25" s="37">
        <f>Raw_STEMH_Data!P8</f>
        <v>0</v>
      </c>
      <c r="S25" s="37">
        <f>Raw_STEMH_Data!Q8</f>
        <v>0</v>
      </c>
      <c r="T25" s="37">
        <f>Raw_STEMH_Data!R8</f>
        <v>116</v>
      </c>
      <c r="U25" s="37">
        <f>Raw_STEMH_Data!S8</f>
        <v>0</v>
      </c>
      <c r="V25" s="37">
        <f>Raw_STEMH_Data!T8</f>
        <v>0</v>
      </c>
      <c r="W25" s="37">
        <f>Raw_STEMH_Data!U8</f>
        <v>0</v>
      </c>
      <c r="X25" s="37">
        <f>Raw_STEMH_Data!V8</f>
        <v>0</v>
      </c>
      <c r="Y25" s="37">
        <f>Raw_STEMH_Data!W8</f>
        <v>0</v>
      </c>
      <c r="Z25" s="37"/>
      <c r="AA25" s="37"/>
      <c r="AB25" s="37">
        <f>Raw_STEMH_Data!X8</f>
        <v>0</v>
      </c>
      <c r="AC25" s="37">
        <f>Raw_STEMH_Data!Y8</f>
        <v>0</v>
      </c>
      <c r="AD25" s="37">
        <f>Raw_STEMH_Data!Z8</f>
        <v>0</v>
      </c>
      <c r="AE25" s="37">
        <f>Raw_STEMH_Data!AA8</f>
        <v>0</v>
      </c>
      <c r="AF25" s="37">
        <f>Raw_STEMH_Data!AB8</f>
        <v>115</v>
      </c>
      <c r="AG25" s="37">
        <f>Raw_STEMH_Data!AC8</f>
        <v>0</v>
      </c>
      <c r="AH25" s="37">
        <f>Raw_STEMH_Data!AD8</f>
        <v>0</v>
      </c>
      <c r="AI25" s="37">
        <f>Raw_STEMH_Data!AE8</f>
        <v>0</v>
      </c>
      <c r="AJ25" s="37">
        <f>Raw_STEMH_Data!AF8</f>
        <v>0</v>
      </c>
      <c r="AK25" s="37">
        <f>Raw_STEMH_Data!AG8</f>
        <v>0</v>
      </c>
      <c r="AL25" s="37"/>
      <c r="AM25" s="37"/>
      <c r="AN25" s="37">
        <f>Raw_STEMH_Data!AH8</f>
        <v>0</v>
      </c>
      <c r="AO25" s="37">
        <f>Raw_STEMH_Data!AI8</f>
        <v>0</v>
      </c>
      <c r="AP25" s="37">
        <f>Raw_STEMH_Data!AJ8</f>
        <v>0</v>
      </c>
      <c r="AQ25" s="37">
        <f>Raw_STEMH_Data!AK8</f>
        <v>0</v>
      </c>
      <c r="AR25" s="37">
        <f>Raw_STEMH_Data!AL8</f>
        <v>133</v>
      </c>
      <c r="AS25" s="37">
        <f>Raw_STEMH_Data!AM8</f>
        <v>0</v>
      </c>
      <c r="AT25" s="37">
        <f>Raw_STEMH_Data!AN8</f>
        <v>0</v>
      </c>
      <c r="AU25" s="37">
        <f>Raw_STEMH_Data!AO8</f>
        <v>0</v>
      </c>
      <c r="AV25" s="37">
        <f>Raw_STEMH_Data!AP8</f>
        <v>0</v>
      </c>
      <c r="AW25" s="37">
        <f>Raw_STEMH_Data!AQ8</f>
        <v>0</v>
      </c>
      <c r="AX25" s="37"/>
    </row>
    <row r="26" spans="1:50" x14ac:dyDescent="0.25">
      <c r="A26" s="35" t="str">
        <f>Raw_STEMH_Data!A9</f>
        <v>13</v>
      </c>
      <c r="B26" t="str">
        <f>Raw_STEMH_Data!B9</f>
        <v>UNM</v>
      </c>
      <c r="C26" s="343" t="str">
        <f>Raw_STEMH_Data!C9</f>
        <v>2</v>
      </c>
      <c r="D26" s="37">
        <f>Raw_STEMH_Data!D9</f>
        <v>0</v>
      </c>
      <c r="E26" s="37">
        <f>Raw_STEMH_Data!E9</f>
        <v>0</v>
      </c>
      <c r="F26" s="37">
        <f>Raw_STEMH_Data!F9</f>
        <v>0</v>
      </c>
      <c r="G26" s="37">
        <f>Raw_STEMH_Data!G9</f>
        <v>0</v>
      </c>
      <c r="H26" s="37">
        <f>Raw_STEMH_Data!H9</f>
        <v>554</v>
      </c>
      <c r="I26" s="37">
        <f>Raw_STEMH_Data!I9</f>
        <v>258</v>
      </c>
      <c r="J26" s="37">
        <f>Raw_STEMH_Data!J9</f>
        <v>37</v>
      </c>
      <c r="K26" s="37">
        <f>Raw_STEMH_Data!K9</f>
        <v>121</v>
      </c>
      <c r="L26" s="37">
        <f>Raw_STEMH_Data!L9</f>
        <v>8</v>
      </c>
      <c r="M26" s="37">
        <f>Raw_STEMH_Data!M9</f>
        <v>2</v>
      </c>
      <c r="N26" s="37"/>
      <c r="O26" s="37"/>
      <c r="P26" s="37">
        <f>Raw_STEMH_Data!N9</f>
        <v>0</v>
      </c>
      <c r="Q26" s="37">
        <f>Raw_STEMH_Data!O9</f>
        <v>0</v>
      </c>
      <c r="R26" s="37">
        <f>Raw_STEMH_Data!P9</f>
        <v>0</v>
      </c>
      <c r="S26" s="37">
        <f>Raw_STEMH_Data!Q9</f>
        <v>0</v>
      </c>
      <c r="T26" s="37">
        <f>Raw_STEMH_Data!R9</f>
        <v>515</v>
      </c>
      <c r="U26" s="37">
        <f>Raw_STEMH_Data!S9</f>
        <v>225</v>
      </c>
      <c r="V26" s="37">
        <f>Raw_STEMH_Data!T9</f>
        <v>39</v>
      </c>
      <c r="W26" s="37">
        <f>Raw_STEMH_Data!U9</f>
        <v>109</v>
      </c>
      <c r="X26" s="37">
        <f>Raw_STEMH_Data!V9</f>
        <v>10</v>
      </c>
      <c r="Y26" s="37">
        <f>Raw_STEMH_Data!W9</f>
        <v>2</v>
      </c>
      <c r="Z26" s="37"/>
      <c r="AA26" s="37"/>
      <c r="AB26" s="37">
        <f>Raw_STEMH_Data!X9</f>
        <v>0</v>
      </c>
      <c r="AC26" s="37">
        <f>Raw_STEMH_Data!Y9</f>
        <v>0</v>
      </c>
      <c r="AD26" s="37">
        <f>Raw_STEMH_Data!Z9</f>
        <v>0</v>
      </c>
      <c r="AE26" s="37">
        <f>Raw_STEMH_Data!AA9</f>
        <v>0</v>
      </c>
      <c r="AF26" s="37">
        <f>Raw_STEMH_Data!AB9</f>
        <v>524</v>
      </c>
      <c r="AG26" s="37">
        <f>Raw_STEMH_Data!AC9</f>
        <v>226</v>
      </c>
      <c r="AH26" s="37">
        <f>Raw_STEMH_Data!AD9</f>
        <v>41</v>
      </c>
      <c r="AI26" s="37">
        <f>Raw_STEMH_Data!AE9</f>
        <v>111</v>
      </c>
      <c r="AJ26" s="37">
        <f>Raw_STEMH_Data!AF9</f>
        <v>5</v>
      </c>
      <c r="AK26" s="37">
        <f>Raw_STEMH_Data!AG9</f>
        <v>3</v>
      </c>
      <c r="AL26" s="37"/>
      <c r="AM26" s="37"/>
      <c r="AN26" s="37">
        <f>Raw_STEMH_Data!AH9</f>
        <v>0</v>
      </c>
      <c r="AO26" s="37">
        <f>Raw_STEMH_Data!AI9</f>
        <v>0</v>
      </c>
      <c r="AP26" s="37">
        <f>Raw_STEMH_Data!AJ9</f>
        <v>0</v>
      </c>
      <c r="AQ26" s="37">
        <f>Raw_STEMH_Data!AK9</f>
        <v>0</v>
      </c>
      <c r="AR26" s="37">
        <f>Raw_STEMH_Data!AL9</f>
        <v>553</v>
      </c>
      <c r="AS26" s="37">
        <f>Raw_STEMH_Data!AM9</f>
        <v>284</v>
      </c>
      <c r="AT26" s="37">
        <f>Raw_STEMH_Data!AN9</f>
        <v>54</v>
      </c>
      <c r="AU26" s="37">
        <f>Raw_STEMH_Data!AO9</f>
        <v>106</v>
      </c>
      <c r="AV26" s="37">
        <f>Raw_STEMH_Data!AP9</f>
        <v>9</v>
      </c>
      <c r="AW26" s="37">
        <f>Raw_STEMH_Data!AQ9</f>
        <v>6</v>
      </c>
      <c r="AX26" s="37"/>
    </row>
    <row r="27" spans="1:50" x14ac:dyDescent="0.25">
      <c r="A27" s="35" t="str">
        <f>Raw_STEMH_Data!A10</f>
        <v>13</v>
      </c>
      <c r="B27" t="str">
        <f>Raw_STEMH_Data!B10</f>
        <v>UNM</v>
      </c>
      <c r="C27" s="343" t="str">
        <f>Raw_STEMH_Data!C10</f>
        <v>3</v>
      </c>
      <c r="D27" s="37">
        <f>Raw_STEMH_Data!D10</f>
        <v>0</v>
      </c>
      <c r="E27" s="37">
        <f>Raw_STEMH_Data!E10</f>
        <v>0</v>
      </c>
      <c r="F27" s="37">
        <f>Raw_STEMH_Data!F10</f>
        <v>0</v>
      </c>
      <c r="G27" s="37">
        <f>Raw_STEMH_Data!G10</f>
        <v>0</v>
      </c>
      <c r="H27" s="37">
        <f>Raw_STEMH_Data!H10</f>
        <v>230</v>
      </c>
      <c r="I27" s="37">
        <f>Raw_STEMH_Data!I10</f>
        <v>123</v>
      </c>
      <c r="J27" s="37">
        <f>Raw_STEMH_Data!J10</f>
        <v>50</v>
      </c>
      <c r="K27" s="37">
        <f>Raw_STEMH_Data!K10</f>
        <v>0</v>
      </c>
      <c r="L27" s="37">
        <f>Raw_STEMH_Data!L10</f>
        <v>0</v>
      </c>
      <c r="M27" s="37">
        <f>Raw_STEMH_Data!M10</f>
        <v>0</v>
      </c>
      <c r="N27" s="37"/>
      <c r="O27" s="37"/>
      <c r="P27" s="37">
        <f>Raw_STEMH_Data!N10</f>
        <v>0</v>
      </c>
      <c r="Q27" s="37">
        <f>Raw_STEMH_Data!O10</f>
        <v>0</v>
      </c>
      <c r="R27" s="37">
        <f>Raw_STEMH_Data!P10</f>
        <v>0</v>
      </c>
      <c r="S27" s="37">
        <f>Raw_STEMH_Data!Q10</f>
        <v>0</v>
      </c>
      <c r="T27" s="37">
        <f>Raw_STEMH_Data!R10</f>
        <v>271</v>
      </c>
      <c r="U27" s="37">
        <f>Raw_STEMH_Data!S10</f>
        <v>156</v>
      </c>
      <c r="V27" s="37">
        <f>Raw_STEMH_Data!T10</f>
        <v>57</v>
      </c>
      <c r="W27" s="37">
        <f>Raw_STEMH_Data!U10</f>
        <v>0</v>
      </c>
      <c r="X27" s="37">
        <f>Raw_STEMH_Data!V10</f>
        <v>0</v>
      </c>
      <c r="Y27" s="37">
        <f>Raw_STEMH_Data!W10</f>
        <v>0</v>
      </c>
      <c r="Z27" s="37"/>
      <c r="AA27" s="37"/>
      <c r="AB27" s="37">
        <f>Raw_STEMH_Data!X10</f>
        <v>0</v>
      </c>
      <c r="AC27" s="37">
        <f>Raw_STEMH_Data!Y10</f>
        <v>0</v>
      </c>
      <c r="AD27" s="37">
        <f>Raw_STEMH_Data!Z10</f>
        <v>0</v>
      </c>
      <c r="AE27" s="37">
        <f>Raw_STEMH_Data!AA10</f>
        <v>0</v>
      </c>
      <c r="AF27" s="37">
        <f>Raw_STEMH_Data!AB10</f>
        <v>252</v>
      </c>
      <c r="AG27" s="37">
        <f>Raw_STEMH_Data!AC10</f>
        <v>144</v>
      </c>
      <c r="AH27" s="37">
        <f>Raw_STEMH_Data!AD10</f>
        <v>64</v>
      </c>
      <c r="AI27" s="37">
        <f>Raw_STEMH_Data!AE10</f>
        <v>0</v>
      </c>
      <c r="AJ27" s="37">
        <f>Raw_STEMH_Data!AF10</f>
        <v>0</v>
      </c>
      <c r="AK27" s="37">
        <f>Raw_STEMH_Data!AG10</f>
        <v>0</v>
      </c>
      <c r="AL27" s="37"/>
      <c r="AM27" s="37"/>
      <c r="AN27" s="37">
        <f>Raw_STEMH_Data!AH10</f>
        <v>0</v>
      </c>
      <c r="AO27" s="37">
        <f>Raw_STEMH_Data!AI10</f>
        <v>0</v>
      </c>
      <c r="AP27" s="37">
        <f>Raw_STEMH_Data!AJ10</f>
        <v>0</v>
      </c>
      <c r="AQ27" s="37">
        <f>Raw_STEMH_Data!AK10</f>
        <v>0</v>
      </c>
      <c r="AR27" s="37">
        <f>Raw_STEMH_Data!AL10</f>
        <v>300</v>
      </c>
      <c r="AS27" s="37">
        <f>Raw_STEMH_Data!AM10</f>
        <v>139</v>
      </c>
      <c r="AT27" s="37">
        <f>Raw_STEMH_Data!AN10</f>
        <v>66</v>
      </c>
      <c r="AU27" s="37">
        <f>Raw_STEMH_Data!AO10</f>
        <v>0</v>
      </c>
      <c r="AV27" s="37">
        <f>Raw_STEMH_Data!AP10</f>
        <v>0</v>
      </c>
      <c r="AW27" s="37">
        <f>Raw_STEMH_Data!AQ10</f>
        <v>0</v>
      </c>
      <c r="AX27" s="37"/>
    </row>
    <row r="28" spans="1:50" x14ac:dyDescent="0.25">
      <c r="D28" s="344">
        <f t="shared" ref="D28:M28" si="16">SUM(D25:D27)</f>
        <v>0</v>
      </c>
      <c r="E28" s="344">
        <f t="shared" si="16"/>
        <v>0</v>
      </c>
      <c r="F28" s="344">
        <f t="shared" si="16"/>
        <v>0</v>
      </c>
      <c r="G28" s="344">
        <f t="shared" si="16"/>
        <v>0</v>
      </c>
      <c r="H28" s="344">
        <f t="shared" si="16"/>
        <v>916</v>
      </c>
      <c r="I28" s="344">
        <f t="shared" si="16"/>
        <v>381</v>
      </c>
      <c r="J28" s="344">
        <f t="shared" si="16"/>
        <v>87</v>
      </c>
      <c r="K28" s="344">
        <f t="shared" si="16"/>
        <v>121</v>
      </c>
      <c r="L28" s="344">
        <f t="shared" si="16"/>
        <v>8</v>
      </c>
      <c r="M28" s="344">
        <f t="shared" si="16"/>
        <v>2</v>
      </c>
      <c r="N28" s="37"/>
      <c r="O28" s="37"/>
      <c r="P28" s="344">
        <f t="shared" ref="P28:Y28" si="17">SUM(P25:P27)</f>
        <v>0</v>
      </c>
      <c r="Q28" s="344">
        <f t="shared" si="17"/>
        <v>0</v>
      </c>
      <c r="R28" s="344">
        <f t="shared" si="17"/>
        <v>0</v>
      </c>
      <c r="S28" s="344">
        <f t="shared" si="17"/>
        <v>0</v>
      </c>
      <c r="T28" s="344">
        <f t="shared" si="17"/>
        <v>902</v>
      </c>
      <c r="U28" s="344">
        <f t="shared" si="17"/>
        <v>381</v>
      </c>
      <c r="V28" s="344">
        <f t="shared" si="17"/>
        <v>96</v>
      </c>
      <c r="W28" s="344">
        <f t="shared" si="17"/>
        <v>109</v>
      </c>
      <c r="X28" s="344">
        <f t="shared" si="17"/>
        <v>10</v>
      </c>
      <c r="Y28" s="344">
        <f t="shared" si="17"/>
        <v>2</v>
      </c>
      <c r="Z28" s="37"/>
      <c r="AA28" s="37"/>
      <c r="AB28" s="344">
        <f t="shared" ref="AB28:AK28" si="18">SUM(AB25:AB27)</f>
        <v>0</v>
      </c>
      <c r="AC28" s="344">
        <f t="shared" si="18"/>
        <v>0</v>
      </c>
      <c r="AD28" s="344">
        <f t="shared" si="18"/>
        <v>0</v>
      </c>
      <c r="AE28" s="344">
        <f t="shared" si="18"/>
        <v>0</v>
      </c>
      <c r="AF28" s="344">
        <f t="shared" si="18"/>
        <v>891</v>
      </c>
      <c r="AG28" s="344">
        <f t="shared" si="18"/>
        <v>370</v>
      </c>
      <c r="AH28" s="344">
        <f t="shared" si="18"/>
        <v>105</v>
      </c>
      <c r="AI28" s="344">
        <f t="shared" si="18"/>
        <v>111</v>
      </c>
      <c r="AJ28" s="344">
        <f t="shared" si="18"/>
        <v>5</v>
      </c>
      <c r="AK28" s="344">
        <f t="shared" si="18"/>
        <v>3</v>
      </c>
      <c r="AL28" s="37"/>
      <c r="AM28" s="37"/>
      <c r="AN28" s="344">
        <f t="shared" ref="AN28:AW28" si="19">SUM(AN25:AN27)</f>
        <v>0</v>
      </c>
      <c r="AO28" s="344">
        <f t="shared" si="19"/>
        <v>0</v>
      </c>
      <c r="AP28" s="344">
        <f t="shared" si="19"/>
        <v>0</v>
      </c>
      <c r="AQ28" s="344">
        <f t="shared" si="19"/>
        <v>0</v>
      </c>
      <c r="AR28" s="344">
        <f t="shared" si="19"/>
        <v>986</v>
      </c>
      <c r="AS28" s="344">
        <f t="shared" si="19"/>
        <v>423</v>
      </c>
      <c r="AT28" s="344">
        <f t="shared" si="19"/>
        <v>120</v>
      </c>
      <c r="AU28" s="344">
        <f t="shared" si="19"/>
        <v>106</v>
      </c>
      <c r="AV28" s="344">
        <f t="shared" si="19"/>
        <v>9</v>
      </c>
      <c r="AW28" s="344">
        <f t="shared" si="19"/>
        <v>6</v>
      </c>
      <c r="AX28" s="37"/>
    </row>
    <row r="29" spans="1:50" x14ac:dyDescent="0.25"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</row>
    <row r="30" spans="1:50" x14ac:dyDescent="0.25">
      <c r="D30" s="37">
        <f>D25*Matrices!$B$25</f>
        <v>0</v>
      </c>
      <c r="E30" s="37">
        <f>E25*Matrices!$C$25</f>
        <v>0</v>
      </c>
      <c r="F30" s="37">
        <f>F25*Matrices!$D$25</f>
        <v>0</v>
      </c>
      <c r="G30" s="37">
        <f>G25*Matrices!$E$25</f>
        <v>0</v>
      </c>
      <c r="H30" s="37">
        <f>H25*Matrices!$F$25</f>
        <v>4356000</v>
      </c>
      <c r="I30" s="37">
        <f>I25*Matrices!$G$25</f>
        <v>0</v>
      </c>
      <c r="J30" s="37">
        <f>J25*Matrices!$H$25</f>
        <v>0</v>
      </c>
      <c r="K30" s="37">
        <f>K25*Matrices!$I$25</f>
        <v>0</v>
      </c>
      <c r="L30" s="37">
        <f>L25*Matrices!$J$25</f>
        <v>0</v>
      </c>
      <c r="M30" s="37">
        <f>M25*Matrices!$K$25</f>
        <v>0</v>
      </c>
      <c r="N30" s="37"/>
      <c r="O30" s="37"/>
      <c r="P30" s="37">
        <f>P25*Matrices!$B$25</f>
        <v>0</v>
      </c>
      <c r="Q30" s="37">
        <f>Q25*Matrices!$C$25</f>
        <v>0</v>
      </c>
      <c r="R30" s="37">
        <f>R25*Matrices!$D$25</f>
        <v>0</v>
      </c>
      <c r="S30" s="37">
        <f>S25*Matrices!$E$25</f>
        <v>0</v>
      </c>
      <c r="T30" s="37">
        <f>T25*Matrices!$F$25</f>
        <v>3828000</v>
      </c>
      <c r="U30" s="37">
        <f>U25*Matrices!$G$25</f>
        <v>0</v>
      </c>
      <c r="V30" s="37">
        <f>V25*Matrices!$H$25</f>
        <v>0</v>
      </c>
      <c r="W30" s="37">
        <f>W25*Matrices!$I$25</f>
        <v>0</v>
      </c>
      <c r="X30" s="37">
        <f>X25*Matrices!$J$25</f>
        <v>0</v>
      </c>
      <c r="Y30" s="37">
        <f>Y25*Matrices!$K$25</f>
        <v>0</v>
      </c>
      <c r="Z30" s="37"/>
      <c r="AA30" s="37"/>
      <c r="AB30" s="37">
        <f>AB25*Matrices!$B$25</f>
        <v>0</v>
      </c>
      <c r="AC30" s="37">
        <f>AC25*Matrices!$C$25</f>
        <v>0</v>
      </c>
      <c r="AD30" s="37">
        <f>AD25*Matrices!$D$25</f>
        <v>0</v>
      </c>
      <c r="AE30" s="37">
        <f>AE25*Matrices!$E$25</f>
        <v>0</v>
      </c>
      <c r="AF30" s="37">
        <f>AF25*Matrices!$F$25</f>
        <v>3795000</v>
      </c>
      <c r="AG30" s="37">
        <f>AG25*Matrices!$G$25</f>
        <v>0</v>
      </c>
      <c r="AH30" s="37">
        <f>AH25*Matrices!$H$25</f>
        <v>0</v>
      </c>
      <c r="AI30" s="37">
        <f>AI25*Matrices!$I$25</f>
        <v>0</v>
      </c>
      <c r="AJ30" s="37">
        <f>AJ25*Matrices!$J$25</f>
        <v>0</v>
      </c>
      <c r="AK30" s="37">
        <f>AK25*Matrices!$K$25</f>
        <v>0</v>
      </c>
      <c r="AL30" s="37"/>
      <c r="AM30" s="37"/>
      <c r="AN30" s="37">
        <f>AN25*Matrices!$B$25</f>
        <v>0</v>
      </c>
      <c r="AO30" s="37">
        <f>AO25*Matrices!$C$25</f>
        <v>0</v>
      </c>
      <c r="AP30" s="37">
        <f>AP25*Matrices!$D$25</f>
        <v>0</v>
      </c>
      <c r="AQ30" s="37">
        <f>AQ25*Matrices!$E$25</f>
        <v>0</v>
      </c>
      <c r="AR30" s="37">
        <f>AR25*Matrices!$F$25</f>
        <v>4389000</v>
      </c>
      <c r="AS30" s="37">
        <f>AS25*Matrices!$G$25</f>
        <v>0</v>
      </c>
      <c r="AT30" s="37">
        <f>AT25*Matrices!$H$25</f>
        <v>0</v>
      </c>
      <c r="AU30" s="37">
        <f>AU25*Matrices!$I$25</f>
        <v>0</v>
      </c>
      <c r="AV30" s="37">
        <f>AV25*Matrices!$J$25</f>
        <v>0</v>
      </c>
      <c r="AW30" s="37">
        <f>AW25*Matrices!$K$25</f>
        <v>0</v>
      </c>
      <c r="AX30" s="37"/>
    </row>
    <row r="31" spans="1:50" x14ac:dyDescent="0.25">
      <c r="D31" s="37">
        <f>D26*Matrices!$B$26</f>
        <v>0</v>
      </c>
      <c r="E31" s="37">
        <f>E26*Matrices!$C$26</f>
        <v>0</v>
      </c>
      <c r="F31" s="37">
        <f>F26*Matrices!$D$26</f>
        <v>0</v>
      </c>
      <c r="G31" s="37">
        <f>G26*Matrices!$E$26</f>
        <v>0</v>
      </c>
      <c r="H31" s="37">
        <f>H26*Matrices!$F$26</f>
        <v>26383142</v>
      </c>
      <c r="I31" s="37">
        <f>I26*Matrices!$G$26</f>
        <v>12244938</v>
      </c>
      <c r="J31" s="37">
        <f>J26*Matrices!$H$26</f>
        <v>5801896</v>
      </c>
      <c r="K31" s="37">
        <f>K26*Matrices!$I$26</f>
        <v>18973768</v>
      </c>
      <c r="L31" s="37">
        <f>L26*Matrices!$J$26</f>
        <v>90272</v>
      </c>
      <c r="M31" s="37">
        <f>M26*Matrices!$K$26</f>
        <v>55576</v>
      </c>
      <c r="N31" s="37"/>
      <c r="O31" s="37"/>
      <c r="P31" s="37">
        <f>P26*Matrices!$B$26</f>
        <v>0</v>
      </c>
      <c r="Q31" s="37">
        <f>Q26*Matrices!$C$26</f>
        <v>0</v>
      </c>
      <c r="R31" s="37">
        <f>R26*Matrices!$D$26</f>
        <v>0</v>
      </c>
      <c r="S31" s="37">
        <f>S26*Matrices!$E$26</f>
        <v>0</v>
      </c>
      <c r="T31" s="37">
        <f>T26*Matrices!$F$26</f>
        <v>24525845</v>
      </c>
      <c r="U31" s="37">
        <f>U26*Matrices!$G$26</f>
        <v>10678725</v>
      </c>
      <c r="V31" s="37">
        <f>V26*Matrices!$H$26</f>
        <v>6115512</v>
      </c>
      <c r="W31" s="37">
        <f>W26*Matrices!$I$26</f>
        <v>17092072</v>
      </c>
      <c r="X31" s="37">
        <f>X26*Matrices!$J$26</f>
        <v>112840</v>
      </c>
      <c r="Y31" s="37">
        <f>Y26*Matrices!$K$26</f>
        <v>55576</v>
      </c>
      <c r="Z31" s="37"/>
      <c r="AA31" s="37"/>
      <c r="AB31" s="37">
        <f>AB26*Matrices!$B$26</f>
        <v>0</v>
      </c>
      <c r="AC31" s="37">
        <f>AC26*Matrices!$C$26</f>
        <v>0</v>
      </c>
      <c r="AD31" s="37">
        <f>AD26*Matrices!$D$26</f>
        <v>0</v>
      </c>
      <c r="AE31" s="37">
        <f>AE26*Matrices!$E$26</f>
        <v>0</v>
      </c>
      <c r="AF31" s="37">
        <f>AF26*Matrices!$F$26</f>
        <v>24954452</v>
      </c>
      <c r="AG31" s="37">
        <f>AG26*Matrices!$G$26</f>
        <v>10726186</v>
      </c>
      <c r="AH31" s="37">
        <f>AH26*Matrices!$H$26</f>
        <v>6429128</v>
      </c>
      <c r="AI31" s="37">
        <f>AI26*Matrices!$I$26</f>
        <v>17405688</v>
      </c>
      <c r="AJ31" s="37">
        <f>AJ26*Matrices!$J$26</f>
        <v>56420</v>
      </c>
      <c r="AK31" s="37">
        <f>AK26*Matrices!$K$26</f>
        <v>83364</v>
      </c>
      <c r="AL31" s="37"/>
      <c r="AM31" s="37"/>
      <c r="AN31" s="37">
        <f>AN26*Matrices!$B$26</f>
        <v>0</v>
      </c>
      <c r="AO31" s="37">
        <f>AO26*Matrices!$C$26</f>
        <v>0</v>
      </c>
      <c r="AP31" s="37">
        <f>AP26*Matrices!$D$26</f>
        <v>0</v>
      </c>
      <c r="AQ31" s="37">
        <f>AQ26*Matrices!$E$26</f>
        <v>0</v>
      </c>
      <c r="AR31" s="37">
        <f>AR26*Matrices!$F$26</f>
        <v>26335519</v>
      </c>
      <c r="AS31" s="37">
        <f>AS26*Matrices!$G$26</f>
        <v>13478924</v>
      </c>
      <c r="AT31" s="37">
        <f>AT26*Matrices!$H$26</f>
        <v>8467632</v>
      </c>
      <c r="AU31" s="37">
        <f>AU26*Matrices!$I$26</f>
        <v>16621648</v>
      </c>
      <c r="AV31" s="37">
        <f>AV26*Matrices!$J$26</f>
        <v>101556</v>
      </c>
      <c r="AW31" s="37">
        <f>AW26*Matrices!$K$26</f>
        <v>166728</v>
      </c>
      <c r="AX31" s="37"/>
    </row>
    <row r="32" spans="1:50" x14ac:dyDescent="0.25">
      <c r="D32" s="37">
        <f>D27*Matrices!$B$27</f>
        <v>0</v>
      </c>
      <c r="E32" s="37">
        <f>E27*Matrices!$C$27</f>
        <v>0</v>
      </c>
      <c r="F32" s="37">
        <f>F27*Matrices!$D$27</f>
        <v>0</v>
      </c>
      <c r="G32" s="37">
        <f>G27*Matrices!$E$27</f>
        <v>0</v>
      </c>
      <c r="H32" s="37">
        <f>H27*Matrices!$F$27</f>
        <v>16052160</v>
      </c>
      <c r="I32" s="37">
        <f>I27*Matrices!$G$27</f>
        <v>8555265</v>
      </c>
      <c r="J32" s="37">
        <f>J27*Matrices!$H$27</f>
        <v>11490250</v>
      </c>
      <c r="K32" s="37">
        <f>K27*Matrices!$I$27</f>
        <v>0</v>
      </c>
      <c r="L32" s="37">
        <f>L27*Matrices!$J$27</f>
        <v>0</v>
      </c>
      <c r="M32" s="37">
        <f>M27*Matrices!$K$27</f>
        <v>0</v>
      </c>
      <c r="N32" s="37"/>
      <c r="O32" s="37"/>
      <c r="P32" s="37">
        <f>P27*Matrices!$B$27</f>
        <v>0</v>
      </c>
      <c r="Q32" s="37">
        <f>Q27*Matrices!$C$27</f>
        <v>0</v>
      </c>
      <c r="R32" s="37">
        <f>R27*Matrices!$D$27</f>
        <v>0</v>
      </c>
      <c r="S32" s="37">
        <f>S27*Matrices!$E$27</f>
        <v>0</v>
      </c>
      <c r="T32" s="37">
        <f>T27*Matrices!$F$27</f>
        <v>18913632</v>
      </c>
      <c r="U32" s="37">
        <f>U27*Matrices!$G$27</f>
        <v>10850580</v>
      </c>
      <c r="V32" s="37">
        <f>V27*Matrices!$H$27</f>
        <v>13098885</v>
      </c>
      <c r="W32" s="37">
        <f>W27*Matrices!$I$27</f>
        <v>0</v>
      </c>
      <c r="X32" s="37">
        <f>X27*Matrices!$J$27</f>
        <v>0</v>
      </c>
      <c r="Y32" s="37">
        <f>Y27*Matrices!$K$27</f>
        <v>0</v>
      </c>
      <c r="Z32" s="37"/>
      <c r="AA32" s="37"/>
      <c r="AB32" s="37">
        <f>AB27*Matrices!$B$27</f>
        <v>0</v>
      </c>
      <c r="AC32" s="37">
        <f>AC27*Matrices!$C$27</f>
        <v>0</v>
      </c>
      <c r="AD32" s="37">
        <f>AD27*Matrices!$D$27</f>
        <v>0</v>
      </c>
      <c r="AE32" s="37">
        <f>AE27*Matrices!$E$27</f>
        <v>0</v>
      </c>
      <c r="AF32" s="37">
        <f>AF27*Matrices!$F$27</f>
        <v>17587584</v>
      </c>
      <c r="AG32" s="37">
        <f>AG27*Matrices!$G$27</f>
        <v>10015920</v>
      </c>
      <c r="AH32" s="37">
        <f>AH27*Matrices!$H$27</f>
        <v>14707520</v>
      </c>
      <c r="AI32" s="37">
        <f>AI27*Matrices!$I$27</f>
        <v>0</v>
      </c>
      <c r="AJ32" s="37">
        <f>AJ27*Matrices!$J$27</f>
        <v>0</v>
      </c>
      <c r="AK32" s="37">
        <f>AK27*Matrices!$K$27</f>
        <v>0</v>
      </c>
      <c r="AL32" s="37"/>
      <c r="AM32" s="37"/>
      <c r="AN32" s="37">
        <f>AN27*Matrices!$B$27</f>
        <v>0</v>
      </c>
      <c r="AO32" s="37">
        <f>AO27*Matrices!$C$27</f>
        <v>0</v>
      </c>
      <c r="AP32" s="37">
        <f>AP27*Matrices!$D$27</f>
        <v>0</v>
      </c>
      <c r="AQ32" s="37">
        <f>AQ27*Matrices!$E$27</f>
        <v>0</v>
      </c>
      <c r="AR32" s="37">
        <f>AR27*Matrices!$F$27</f>
        <v>20937600</v>
      </c>
      <c r="AS32" s="37">
        <f>AS27*Matrices!$G$27</f>
        <v>9668145</v>
      </c>
      <c r="AT32" s="37">
        <f>AT27*Matrices!$H$27</f>
        <v>15167130</v>
      </c>
      <c r="AU32" s="37">
        <f>AU27*Matrices!$I$27</f>
        <v>0</v>
      </c>
      <c r="AV32" s="37">
        <f>AV27*Matrices!$J$27</f>
        <v>0</v>
      </c>
      <c r="AW32" s="37">
        <f>AW27*Matrices!$K$27</f>
        <v>0</v>
      </c>
      <c r="AX32" s="37"/>
    </row>
    <row r="33" spans="1:50" x14ac:dyDescent="0.25">
      <c r="B33" t="str">
        <f>B27</f>
        <v>UNM</v>
      </c>
      <c r="D33" s="344">
        <f t="shared" ref="D33:M33" si="20">SUM(D30:D32)</f>
        <v>0</v>
      </c>
      <c r="E33" s="344">
        <f t="shared" si="20"/>
        <v>0</v>
      </c>
      <c r="F33" s="344">
        <f t="shared" si="20"/>
        <v>0</v>
      </c>
      <c r="G33" s="344">
        <f t="shared" si="20"/>
        <v>0</v>
      </c>
      <c r="H33" s="344">
        <f t="shared" si="20"/>
        <v>46791302</v>
      </c>
      <c r="I33" s="344">
        <f t="shared" si="20"/>
        <v>20800203</v>
      </c>
      <c r="J33" s="344">
        <f t="shared" si="20"/>
        <v>17292146</v>
      </c>
      <c r="K33" s="344">
        <f t="shared" si="20"/>
        <v>18973768</v>
      </c>
      <c r="L33" s="344">
        <f t="shared" si="20"/>
        <v>90272</v>
      </c>
      <c r="M33" s="344">
        <f t="shared" si="20"/>
        <v>55576</v>
      </c>
      <c r="N33" s="194">
        <f>SUM(D33:M33)/Matrices!$L$27</f>
        <v>956.00958946772312</v>
      </c>
      <c r="O33" s="37"/>
      <c r="P33" s="344">
        <f t="shared" ref="P33:Y33" si="21">SUM(P30:P32)</f>
        <v>0</v>
      </c>
      <c r="Q33" s="344">
        <f t="shared" si="21"/>
        <v>0</v>
      </c>
      <c r="R33" s="344">
        <f t="shared" si="21"/>
        <v>0</v>
      </c>
      <c r="S33" s="344">
        <f t="shared" si="21"/>
        <v>0</v>
      </c>
      <c r="T33" s="344">
        <f t="shared" si="21"/>
        <v>47267477</v>
      </c>
      <c r="U33" s="344">
        <f t="shared" si="21"/>
        <v>21529305</v>
      </c>
      <c r="V33" s="344">
        <f t="shared" si="21"/>
        <v>19214397</v>
      </c>
      <c r="W33" s="344">
        <f t="shared" si="21"/>
        <v>17092072</v>
      </c>
      <c r="X33" s="344">
        <f t="shared" si="21"/>
        <v>112840</v>
      </c>
      <c r="Y33" s="344">
        <f t="shared" si="21"/>
        <v>55576</v>
      </c>
      <c r="Z33" s="194">
        <f>SUM(P33:Y33)/Matrices!$L$27</f>
        <v>967.66886324112158</v>
      </c>
      <c r="AA33" s="37"/>
      <c r="AB33" s="344">
        <f t="shared" ref="AB33:AK33" si="22">SUM(AB30:AB32)</f>
        <v>0</v>
      </c>
      <c r="AC33" s="344">
        <f t="shared" si="22"/>
        <v>0</v>
      </c>
      <c r="AD33" s="344">
        <f t="shared" si="22"/>
        <v>0</v>
      </c>
      <c r="AE33" s="344">
        <f t="shared" si="22"/>
        <v>0</v>
      </c>
      <c r="AF33" s="344">
        <f t="shared" si="22"/>
        <v>46337036</v>
      </c>
      <c r="AG33" s="344">
        <f t="shared" si="22"/>
        <v>20742106</v>
      </c>
      <c r="AH33" s="344">
        <f t="shared" si="22"/>
        <v>21136648</v>
      </c>
      <c r="AI33" s="344">
        <f t="shared" si="22"/>
        <v>17405688</v>
      </c>
      <c r="AJ33" s="344">
        <f t="shared" si="22"/>
        <v>56420</v>
      </c>
      <c r="AK33" s="344">
        <f t="shared" si="22"/>
        <v>83364</v>
      </c>
      <c r="AL33" s="194">
        <f>SUM(AB33:AK33)/Matrices!$L$27</f>
        <v>972.16927489603097</v>
      </c>
      <c r="AM33" s="37"/>
      <c r="AN33" s="344">
        <f t="shared" ref="AN33:AW33" si="23">SUM(AN30:AN32)</f>
        <v>0</v>
      </c>
      <c r="AO33" s="344">
        <f t="shared" si="23"/>
        <v>0</v>
      </c>
      <c r="AP33" s="344">
        <f t="shared" si="23"/>
        <v>0</v>
      </c>
      <c r="AQ33" s="344">
        <f t="shared" si="23"/>
        <v>0</v>
      </c>
      <c r="AR33" s="344">
        <f t="shared" si="23"/>
        <v>51662119</v>
      </c>
      <c r="AS33" s="344">
        <f t="shared" si="23"/>
        <v>23147069</v>
      </c>
      <c r="AT33" s="344">
        <f t="shared" si="23"/>
        <v>23634762</v>
      </c>
      <c r="AU33" s="344">
        <f t="shared" si="23"/>
        <v>16621648</v>
      </c>
      <c r="AV33" s="344">
        <f t="shared" si="23"/>
        <v>101556</v>
      </c>
      <c r="AW33" s="344">
        <f t="shared" si="23"/>
        <v>166728</v>
      </c>
      <c r="AX33" s="194">
        <f>SUM(AN33:AW33)/Matrices!$L$27</f>
        <v>1060.1618618628472</v>
      </c>
    </row>
    <row r="34" spans="1:50" x14ac:dyDescent="0.25"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</row>
    <row r="35" spans="1:50" x14ac:dyDescent="0.25">
      <c r="A35" s="35" t="str">
        <f>Raw_STEMH_Data!A11</f>
        <v>21</v>
      </c>
      <c r="B35" t="str">
        <f>Raw_STEMH_Data!B11</f>
        <v>ENMU</v>
      </c>
      <c r="C35" s="343" t="str">
        <f>Raw_STEMH_Data!C11</f>
        <v>1</v>
      </c>
      <c r="D35" s="37">
        <f>Raw_STEMH_Data!D11</f>
        <v>0</v>
      </c>
      <c r="E35" s="37">
        <f>Raw_STEMH_Data!E11</f>
        <v>0</v>
      </c>
      <c r="F35" s="37">
        <f>Raw_STEMH_Data!F11</f>
        <v>0</v>
      </c>
      <c r="G35" s="37">
        <f>Raw_STEMH_Data!G11</f>
        <v>0</v>
      </c>
      <c r="H35" s="37">
        <f>Raw_STEMH_Data!H11</f>
        <v>7</v>
      </c>
      <c r="I35" s="37">
        <f>Raw_STEMH_Data!I11</f>
        <v>0</v>
      </c>
      <c r="J35" s="37">
        <f>Raw_STEMH_Data!J11</f>
        <v>0</v>
      </c>
      <c r="K35" s="37">
        <f>Raw_STEMH_Data!K11</f>
        <v>0</v>
      </c>
      <c r="L35" s="37">
        <f>Raw_STEMH_Data!L11</f>
        <v>0</v>
      </c>
      <c r="M35" s="37">
        <f>Raw_STEMH_Data!M11</f>
        <v>0</v>
      </c>
      <c r="N35" s="37"/>
      <c r="O35" s="37"/>
      <c r="P35" s="37">
        <f>Raw_STEMH_Data!N11</f>
        <v>0</v>
      </c>
      <c r="Q35" s="37">
        <f>Raw_STEMH_Data!O11</f>
        <v>0</v>
      </c>
      <c r="R35" s="37">
        <f>Raw_STEMH_Data!P11</f>
        <v>0</v>
      </c>
      <c r="S35" s="37">
        <f>Raw_STEMH_Data!Q11</f>
        <v>0</v>
      </c>
      <c r="T35" s="37">
        <f>Raw_STEMH_Data!R11</f>
        <v>8</v>
      </c>
      <c r="U35" s="37">
        <f>Raw_STEMH_Data!S11</f>
        <v>0</v>
      </c>
      <c r="V35" s="37">
        <f>Raw_STEMH_Data!T11</f>
        <v>0</v>
      </c>
      <c r="W35" s="37">
        <f>Raw_STEMH_Data!U11</f>
        <v>0</v>
      </c>
      <c r="X35" s="37">
        <f>Raw_STEMH_Data!V11</f>
        <v>0</v>
      </c>
      <c r="Y35" s="37">
        <f>Raw_STEMH_Data!W11</f>
        <v>0</v>
      </c>
      <c r="Z35" s="37"/>
      <c r="AA35" s="37"/>
      <c r="AB35" s="37">
        <f>Raw_STEMH_Data!X11</f>
        <v>0</v>
      </c>
      <c r="AC35" s="37">
        <f>Raw_STEMH_Data!Y11</f>
        <v>0</v>
      </c>
      <c r="AD35" s="37">
        <f>Raw_STEMH_Data!Z11</f>
        <v>0</v>
      </c>
      <c r="AE35" s="37">
        <f>Raw_STEMH_Data!AA11</f>
        <v>0</v>
      </c>
      <c r="AF35" s="37">
        <f>Raw_STEMH_Data!AB11</f>
        <v>16</v>
      </c>
      <c r="AG35" s="37">
        <f>Raw_STEMH_Data!AC11</f>
        <v>0</v>
      </c>
      <c r="AH35" s="37">
        <f>Raw_STEMH_Data!AD11</f>
        <v>0</v>
      </c>
      <c r="AI35" s="37">
        <f>Raw_STEMH_Data!AE11</f>
        <v>0</v>
      </c>
      <c r="AJ35" s="37">
        <f>Raw_STEMH_Data!AF11</f>
        <v>0</v>
      </c>
      <c r="AK35" s="37">
        <f>Raw_STEMH_Data!AG11</f>
        <v>0</v>
      </c>
      <c r="AL35" s="37"/>
      <c r="AM35" s="37"/>
      <c r="AN35" s="37">
        <f>Raw_STEMH_Data!AH11</f>
        <v>0</v>
      </c>
      <c r="AO35" s="37">
        <f>Raw_STEMH_Data!AI11</f>
        <v>0</v>
      </c>
      <c r="AP35" s="37">
        <f>Raw_STEMH_Data!AJ11</f>
        <v>0</v>
      </c>
      <c r="AQ35" s="37">
        <f>Raw_STEMH_Data!AK11</f>
        <v>0</v>
      </c>
      <c r="AR35" s="37">
        <f>Raw_STEMH_Data!AL11</f>
        <v>13</v>
      </c>
      <c r="AS35" s="37">
        <f>Raw_STEMH_Data!AM11</f>
        <v>0</v>
      </c>
      <c r="AT35" s="37">
        <f>Raw_STEMH_Data!AN11</f>
        <v>0</v>
      </c>
      <c r="AU35" s="37">
        <f>Raw_STEMH_Data!AO11</f>
        <v>0</v>
      </c>
      <c r="AV35" s="37">
        <f>Raw_STEMH_Data!AP11</f>
        <v>0</v>
      </c>
      <c r="AW35" s="37">
        <f>Raw_STEMH_Data!AQ11</f>
        <v>0</v>
      </c>
      <c r="AX35" s="37"/>
    </row>
    <row r="36" spans="1:50" x14ac:dyDescent="0.25">
      <c r="A36" s="35" t="str">
        <f>Raw_STEMH_Data!A12</f>
        <v>21</v>
      </c>
      <c r="B36" t="str">
        <f>Raw_STEMH_Data!B12</f>
        <v>ENMU</v>
      </c>
      <c r="C36" s="343" t="str">
        <f>Raw_STEMH_Data!C12</f>
        <v>2</v>
      </c>
      <c r="D36" s="37">
        <f>Raw_STEMH_Data!D12</f>
        <v>0</v>
      </c>
      <c r="E36" s="37">
        <f>Raw_STEMH_Data!E12</f>
        <v>0</v>
      </c>
      <c r="F36" s="37">
        <f>Raw_STEMH_Data!F12</f>
        <v>0</v>
      </c>
      <c r="G36" s="37">
        <f>Raw_STEMH_Data!G12</f>
        <v>0</v>
      </c>
      <c r="H36" s="37">
        <f>Raw_STEMH_Data!H12</f>
        <v>72</v>
      </c>
      <c r="I36" s="37">
        <f>Raw_STEMH_Data!I12</f>
        <v>23</v>
      </c>
      <c r="J36" s="37">
        <f>Raw_STEMH_Data!J12</f>
        <v>0</v>
      </c>
      <c r="K36" s="37">
        <f>Raw_STEMH_Data!K12</f>
        <v>0</v>
      </c>
      <c r="L36" s="37">
        <f>Raw_STEMH_Data!L12</f>
        <v>0</v>
      </c>
      <c r="M36" s="37">
        <f>Raw_STEMH_Data!M12</f>
        <v>0</v>
      </c>
      <c r="N36" s="37"/>
      <c r="O36" s="37"/>
      <c r="P36" s="37">
        <f>Raw_STEMH_Data!N12</f>
        <v>0</v>
      </c>
      <c r="Q36" s="37">
        <f>Raw_STEMH_Data!O12</f>
        <v>0</v>
      </c>
      <c r="R36" s="37">
        <f>Raw_STEMH_Data!P12</f>
        <v>0</v>
      </c>
      <c r="S36" s="37">
        <f>Raw_STEMH_Data!Q12</f>
        <v>0</v>
      </c>
      <c r="T36" s="37">
        <f>Raw_STEMH_Data!R12</f>
        <v>106</v>
      </c>
      <c r="U36" s="37">
        <f>Raw_STEMH_Data!S12</f>
        <v>13</v>
      </c>
      <c r="V36" s="37">
        <f>Raw_STEMH_Data!T12</f>
        <v>0</v>
      </c>
      <c r="W36" s="37">
        <f>Raw_STEMH_Data!U12</f>
        <v>0</v>
      </c>
      <c r="X36" s="37">
        <f>Raw_STEMH_Data!V12</f>
        <v>0</v>
      </c>
      <c r="Y36" s="37">
        <f>Raw_STEMH_Data!W12</f>
        <v>0</v>
      </c>
      <c r="Z36" s="37"/>
      <c r="AA36" s="37"/>
      <c r="AB36" s="37">
        <f>Raw_STEMH_Data!X12</f>
        <v>0</v>
      </c>
      <c r="AC36" s="37">
        <f>Raw_STEMH_Data!Y12</f>
        <v>0</v>
      </c>
      <c r="AD36" s="37">
        <f>Raw_STEMH_Data!Z12</f>
        <v>0</v>
      </c>
      <c r="AE36" s="37">
        <f>Raw_STEMH_Data!AA12</f>
        <v>0</v>
      </c>
      <c r="AF36" s="37">
        <f>Raw_STEMH_Data!AB12</f>
        <v>125</v>
      </c>
      <c r="AG36" s="37">
        <f>Raw_STEMH_Data!AC12</f>
        <v>13</v>
      </c>
      <c r="AH36" s="37">
        <f>Raw_STEMH_Data!AD12</f>
        <v>0</v>
      </c>
      <c r="AI36" s="37">
        <f>Raw_STEMH_Data!AE12</f>
        <v>0</v>
      </c>
      <c r="AJ36" s="37">
        <f>Raw_STEMH_Data!AF12</f>
        <v>0</v>
      </c>
      <c r="AK36" s="37">
        <f>Raw_STEMH_Data!AG12</f>
        <v>0</v>
      </c>
      <c r="AL36" s="37"/>
      <c r="AM36" s="37"/>
      <c r="AN36" s="37">
        <f>Raw_STEMH_Data!AH12</f>
        <v>0</v>
      </c>
      <c r="AO36" s="37">
        <f>Raw_STEMH_Data!AI12</f>
        <v>0</v>
      </c>
      <c r="AP36" s="37">
        <f>Raw_STEMH_Data!AJ12</f>
        <v>0</v>
      </c>
      <c r="AQ36" s="37">
        <f>Raw_STEMH_Data!AK12</f>
        <v>0</v>
      </c>
      <c r="AR36" s="37">
        <f>Raw_STEMH_Data!AL12</f>
        <v>154</v>
      </c>
      <c r="AS36" s="37">
        <f>Raw_STEMH_Data!AM12</f>
        <v>26</v>
      </c>
      <c r="AT36" s="37">
        <f>Raw_STEMH_Data!AN12</f>
        <v>0</v>
      </c>
      <c r="AU36" s="37">
        <f>Raw_STEMH_Data!AO12</f>
        <v>0</v>
      </c>
      <c r="AV36" s="37">
        <f>Raw_STEMH_Data!AP12</f>
        <v>0</v>
      </c>
      <c r="AW36" s="37">
        <f>Raw_STEMH_Data!AQ12</f>
        <v>0</v>
      </c>
      <c r="AX36" s="37"/>
    </row>
    <row r="37" spans="1:50" x14ac:dyDescent="0.25">
      <c r="A37" s="35" t="str">
        <f>Raw_STEMH_Data!A13</f>
        <v>21</v>
      </c>
      <c r="B37" t="str">
        <f>Raw_STEMH_Data!B13</f>
        <v>ENMU</v>
      </c>
      <c r="C37" s="343" t="str">
        <f>Raw_STEMH_Data!C13</f>
        <v>3</v>
      </c>
      <c r="D37" s="37">
        <f>Raw_STEMH_Data!D13</f>
        <v>0</v>
      </c>
      <c r="E37" s="37">
        <f>Raw_STEMH_Data!E13</f>
        <v>0</v>
      </c>
      <c r="F37" s="37">
        <f>Raw_STEMH_Data!F13</f>
        <v>0</v>
      </c>
      <c r="G37" s="37">
        <f>Raw_STEMH_Data!G13</f>
        <v>0</v>
      </c>
      <c r="H37" s="37">
        <f>Raw_STEMH_Data!H13</f>
        <v>7</v>
      </c>
      <c r="I37" s="37">
        <f>Raw_STEMH_Data!I13</f>
        <v>4</v>
      </c>
      <c r="J37" s="37">
        <f>Raw_STEMH_Data!J13</f>
        <v>0</v>
      </c>
      <c r="K37" s="37">
        <f>Raw_STEMH_Data!K13</f>
        <v>0</v>
      </c>
      <c r="L37" s="37">
        <f>Raw_STEMH_Data!L13</f>
        <v>0</v>
      </c>
      <c r="M37" s="37">
        <f>Raw_STEMH_Data!M13</f>
        <v>0</v>
      </c>
      <c r="N37" s="37"/>
      <c r="O37" s="37"/>
      <c r="P37" s="37">
        <f>Raw_STEMH_Data!N13</f>
        <v>0</v>
      </c>
      <c r="Q37" s="37">
        <f>Raw_STEMH_Data!O13</f>
        <v>0</v>
      </c>
      <c r="R37" s="37">
        <f>Raw_STEMH_Data!P13</f>
        <v>0</v>
      </c>
      <c r="S37" s="37">
        <f>Raw_STEMH_Data!Q13</f>
        <v>0</v>
      </c>
      <c r="T37" s="37">
        <f>Raw_STEMH_Data!R13</f>
        <v>5</v>
      </c>
      <c r="U37" s="37">
        <f>Raw_STEMH_Data!S13</f>
        <v>5</v>
      </c>
      <c r="V37" s="37">
        <f>Raw_STEMH_Data!T13</f>
        <v>0</v>
      </c>
      <c r="W37" s="37">
        <f>Raw_STEMH_Data!U13</f>
        <v>0</v>
      </c>
      <c r="X37" s="37">
        <f>Raw_STEMH_Data!V13</f>
        <v>0</v>
      </c>
      <c r="Y37" s="37">
        <f>Raw_STEMH_Data!W13</f>
        <v>0</v>
      </c>
      <c r="Z37" s="37"/>
      <c r="AA37" s="37"/>
      <c r="AB37" s="37">
        <f>Raw_STEMH_Data!X13</f>
        <v>0</v>
      </c>
      <c r="AC37" s="37">
        <f>Raw_STEMH_Data!Y13</f>
        <v>0</v>
      </c>
      <c r="AD37" s="37">
        <f>Raw_STEMH_Data!Z13</f>
        <v>0</v>
      </c>
      <c r="AE37" s="37">
        <f>Raw_STEMH_Data!AA13</f>
        <v>0</v>
      </c>
      <c r="AF37" s="37">
        <f>Raw_STEMH_Data!AB13</f>
        <v>6</v>
      </c>
      <c r="AG37" s="37">
        <f>Raw_STEMH_Data!AC13</f>
        <v>3</v>
      </c>
      <c r="AH37" s="37">
        <f>Raw_STEMH_Data!AD13</f>
        <v>0</v>
      </c>
      <c r="AI37" s="37">
        <f>Raw_STEMH_Data!AE13</f>
        <v>0</v>
      </c>
      <c r="AJ37" s="37">
        <f>Raw_STEMH_Data!AF13</f>
        <v>0</v>
      </c>
      <c r="AK37" s="37">
        <f>Raw_STEMH_Data!AG13</f>
        <v>0</v>
      </c>
      <c r="AL37" s="37"/>
      <c r="AM37" s="37"/>
      <c r="AN37" s="37">
        <f>Raw_STEMH_Data!AH13</f>
        <v>0</v>
      </c>
      <c r="AO37" s="37">
        <f>Raw_STEMH_Data!AI13</f>
        <v>0</v>
      </c>
      <c r="AP37" s="37">
        <f>Raw_STEMH_Data!AJ13</f>
        <v>0</v>
      </c>
      <c r="AQ37" s="37">
        <f>Raw_STEMH_Data!AK13</f>
        <v>0</v>
      </c>
      <c r="AR37" s="37">
        <f>Raw_STEMH_Data!AL13</f>
        <v>13</v>
      </c>
      <c r="AS37" s="37">
        <f>Raw_STEMH_Data!AM13</f>
        <v>9</v>
      </c>
      <c r="AT37" s="37">
        <f>Raw_STEMH_Data!AN13</f>
        <v>0</v>
      </c>
      <c r="AU37" s="37">
        <f>Raw_STEMH_Data!AO13</f>
        <v>0</v>
      </c>
      <c r="AV37" s="37">
        <f>Raw_STEMH_Data!AP13</f>
        <v>0</v>
      </c>
      <c r="AW37" s="37">
        <f>Raw_STEMH_Data!AQ13</f>
        <v>0</v>
      </c>
      <c r="AX37" s="37"/>
    </row>
    <row r="38" spans="1:50" x14ac:dyDescent="0.25">
      <c r="D38" s="344">
        <f t="shared" ref="D38:M38" si="24">SUM(D35:D37)</f>
        <v>0</v>
      </c>
      <c r="E38" s="344">
        <f t="shared" si="24"/>
        <v>0</v>
      </c>
      <c r="F38" s="344">
        <f t="shared" si="24"/>
        <v>0</v>
      </c>
      <c r="G38" s="344">
        <f t="shared" si="24"/>
        <v>0</v>
      </c>
      <c r="H38" s="344">
        <f t="shared" si="24"/>
        <v>86</v>
      </c>
      <c r="I38" s="344">
        <f t="shared" si="24"/>
        <v>27</v>
      </c>
      <c r="J38" s="344">
        <f t="shared" si="24"/>
        <v>0</v>
      </c>
      <c r="K38" s="344">
        <f t="shared" si="24"/>
        <v>0</v>
      </c>
      <c r="L38" s="344">
        <f t="shared" si="24"/>
        <v>0</v>
      </c>
      <c r="M38" s="344">
        <f t="shared" si="24"/>
        <v>0</v>
      </c>
      <c r="N38" s="37"/>
      <c r="O38" s="37"/>
      <c r="P38" s="344">
        <f t="shared" ref="P38:Y38" si="25">SUM(P35:P37)</f>
        <v>0</v>
      </c>
      <c r="Q38" s="344">
        <f t="shared" si="25"/>
        <v>0</v>
      </c>
      <c r="R38" s="344">
        <f t="shared" si="25"/>
        <v>0</v>
      </c>
      <c r="S38" s="344">
        <f t="shared" si="25"/>
        <v>0</v>
      </c>
      <c r="T38" s="344">
        <f t="shared" si="25"/>
        <v>119</v>
      </c>
      <c r="U38" s="344">
        <f t="shared" si="25"/>
        <v>18</v>
      </c>
      <c r="V38" s="344">
        <f t="shared" si="25"/>
        <v>0</v>
      </c>
      <c r="W38" s="344">
        <f t="shared" si="25"/>
        <v>0</v>
      </c>
      <c r="X38" s="344">
        <f t="shared" si="25"/>
        <v>0</v>
      </c>
      <c r="Y38" s="344">
        <f t="shared" si="25"/>
        <v>0</v>
      </c>
      <c r="Z38" s="37"/>
      <c r="AA38" s="37"/>
      <c r="AB38" s="344">
        <f t="shared" ref="AB38:AK38" si="26">SUM(AB35:AB37)</f>
        <v>0</v>
      </c>
      <c r="AC38" s="344">
        <f t="shared" si="26"/>
        <v>0</v>
      </c>
      <c r="AD38" s="344">
        <f t="shared" si="26"/>
        <v>0</v>
      </c>
      <c r="AE38" s="344">
        <f t="shared" si="26"/>
        <v>0</v>
      </c>
      <c r="AF38" s="344">
        <f t="shared" si="26"/>
        <v>147</v>
      </c>
      <c r="AG38" s="344">
        <f t="shared" si="26"/>
        <v>16</v>
      </c>
      <c r="AH38" s="344">
        <f t="shared" si="26"/>
        <v>0</v>
      </c>
      <c r="AI38" s="344">
        <f t="shared" si="26"/>
        <v>0</v>
      </c>
      <c r="AJ38" s="344">
        <f t="shared" si="26"/>
        <v>0</v>
      </c>
      <c r="AK38" s="344">
        <f t="shared" si="26"/>
        <v>0</v>
      </c>
      <c r="AL38" s="37"/>
      <c r="AM38" s="37"/>
      <c r="AN38" s="344">
        <f t="shared" ref="AN38:AW38" si="27">SUM(AN35:AN37)</f>
        <v>0</v>
      </c>
      <c r="AO38" s="344">
        <f t="shared" si="27"/>
        <v>0</v>
      </c>
      <c r="AP38" s="344">
        <f t="shared" si="27"/>
        <v>0</v>
      </c>
      <c r="AQ38" s="344">
        <f t="shared" si="27"/>
        <v>0</v>
      </c>
      <c r="AR38" s="344">
        <f t="shared" si="27"/>
        <v>180</v>
      </c>
      <c r="AS38" s="344">
        <f t="shared" si="27"/>
        <v>35</v>
      </c>
      <c r="AT38" s="344">
        <f t="shared" si="27"/>
        <v>0</v>
      </c>
      <c r="AU38" s="344">
        <f t="shared" si="27"/>
        <v>0</v>
      </c>
      <c r="AV38" s="344">
        <f t="shared" si="27"/>
        <v>0</v>
      </c>
      <c r="AW38" s="344">
        <f t="shared" si="27"/>
        <v>0</v>
      </c>
      <c r="AX38" s="37"/>
    </row>
    <row r="39" spans="1:50" x14ac:dyDescent="0.25"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</row>
    <row r="40" spans="1:50" x14ac:dyDescent="0.25">
      <c r="D40" s="37">
        <f>D35*Matrices!$B$30</f>
        <v>0</v>
      </c>
      <c r="E40" s="37">
        <f>E35*Matrices!$C$30</f>
        <v>0</v>
      </c>
      <c r="F40" s="37">
        <f>F35*Matrices!$D$30</f>
        <v>0</v>
      </c>
      <c r="G40" s="37">
        <f>G35*Matrices!$E$30</f>
        <v>0</v>
      </c>
      <c r="H40" s="37">
        <f>H35*Matrices!$F$30</f>
        <v>7000</v>
      </c>
      <c r="I40" s="37">
        <f>I35*Matrices!$G$30</f>
        <v>0</v>
      </c>
      <c r="J40" s="37">
        <f>J35*Matrices!$H$30</f>
        <v>0</v>
      </c>
      <c r="K40" s="37">
        <f>K35*Matrices!$I$30</f>
        <v>0</v>
      </c>
      <c r="L40" s="37">
        <f>L35*Matrices!$J$30</f>
        <v>0</v>
      </c>
      <c r="M40" s="37">
        <f>M35*Matrices!$K$30</f>
        <v>0</v>
      </c>
      <c r="N40" s="37"/>
      <c r="O40" s="37"/>
      <c r="P40" s="37">
        <f>P35*Matrices!$B$30</f>
        <v>0</v>
      </c>
      <c r="Q40" s="37">
        <f>Q35*Matrices!$C$30</f>
        <v>0</v>
      </c>
      <c r="R40" s="37">
        <f>R35*Matrices!$D$30</f>
        <v>0</v>
      </c>
      <c r="S40" s="37">
        <f>S35*Matrices!$E$30</f>
        <v>0</v>
      </c>
      <c r="T40" s="37">
        <f>T35*Matrices!$F$30</f>
        <v>8000</v>
      </c>
      <c r="U40" s="37">
        <f>U35*Matrices!$G$30</f>
        <v>0</v>
      </c>
      <c r="V40" s="37">
        <f>V35*Matrices!$H$30</f>
        <v>0</v>
      </c>
      <c r="W40" s="37">
        <f>W35*Matrices!$I$30</f>
        <v>0</v>
      </c>
      <c r="X40" s="37">
        <f>X35*Matrices!$J$30</f>
        <v>0</v>
      </c>
      <c r="Y40" s="37">
        <f>Y35*Matrices!$K$30</f>
        <v>0</v>
      </c>
      <c r="Z40" s="37"/>
      <c r="AA40" s="37"/>
      <c r="AB40" s="37">
        <f>AB35*Matrices!$B$30</f>
        <v>0</v>
      </c>
      <c r="AC40" s="37">
        <f>AC35*Matrices!$C$30</f>
        <v>0</v>
      </c>
      <c r="AD40" s="37">
        <f>AD35*Matrices!$D$30</f>
        <v>0</v>
      </c>
      <c r="AE40" s="37">
        <f>AE35*Matrices!$E$30</f>
        <v>0</v>
      </c>
      <c r="AF40" s="37">
        <f>AF35*Matrices!$F$30</f>
        <v>16000</v>
      </c>
      <c r="AG40" s="37">
        <f>AG35*Matrices!$G$30</f>
        <v>0</v>
      </c>
      <c r="AH40" s="37">
        <f>AH35*Matrices!$H$30</f>
        <v>0</v>
      </c>
      <c r="AI40" s="37">
        <f>AI35*Matrices!$I$30</f>
        <v>0</v>
      </c>
      <c r="AJ40" s="37">
        <f>AJ35*Matrices!$J$30</f>
        <v>0</v>
      </c>
      <c r="AK40" s="37">
        <f>AK35*Matrices!$K$30</f>
        <v>0</v>
      </c>
      <c r="AL40" s="37"/>
      <c r="AM40" s="37"/>
      <c r="AN40" s="37">
        <f>AN35*Matrices!$B$30</f>
        <v>0</v>
      </c>
      <c r="AO40" s="37">
        <f>AO35*Matrices!$C$30</f>
        <v>0</v>
      </c>
      <c r="AP40" s="37">
        <f>AP35*Matrices!$D$30</f>
        <v>0</v>
      </c>
      <c r="AQ40" s="37">
        <f>AQ35*Matrices!$E$30</f>
        <v>0</v>
      </c>
      <c r="AR40" s="37">
        <f>AR35*Matrices!$F$30</f>
        <v>13000</v>
      </c>
      <c r="AS40" s="37">
        <f>AS35*Matrices!$G$30</f>
        <v>0</v>
      </c>
      <c r="AT40" s="37">
        <f>AT35*Matrices!$H$30</f>
        <v>0</v>
      </c>
      <c r="AU40" s="37">
        <f>AU35*Matrices!$I$30</f>
        <v>0</v>
      </c>
      <c r="AV40" s="37">
        <f>AV35*Matrices!$J$30</f>
        <v>0</v>
      </c>
      <c r="AW40" s="37">
        <f>AW35*Matrices!$K$30</f>
        <v>0</v>
      </c>
      <c r="AX40" s="37"/>
    </row>
    <row r="41" spans="1:50" x14ac:dyDescent="0.25">
      <c r="D41" s="37">
        <f>D36*Matrices!$B$31</f>
        <v>0</v>
      </c>
      <c r="E41" s="37">
        <f>E36*Matrices!$C$31</f>
        <v>0</v>
      </c>
      <c r="F41" s="37">
        <f>F36*Matrices!$D$31</f>
        <v>0</v>
      </c>
      <c r="G41" s="37">
        <f>G36*Matrices!$E$31</f>
        <v>0</v>
      </c>
      <c r="H41" s="37">
        <f>H36*Matrices!$F$31</f>
        <v>72000</v>
      </c>
      <c r="I41" s="37">
        <f>I36*Matrices!$G$31</f>
        <v>23000</v>
      </c>
      <c r="J41" s="37">
        <f>J36*Matrices!$H$31</f>
        <v>0</v>
      </c>
      <c r="K41" s="37">
        <f>K36*Matrices!$I$31</f>
        <v>0</v>
      </c>
      <c r="L41" s="37">
        <f>L36*Matrices!$J$31</f>
        <v>0</v>
      </c>
      <c r="M41" s="37">
        <f>M36*Matrices!$K$31</f>
        <v>0</v>
      </c>
      <c r="N41" s="37"/>
      <c r="O41" s="37"/>
      <c r="P41" s="37">
        <f>P36*Matrices!$B$31</f>
        <v>0</v>
      </c>
      <c r="Q41" s="37">
        <f>Q36*Matrices!$C$31</f>
        <v>0</v>
      </c>
      <c r="R41" s="37">
        <f>R36*Matrices!$D$31</f>
        <v>0</v>
      </c>
      <c r="S41" s="37">
        <f>S36*Matrices!$E$31</f>
        <v>0</v>
      </c>
      <c r="T41" s="37">
        <f>T36*Matrices!$F$31</f>
        <v>106000</v>
      </c>
      <c r="U41" s="37">
        <f>U36*Matrices!$G$31</f>
        <v>13000</v>
      </c>
      <c r="V41" s="37">
        <f>V36*Matrices!$H$31</f>
        <v>0</v>
      </c>
      <c r="W41" s="37">
        <f>W36*Matrices!$I$31</f>
        <v>0</v>
      </c>
      <c r="X41" s="37">
        <f>X36*Matrices!$J$31</f>
        <v>0</v>
      </c>
      <c r="Y41" s="37">
        <f>Y36*Matrices!$K$31</f>
        <v>0</v>
      </c>
      <c r="Z41" s="37"/>
      <c r="AA41" s="37"/>
      <c r="AB41" s="37">
        <f>AB36*Matrices!$B$31</f>
        <v>0</v>
      </c>
      <c r="AC41" s="37">
        <f>AC36*Matrices!$C$31</f>
        <v>0</v>
      </c>
      <c r="AD41" s="37">
        <f>AD36*Matrices!$D$31</f>
        <v>0</v>
      </c>
      <c r="AE41" s="37">
        <f>AE36*Matrices!$E$31</f>
        <v>0</v>
      </c>
      <c r="AF41" s="37">
        <f>AF36*Matrices!$F$31</f>
        <v>125000</v>
      </c>
      <c r="AG41" s="37">
        <f>AG36*Matrices!$G$31</f>
        <v>13000</v>
      </c>
      <c r="AH41" s="37">
        <f>AH36*Matrices!$H$31</f>
        <v>0</v>
      </c>
      <c r="AI41" s="37">
        <f>AI36*Matrices!$I$31</f>
        <v>0</v>
      </c>
      <c r="AJ41" s="37">
        <f>AJ36*Matrices!$J$31</f>
        <v>0</v>
      </c>
      <c r="AK41" s="37">
        <f>AK36*Matrices!$K$31</f>
        <v>0</v>
      </c>
      <c r="AL41" s="37"/>
      <c r="AM41" s="37"/>
      <c r="AN41" s="37">
        <f>AN36*Matrices!$B$31</f>
        <v>0</v>
      </c>
      <c r="AO41" s="37">
        <f>AO36*Matrices!$C$31</f>
        <v>0</v>
      </c>
      <c r="AP41" s="37">
        <f>AP36*Matrices!$D$31</f>
        <v>0</v>
      </c>
      <c r="AQ41" s="37">
        <f>AQ36*Matrices!$E$31</f>
        <v>0</v>
      </c>
      <c r="AR41" s="37">
        <f>AR36*Matrices!$F$31</f>
        <v>154000</v>
      </c>
      <c r="AS41" s="37">
        <f>AS36*Matrices!$G$31</f>
        <v>26000</v>
      </c>
      <c r="AT41" s="37">
        <f>AT36*Matrices!$H$31</f>
        <v>0</v>
      </c>
      <c r="AU41" s="37">
        <f>AU36*Matrices!$I$31</f>
        <v>0</v>
      </c>
      <c r="AV41" s="37">
        <f>AV36*Matrices!$J$31</f>
        <v>0</v>
      </c>
      <c r="AW41" s="37">
        <f>AW36*Matrices!$K$31</f>
        <v>0</v>
      </c>
      <c r="AX41" s="37"/>
    </row>
    <row r="42" spans="1:50" x14ac:dyDescent="0.25">
      <c r="D42" s="37">
        <f>D37*Matrices!$B$32</f>
        <v>0</v>
      </c>
      <c r="E42" s="37">
        <f>E37*Matrices!$C$32</f>
        <v>0</v>
      </c>
      <c r="F42" s="37">
        <f>F37*Matrices!$D$32</f>
        <v>0</v>
      </c>
      <c r="G42" s="37">
        <f>G37*Matrices!$E$32</f>
        <v>0</v>
      </c>
      <c r="H42" s="37">
        <f>H37*Matrices!$F$32</f>
        <v>7000</v>
      </c>
      <c r="I42" s="37">
        <f>I37*Matrices!$G$32</f>
        <v>4000</v>
      </c>
      <c r="J42" s="37">
        <f>J37*Matrices!$H$32</f>
        <v>0</v>
      </c>
      <c r="K42" s="37">
        <f>K37*Matrices!$I$32</f>
        <v>0</v>
      </c>
      <c r="L42" s="37">
        <f>L37*Matrices!$J$32</f>
        <v>0</v>
      </c>
      <c r="M42" s="37">
        <f>M37*Matrices!$K$32</f>
        <v>0</v>
      </c>
      <c r="N42" s="37"/>
      <c r="O42" s="37"/>
      <c r="P42" s="37">
        <f>P37*Matrices!$B$32</f>
        <v>0</v>
      </c>
      <c r="Q42" s="37">
        <f>Q37*Matrices!$C$32</f>
        <v>0</v>
      </c>
      <c r="R42" s="37">
        <f>R37*Matrices!$D$32</f>
        <v>0</v>
      </c>
      <c r="S42" s="37">
        <f>S37*Matrices!$E$32</f>
        <v>0</v>
      </c>
      <c r="T42" s="37">
        <f>T37*Matrices!$F$32</f>
        <v>5000</v>
      </c>
      <c r="U42" s="37">
        <f>U37*Matrices!$G$32</f>
        <v>5000</v>
      </c>
      <c r="V42" s="37">
        <f>V37*Matrices!$H$32</f>
        <v>0</v>
      </c>
      <c r="W42" s="37">
        <f>W37*Matrices!$I$32</f>
        <v>0</v>
      </c>
      <c r="X42" s="37">
        <f>X37*Matrices!$J$32</f>
        <v>0</v>
      </c>
      <c r="Y42" s="37">
        <f>Y37*Matrices!$K$32</f>
        <v>0</v>
      </c>
      <c r="Z42" s="37"/>
      <c r="AA42" s="37"/>
      <c r="AB42" s="37">
        <f>AB37*Matrices!$B$32</f>
        <v>0</v>
      </c>
      <c r="AC42" s="37">
        <f>AC37*Matrices!$C$32</f>
        <v>0</v>
      </c>
      <c r="AD42" s="37">
        <f>AD37*Matrices!$D$32</f>
        <v>0</v>
      </c>
      <c r="AE42" s="37">
        <f>AE37*Matrices!$E$32</f>
        <v>0</v>
      </c>
      <c r="AF42" s="37">
        <f>AF37*Matrices!$F$32</f>
        <v>6000</v>
      </c>
      <c r="AG42" s="37">
        <f>AG37*Matrices!$G$32</f>
        <v>3000</v>
      </c>
      <c r="AH42" s="37">
        <f>AH37*Matrices!$H$32</f>
        <v>0</v>
      </c>
      <c r="AI42" s="37">
        <f>AI37*Matrices!$I$32</f>
        <v>0</v>
      </c>
      <c r="AJ42" s="37">
        <f>AJ37*Matrices!$J$32</f>
        <v>0</v>
      </c>
      <c r="AK42" s="37">
        <f>AK37*Matrices!$K$32</f>
        <v>0</v>
      </c>
      <c r="AL42" s="37"/>
      <c r="AM42" s="37"/>
      <c r="AN42" s="37">
        <f>AN37*Matrices!$B$32</f>
        <v>0</v>
      </c>
      <c r="AO42" s="37">
        <f>AO37*Matrices!$C$32</f>
        <v>0</v>
      </c>
      <c r="AP42" s="37">
        <f>AP37*Matrices!$D$32</f>
        <v>0</v>
      </c>
      <c r="AQ42" s="37">
        <f>AQ37*Matrices!$E$32</f>
        <v>0</v>
      </c>
      <c r="AR42" s="37">
        <f>AR37*Matrices!$F$32</f>
        <v>13000</v>
      </c>
      <c r="AS42" s="37">
        <f>AS37*Matrices!$G$32</f>
        <v>9000</v>
      </c>
      <c r="AT42" s="37">
        <f>AT37*Matrices!$H$32</f>
        <v>0</v>
      </c>
      <c r="AU42" s="37">
        <f>AU37*Matrices!$I$32</f>
        <v>0</v>
      </c>
      <c r="AV42" s="37">
        <f>AV37*Matrices!$J$32</f>
        <v>0</v>
      </c>
      <c r="AW42" s="37">
        <f>AW37*Matrices!$K$32</f>
        <v>0</v>
      </c>
      <c r="AX42" s="37"/>
    </row>
    <row r="43" spans="1:50" x14ac:dyDescent="0.25">
      <c r="B43" t="str">
        <f>B37</f>
        <v>ENMU</v>
      </c>
      <c r="D43" s="344">
        <f t="shared" ref="D43:M43" si="28">SUM(D40:D42)</f>
        <v>0</v>
      </c>
      <c r="E43" s="344">
        <f t="shared" si="28"/>
        <v>0</v>
      </c>
      <c r="F43" s="344">
        <f t="shared" si="28"/>
        <v>0</v>
      </c>
      <c r="G43" s="344">
        <f t="shared" si="28"/>
        <v>0</v>
      </c>
      <c r="H43" s="344">
        <f t="shared" si="28"/>
        <v>86000</v>
      </c>
      <c r="I43" s="344">
        <f t="shared" si="28"/>
        <v>27000</v>
      </c>
      <c r="J43" s="344">
        <f t="shared" si="28"/>
        <v>0</v>
      </c>
      <c r="K43" s="344">
        <f t="shared" si="28"/>
        <v>0</v>
      </c>
      <c r="L43" s="344">
        <f t="shared" si="28"/>
        <v>0</v>
      </c>
      <c r="M43" s="344">
        <f t="shared" si="28"/>
        <v>0</v>
      </c>
      <c r="N43" s="194">
        <f>SUM(D43:M43)/Matrices!$L$32</f>
        <v>73.139158576051784</v>
      </c>
      <c r="O43" s="37"/>
      <c r="P43" s="344">
        <f t="shared" ref="P43:Y43" si="29">SUM(P40:P42)</f>
        <v>0</v>
      </c>
      <c r="Q43" s="344">
        <f t="shared" si="29"/>
        <v>0</v>
      </c>
      <c r="R43" s="344">
        <f t="shared" si="29"/>
        <v>0</v>
      </c>
      <c r="S43" s="344">
        <f t="shared" si="29"/>
        <v>0</v>
      </c>
      <c r="T43" s="344">
        <f t="shared" si="29"/>
        <v>119000</v>
      </c>
      <c r="U43" s="344">
        <f t="shared" si="29"/>
        <v>18000</v>
      </c>
      <c r="V43" s="344">
        <f t="shared" si="29"/>
        <v>0</v>
      </c>
      <c r="W43" s="344">
        <f t="shared" si="29"/>
        <v>0</v>
      </c>
      <c r="X43" s="344">
        <f t="shared" si="29"/>
        <v>0</v>
      </c>
      <c r="Y43" s="344">
        <f t="shared" si="29"/>
        <v>0</v>
      </c>
      <c r="Z43" s="194">
        <f>SUM(P43:Y43)/Matrices!$L$32</f>
        <v>88.673139158576049</v>
      </c>
      <c r="AA43" s="37"/>
      <c r="AB43" s="344">
        <f t="shared" ref="AB43:AK43" si="30">SUM(AB40:AB42)</f>
        <v>0</v>
      </c>
      <c r="AC43" s="344">
        <f t="shared" si="30"/>
        <v>0</v>
      </c>
      <c r="AD43" s="344">
        <f t="shared" si="30"/>
        <v>0</v>
      </c>
      <c r="AE43" s="344">
        <f t="shared" si="30"/>
        <v>0</v>
      </c>
      <c r="AF43" s="344">
        <f t="shared" si="30"/>
        <v>147000</v>
      </c>
      <c r="AG43" s="344">
        <f t="shared" si="30"/>
        <v>16000</v>
      </c>
      <c r="AH43" s="344">
        <f t="shared" si="30"/>
        <v>0</v>
      </c>
      <c r="AI43" s="344">
        <f t="shared" si="30"/>
        <v>0</v>
      </c>
      <c r="AJ43" s="344">
        <f t="shared" si="30"/>
        <v>0</v>
      </c>
      <c r="AK43" s="344">
        <f t="shared" si="30"/>
        <v>0</v>
      </c>
      <c r="AL43" s="194">
        <f>SUM(AB43:AK43)/Matrices!$L$32</f>
        <v>105.50161812297735</v>
      </c>
      <c r="AM43" s="37"/>
      <c r="AN43" s="344">
        <f t="shared" ref="AN43:AW43" si="31">SUM(AN40:AN42)</f>
        <v>0</v>
      </c>
      <c r="AO43" s="344">
        <f t="shared" si="31"/>
        <v>0</v>
      </c>
      <c r="AP43" s="344">
        <f t="shared" si="31"/>
        <v>0</v>
      </c>
      <c r="AQ43" s="344">
        <f t="shared" si="31"/>
        <v>0</v>
      </c>
      <c r="AR43" s="344">
        <f t="shared" si="31"/>
        <v>180000</v>
      </c>
      <c r="AS43" s="344">
        <f t="shared" si="31"/>
        <v>35000</v>
      </c>
      <c r="AT43" s="344">
        <f t="shared" si="31"/>
        <v>0</v>
      </c>
      <c r="AU43" s="344">
        <f t="shared" si="31"/>
        <v>0</v>
      </c>
      <c r="AV43" s="344">
        <f t="shared" si="31"/>
        <v>0</v>
      </c>
      <c r="AW43" s="344">
        <f t="shared" si="31"/>
        <v>0</v>
      </c>
      <c r="AX43" s="194">
        <f>SUM(AN43:AW43)/Matrices!$L$32</f>
        <v>139.15857605177993</v>
      </c>
    </row>
    <row r="44" spans="1:50" x14ac:dyDescent="0.25"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</row>
    <row r="45" spans="1:50" x14ac:dyDescent="0.25">
      <c r="A45" s="35" t="str">
        <f>Raw_STEMH_Data!A14</f>
        <v>22</v>
      </c>
      <c r="B45" t="str">
        <f>Raw_STEMH_Data!B14</f>
        <v>NMHU</v>
      </c>
      <c r="C45" s="343" t="str">
        <f>Raw_STEMH_Data!C14</f>
        <v>1</v>
      </c>
      <c r="D45" s="37">
        <f>Raw_STEMH_Data!D14</f>
        <v>0</v>
      </c>
      <c r="E45" s="37">
        <f>Raw_STEMH_Data!E14</f>
        <v>0</v>
      </c>
      <c r="F45" s="37">
        <f>Raw_STEMH_Data!F14</f>
        <v>0</v>
      </c>
      <c r="G45" s="37">
        <f>Raw_STEMH_Data!G14</f>
        <v>0</v>
      </c>
      <c r="H45" s="37">
        <f>Raw_STEMH_Data!H14</f>
        <v>6</v>
      </c>
      <c r="I45" s="37">
        <f>Raw_STEMH_Data!I14</f>
        <v>0</v>
      </c>
      <c r="J45" s="37">
        <f>Raw_STEMH_Data!J14</f>
        <v>0</v>
      </c>
      <c r="K45" s="37">
        <f>Raw_STEMH_Data!K14</f>
        <v>0</v>
      </c>
      <c r="L45" s="37">
        <f>Raw_STEMH_Data!L14</f>
        <v>0</v>
      </c>
      <c r="M45" s="37">
        <f>Raw_STEMH_Data!M14</f>
        <v>0</v>
      </c>
      <c r="N45" s="37"/>
      <c r="O45" s="37"/>
      <c r="P45" s="37">
        <f>Raw_STEMH_Data!N14</f>
        <v>0</v>
      </c>
      <c r="Q45" s="37">
        <f>Raw_STEMH_Data!O14</f>
        <v>0</v>
      </c>
      <c r="R45" s="37">
        <f>Raw_STEMH_Data!P14</f>
        <v>0</v>
      </c>
      <c r="S45" s="37">
        <f>Raw_STEMH_Data!Q14</f>
        <v>0</v>
      </c>
      <c r="T45" s="37">
        <f>Raw_STEMH_Data!R14</f>
        <v>9</v>
      </c>
      <c r="U45" s="37">
        <f>Raw_STEMH_Data!S14</f>
        <v>0</v>
      </c>
      <c r="V45" s="37">
        <f>Raw_STEMH_Data!T14</f>
        <v>0</v>
      </c>
      <c r="W45" s="37">
        <f>Raw_STEMH_Data!U14</f>
        <v>0</v>
      </c>
      <c r="X45" s="37">
        <f>Raw_STEMH_Data!V14</f>
        <v>0</v>
      </c>
      <c r="Y45" s="37">
        <f>Raw_STEMH_Data!W14</f>
        <v>0</v>
      </c>
      <c r="Z45" s="37"/>
      <c r="AA45" s="37"/>
      <c r="AB45" s="37">
        <f>Raw_STEMH_Data!X14</f>
        <v>0</v>
      </c>
      <c r="AC45" s="37">
        <f>Raw_STEMH_Data!Y14</f>
        <v>0</v>
      </c>
      <c r="AD45" s="37">
        <f>Raw_STEMH_Data!Z14</f>
        <v>0</v>
      </c>
      <c r="AE45" s="37">
        <f>Raw_STEMH_Data!AA14</f>
        <v>0</v>
      </c>
      <c r="AF45" s="37">
        <f>Raw_STEMH_Data!AB14</f>
        <v>9</v>
      </c>
      <c r="AG45" s="37">
        <f>Raw_STEMH_Data!AC14</f>
        <v>0</v>
      </c>
      <c r="AH45" s="37">
        <f>Raw_STEMH_Data!AD14</f>
        <v>0</v>
      </c>
      <c r="AI45" s="37">
        <f>Raw_STEMH_Data!AE14</f>
        <v>0</v>
      </c>
      <c r="AJ45" s="37">
        <f>Raw_STEMH_Data!AF14</f>
        <v>0</v>
      </c>
      <c r="AK45" s="37">
        <f>Raw_STEMH_Data!AG14</f>
        <v>0</v>
      </c>
      <c r="AL45" s="37"/>
      <c r="AM45" s="37"/>
      <c r="AN45" s="37">
        <f>Raw_STEMH_Data!AH14</f>
        <v>0</v>
      </c>
      <c r="AO45" s="37">
        <f>Raw_STEMH_Data!AI14</f>
        <v>0</v>
      </c>
      <c r="AP45" s="37">
        <f>Raw_STEMH_Data!AJ14</f>
        <v>0</v>
      </c>
      <c r="AQ45" s="37">
        <f>Raw_STEMH_Data!AK14</f>
        <v>0</v>
      </c>
      <c r="AR45" s="37">
        <f>Raw_STEMH_Data!AL14</f>
        <v>7</v>
      </c>
      <c r="AS45" s="37">
        <f>Raw_STEMH_Data!AM14</f>
        <v>0</v>
      </c>
      <c r="AT45" s="37">
        <f>Raw_STEMH_Data!AN14</f>
        <v>0</v>
      </c>
      <c r="AU45" s="37">
        <f>Raw_STEMH_Data!AO14</f>
        <v>0</v>
      </c>
      <c r="AV45" s="37">
        <f>Raw_STEMH_Data!AP14</f>
        <v>0</v>
      </c>
      <c r="AW45" s="37">
        <f>Raw_STEMH_Data!AQ14</f>
        <v>0</v>
      </c>
      <c r="AX45" s="37"/>
    </row>
    <row r="46" spans="1:50" x14ac:dyDescent="0.25">
      <c r="A46" s="35" t="str">
        <f>Raw_STEMH_Data!A15</f>
        <v>22</v>
      </c>
      <c r="B46" t="str">
        <f>Raw_STEMH_Data!B15</f>
        <v>NMHU</v>
      </c>
      <c r="C46" s="343" t="str">
        <f>Raw_STEMH_Data!C15</f>
        <v>2</v>
      </c>
      <c r="D46" s="37">
        <f>Raw_STEMH_Data!D15</f>
        <v>0</v>
      </c>
      <c r="E46" s="37">
        <f>Raw_STEMH_Data!E15</f>
        <v>0</v>
      </c>
      <c r="F46" s="37">
        <f>Raw_STEMH_Data!F15</f>
        <v>0</v>
      </c>
      <c r="G46" s="37">
        <f>Raw_STEMH_Data!G15</f>
        <v>0</v>
      </c>
      <c r="H46" s="37">
        <f>Raw_STEMH_Data!H15</f>
        <v>91</v>
      </c>
      <c r="I46" s="37">
        <f>Raw_STEMH_Data!I15</f>
        <v>150</v>
      </c>
      <c r="J46" s="37">
        <f>Raw_STEMH_Data!J15</f>
        <v>0</v>
      </c>
      <c r="K46" s="37">
        <f>Raw_STEMH_Data!K15</f>
        <v>0</v>
      </c>
      <c r="L46" s="37">
        <f>Raw_STEMH_Data!L15</f>
        <v>0</v>
      </c>
      <c r="M46" s="37">
        <f>Raw_STEMH_Data!M15</f>
        <v>0</v>
      </c>
      <c r="N46" s="37"/>
      <c r="O46" s="37"/>
      <c r="P46" s="37">
        <f>Raw_STEMH_Data!N15</f>
        <v>0</v>
      </c>
      <c r="Q46" s="37">
        <f>Raw_STEMH_Data!O15</f>
        <v>0</v>
      </c>
      <c r="R46" s="37">
        <f>Raw_STEMH_Data!P15</f>
        <v>0</v>
      </c>
      <c r="S46" s="37">
        <f>Raw_STEMH_Data!Q15</f>
        <v>0</v>
      </c>
      <c r="T46" s="37">
        <f>Raw_STEMH_Data!R15</f>
        <v>110</v>
      </c>
      <c r="U46" s="37">
        <f>Raw_STEMH_Data!S15</f>
        <v>171</v>
      </c>
      <c r="V46" s="37">
        <f>Raw_STEMH_Data!T15</f>
        <v>0</v>
      </c>
      <c r="W46" s="37">
        <f>Raw_STEMH_Data!U15</f>
        <v>0</v>
      </c>
      <c r="X46" s="37">
        <f>Raw_STEMH_Data!V15</f>
        <v>0</v>
      </c>
      <c r="Y46" s="37">
        <f>Raw_STEMH_Data!W15</f>
        <v>0</v>
      </c>
      <c r="Z46" s="37"/>
      <c r="AA46" s="37"/>
      <c r="AB46" s="37">
        <f>Raw_STEMH_Data!X15</f>
        <v>0</v>
      </c>
      <c r="AC46" s="37">
        <f>Raw_STEMH_Data!Y15</f>
        <v>0</v>
      </c>
      <c r="AD46" s="37">
        <f>Raw_STEMH_Data!Z15</f>
        <v>0</v>
      </c>
      <c r="AE46" s="37">
        <f>Raw_STEMH_Data!AA15</f>
        <v>0</v>
      </c>
      <c r="AF46" s="37">
        <f>Raw_STEMH_Data!AB15</f>
        <v>118</v>
      </c>
      <c r="AG46" s="37">
        <f>Raw_STEMH_Data!AC15</f>
        <v>167</v>
      </c>
      <c r="AH46" s="37">
        <f>Raw_STEMH_Data!AD15</f>
        <v>0</v>
      </c>
      <c r="AI46" s="37">
        <f>Raw_STEMH_Data!AE15</f>
        <v>0</v>
      </c>
      <c r="AJ46" s="37">
        <f>Raw_STEMH_Data!AF15</f>
        <v>0</v>
      </c>
      <c r="AK46" s="37">
        <f>Raw_STEMH_Data!AG15</f>
        <v>0</v>
      </c>
      <c r="AL46" s="37"/>
      <c r="AM46" s="37"/>
      <c r="AN46" s="37">
        <f>Raw_STEMH_Data!AH15</f>
        <v>0</v>
      </c>
      <c r="AO46" s="37">
        <f>Raw_STEMH_Data!AI15</f>
        <v>0</v>
      </c>
      <c r="AP46" s="37">
        <f>Raw_STEMH_Data!AJ15</f>
        <v>0</v>
      </c>
      <c r="AQ46" s="37">
        <f>Raw_STEMH_Data!AK15</f>
        <v>0</v>
      </c>
      <c r="AR46" s="37">
        <f>Raw_STEMH_Data!AL15</f>
        <v>151</v>
      </c>
      <c r="AS46" s="37">
        <f>Raw_STEMH_Data!AM15</f>
        <v>141</v>
      </c>
      <c r="AT46" s="37">
        <f>Raw_STEMH_Data!AN15</f>
        <v>0</v>
      </c>
      <c r="AU46" s="37">
        <f>Raw_STEMH_Data!AO15</f>
        <v>0</v>
      </c>
      <c r="AV46" s="37">
        <f>Raw_STEMH_Data!AP15</f>
        <v>0</v>
      </c>
      <c r="AW46" s="37">
        <f>Raw_STEMH_Data!AQ15</f>
        <v>0</v>
      </c>
      <c r="AX46" s="37"/>
    </row>
    <row r="47" spans="1:50" x14ac:dyDescent="0.25">
      <c r="A47" s="35" t="str">
        <f>Raw_STEMH_Data!A16</f>
        <v>22</v>
      </c>
      <c r="B47" t="str">
        <f>Raw_STEMH_Data!B16</f>
        <v>NMHU</v>
      </c>
      <c r="C47" s="343" t="str">
        <f>Raw_STEMH_Data!C16</f>
        <v>3</v>
      </c>
      <c r="D47" s="37">
        <f>Raw_STEMH_Data!D16</f>
        <v>0</v>
      </c>
      <c r="E47" s="37">
        <f>Raw_STEMH_Data!E16</f>
        <v>0</v>
      </c>
      <c r="F47" s="37">
        <f>Raw_STEMH_Data!F16</f>
        <v>0</v>
      </c>
      <c r="G47" s="37">
        <f>Raw_STEMH_Data!G16</f>
        <v>0</v>
      </c>
      <c r="H47" s="37">
        <f>Raw_STEMH_Data!H16</f>
        <v>5</v>
      </c>
      <c r="I47" s="37">
        <f>Raw_STEMH_Data!I16</f>
        <v>4</v>
      </c>
      <c r="J47" s="37">
        <f>Raw_STEMH_Data!J16</f>
        <v>0</v>
      </c>
      <c r="K47" s="37">
        <f>Raw_STEMH_Data!K16</f>
        <v>0</v>
      </c>
      <c r="L47" s="37">
        <f>Raw_STEMH_Data!L16</f>
        <v>0</v>
      </c>
      <c r="M47" s="37">
        <f>Raw_STEMH_Data!M16</f>
        <v>0</v>
      </c>
      <c r="N47" s="37"/>
      <c r="O47" s="37"/>
      <c r="P47" s="37">
        <f>Raw_STEMH_Data!N16</f>
        <v>0</v>
      </c>
      <c r="Q47" s="37">
        <f>Raw_STEMH_Data!O16</f>
        <v>0</v>
      </c>
      <c r="R47" s="37">
        <f>Raw_STEMH_Data!P16</f>
        <v>0</v>
      </c>
      <c r="S47" s="37">
        <f>Raw_STEMH_Data!Q16</f>
        <v>0</v>
      </c>
      <c r="T47" s="37">
        <f>Raw_STEMH_Data!R16</f>
        <v>7</v>
      </c>
      <c r="U47" s="37">
        <f>Raw_STEMH_Data!S16</f>
        <v>2</v>
      </c>
      <c r="V47" s="37">
        <f>Raw_STEMH_Data!T16</f>
        <v>0</v>
      </c>
      <c r="W47" s="37">
        <f>Raw_STEMH_Data!U16</f>
        <v>0</v>
      </c>
      <c r="X47" s="37">
        <f>Raw_STEMH_Data!V16</f>
        <v>0</v>
      </c>
      <c r="Y47" s="37">
        <f>Raw_STEMH_Data!W16</f>
        <v>0</v>
      </c>
      <c r="Z47" s="37"/>
      <c r="AA47" s="37"/>
      <c r="AB47" s="37">
        <f>Raw_STEMH_Data!X16</f>
        <v>0</v>
      </c>
      <c r="AC47" s="37">
        <f>Raw_STEMH_Data!Y16</f>
        <v>0</v>
      </c>
      <c r="AD47" s="37">
        <f>Raw_STEMH_Data!Z16</f>
        <v>0</v>
      </c>
      <c r="AE47" s="37">
        <f>Raw_STEMH_Data!AA16</f>
        <v>0</v>
      </c>
      <c r="AF47" s="37">
        <f>Raw_STEMH_Data!AB16</f>
        <v>12</v>
      </c>
      <c r="AG47" s="37">
        <f>Raw_STEMH_Data!AC16</f>
        <v>3</v>
      </c>
      <c r="AH47" s="37">
        <f>Raw_STEMH_Data!AD16</f>
        <v>0</v>
      </c>
      <c r="AI47" s="37">
        <f>Raw_STEMH_Data!AE16</f>
        <v>0</v>
      </c>
      <c r="AJ47" s="37">
        <f>Raw_STEMH_Data!AF16</f>
        <v>0</v>
      </c>
      <c r="AK47" s="37">
        <f>Raw_STEMH_Data!AG16</f>
        <v>0</v>
      </c>
      <c r="AL47" s="37"/>
      <c r="AM47" s="37"/>
      <c r="AN47" s="37">
        <f>Raw_STEMH_Data!AH16</f>
        <v>0</v>
      </c>
      <c r="AO47" s="37">
        <f>Raw_STEMH_Data!AI16</f>
        <v>0</v>
      </c>
      <c r="AP47" s="37">
        <f>Raw_STEMH_Data!AJ16</f>
        <v>0</v>
      </c>
      <c r="AQ47" s="37">
        <f>Raw_STEMH_Data!AK16</f>
        <v>0</v>
      </c>
      <c r="AR47" s="37">
        <f>Raw_STEMH_Data!AL16</f>
        <v>5</v>
      </c>
      <c r="AS47" s="37">
        <f>Raw_STEMH_Data!AM16</f>
        <v>0</v>
      </c>
      <c r="AT47" s="37">
        <f>Raw_STEMH_Data!AN16</f>
        <v>0</v>
      </c>
      <c r="AU47" s="37">
        <f>Raw_STEMH_Data!AO16</f>
        <v>0</v>
      </c>
      <c r="AV47" s="37">
        <f>Raw_STEMH_Data!AP16</f>
        <v>1</v>
      </c>
      <c r="AW47" s="37">
        <f>Raw_STEMH_Data!AQ16</f>
        <v>0</v>
      </c>
      <c r="AX47" s="37"/>
    </row>
    <row r="48" spans="1:50" x14ac:dyDescent="0.25">
      <c r="D48" s="344">
        <f t="shared" ref="D48:M48" si="32">SUM(D45:D47)</f>
        <v>0</v>
      </c>
      <c r="E48" s="344">
        <f t="shared" si="32"/>
        <v>0</v>
      </c>
      <c r="F48" s="344">
        <f t="shared" si="32"/>
        <v>0</v>
      </c>
      <c r="G48" s="344">
        <f t="shared" si="32"/>
        <v>0</v>
      </c>
      <c r="H48" s="344">
        <f t="shared" si="32"/>
        <v>102</v>
      </c>
      <c r="I48" s="344">
        <f t="shared" si="32"/>
        <v>154</v>
      </c>
      <c r="J48" s="344">
        <f t="shared" si="32"/>
        <v>0</v>
      </c>
      <c r="K48" s="344">
        <f t="shared" si="32"/>
        <v>0</v>
      </c>
      <c r="L48" s="344">
        <f t="shared" si="32"/>
        <v>0</v>
      </c>
      <c r="M48" s="344">
        <f t="shared" si="32"/>
        <v>0</v>
      </c>
      <c r="N48" s="37"/>
      <c r="O48" s="37"/>
      <c r="P48" s="344">
        <f t="shared" ref="P48:Y48" si="33">SUM(P45:P47)</f>
        <v>0</v>
      </c>
      <c r="Q48" s="344">
        <f t="shared" si="33"/>
        <v>0</v>
      </c>
      <c r="R48" s="344">
        <f t="shared" si="33"/>
        <v>0</v>
      </c>
      <c r="S48" s="344">
        <f t="shared" si="33"/>
        <v>0</v>
      </c>
      <c r="T48" s="344">
        <f t="shared" si="33"/>
        <v>126</v>
      </c>
      <c r="U48" s="344">
        <f t="shared" si="33"/>
        <v>173</v>
      </c>
      <c r="V48" s="344">
        <f t="shared" si="33"/>
        <v>0</v>
      </c>
      <c r="W48" s="344">
        <f t="shared" si="33"/>
        <v>0</v>
      </c>
      <c r="X48" s="344">
        <f t="shared" si="33"/>
        <v>0</v>
      </c>
      <c r="Y48" s="344">
        <f t="shared" si="33"/>
        <v>0</v>
      </c>
      <c r="Z48" s="37"/>
      <c r="AA48" s="37"/>
      <c r="AB48" s="344">
        <f t="shared" ref="AB48:AK48" si="34">SUM(AB45:AB47)</f>
        <v>0</v>
      </c>
      <c r="AC48" s="344">
        <f t="shared" si="34"/>
        <v>0</v>
      </c>
      <c r="AD48" s="344">
        <f t="shared" si="34"/>
        <v>0</v>
      </c>
      <c r="AE48" s="344">
        <f t="shared" si="34"/>
        <v>0</v>
      </c>
      <c r="AF48" s="344">
        <f t="shared" si="34"/>
        <v>139</v>
      </c>
      <c r="AG48" s="344">
        <f t="shared" si="34"/>
        <v>170</v>
      </c>
      <c r="AH48" s="344">
        <f t="shared" si="34"/>
        <v>0</v>
      </c>
      <c r="AI48" s="344">
        <f t="shared" si="34"/>
        <v>0</v>
      </c>
      <c r="AJ48" s="344">
        <f t="shared" si="34"/>
        <v>0</v>
      </c>
      <c r="AK48" s="344">
        <f t="shared" si="34"/>
        <v>0</v>
      </c>
      <c r="AL48" s="37"/>
      <c r="AM48" s="37"/>
      <c r="AN48" s="344">
        <f t="shared" ref="AN48:AW48" si="35">SUM(AN45:AN47)</f>
        <v>0</v>
      </c>
      <c r="AO48" s="344">
        <f t="shared" si="35"/>
        <v>0</v>
      </c>
      <c r="AP48" s="344">
        <f t="shared" si="35"/>
        <v>0</v>
      </c>
      <c r="AQ48" s="344">
        <f t="shared" si="35"/>
        <v>0</v>
      </c>
      <c r="AR48" s="344">
        <f t="shared" si="35"/>
        <v>163</v>
      </c>
      <c r="AS48" s="344">
        <f t="shared" si="35"/>
        <v>141</v>
      </c>
      <c r="AT48" s="344">
        <f t="shared" si="35"/>
        <v>0</v>
      </c>
      <c r="AU48" s="344">
        <f t="shared" si="35"/>
        <v>0</v>
      </c>
      <c r="AV48" s="344">
        <f t="shared" si="35"/>
        <v>1</v>
      </c>
      <c r="AW48" s="344">
        <f t="shared" si="35"/>
        <v>0</v>
      </c>
      <c r="AX48" s="37"/>
    </row>
    <row r="49" spans="1:50" x14ac:dyDescent="0.25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</row>
    <row r="50" spans="1:50" x14ac:dyDescent="0.25">
      <c r="D50" s="37">
        <f>D45*Matrices!$B$30</f>
        <v>0</v>
      </c>
      <c r="E50" s="37">
        <f>E45*Matrices!$C$30</f>
        <v>0</v>
      </c>
      <c r="F50" s="37">
        <f>F45*Matrices!$D$30</f>
        <v>0</v>
      </c>
      <c r="G50" s="37">
        <f>G45*Matrices!$E$30</f>
        <v>0</v>
      </c>
      <c r="H50" s="37">
        <f>H45*Matrices!$F$30</f>
        <v>6000</v>
      </c>
      <c r="I50" s="37">
        <f>I45*Matrices!$G$30</f>
        <v>0</v>
      </c>
      <c r="J50" s="37">
        <f>J45*Matrices!$H$30</f>
        <v>0</v>
      </c>
      <c r="K50" s="37">
        <f>K45*Matrices!$I$30</f>
        <v>0</v>
      </c>
      <c r="L50" s="37">
        <f>L45*Matrices!$J$30</f>
        <v>0</v>
      </c>
      <c r="M50" s="37">
        <f>M45*Matrices!$K$30</f>
        <v>0</v>
      </c>
      <c r="N50" s="37"/>
      <c r="O50" s="37"/>
      <c r="P50" s="37">
        <f>P45*Matrices!$B$30</f>
        <v>0</v>
      </c>
      <c r="Q50" s="37">
        <f>Q45*Matrices!$C$30</f>
        <v>0</v>
      </c>
      <c r="R50" s="37">
        <f>R45*Matrices!$D$30</f>
        <v>0</v>
      </c>
      <c r="S50" s="37">
        <f>S45*Matrices!$E$30</f>
        <v>0</v>
      </c>
      <c r="T50" s="37">
        <f>T45*Matrices!$F$30</f>
        <v>9000</v>
      </c>
      <c r="U50" s="37">
        <f>U45*Matrices!$G$30</f>
        <v>0</v>
      </c>
      <c r="V50" s="37">
        <f>V45*Matrices!$H$30</f>
        <v>0</v>
      </c>
      <c r="W50" s="37">
        <f>W45*Matrices!$I$30</f>
        <v>0</v>
      </c>
      <c r="X50" s="37">
        <f>X45*Matrices!$J$30</f>
        <v>0</v>
      </c>
      <c r="Y50" s="37">
        <f>Y45*Matrices!$K$30</f>
        <v>0</v>
      </c>
      <c r="Z50" s="37"/>
      <c r="AA50" s="37"/>
      <c r="AB50" s="37">
        <f>AB45*Matrices!$B$30</f>
        <v>0</v>
      </c>
      <c r="AC50" s="37">
        <f>AC45*Matrices!$C$30</f>
        <v>0</v>
      </c>
      <c r="AD50" s="37">
        <f>AD45*Matrices!$D$30</f>
        <v>0</v>
      </c>
      <c r="AE50" s="37">
        <f>AE45*Matrices!$E$30</f>
        <v>0</v>
      </c>
      <c r="AF50" s="37">
        <f>AF45*Matrices!$F$30</f>
        <v>9000</v>
      </c>
      <c r="AG50" s="37">
        <f>AG45*Matrices!$G$30</f>
        <v>0</v>
      </c>
      <c r="AH50" s="37">
        <f>AH45*Matrices!$H$30</f>
        <v>0</v>
      </c>
      <c r="AI50" s="37">
        <f>AI45*Matrices!$I$30</f>
        <v>0</v>
      </c>
      <c r="AJ50" s="37">
        <f>AJ45*Matrices!$J$30</f>
        <v>0</v>
      </c>
      <c r="AK50" s="37">
        <f>AK45*Matrices!$K$30</f>
        <v>0</v>
      </c>
      <c r="AL50" s="37"/>
      <c r="AM50" s="37"/>
      <c r="AN50" s="37">
        <f>AN45*Matrices!$B$30</f>
        <v>0</v>
      </c>
      <c r="AO50" s="37">
        <f>AO45*Matrices!$C$30</f>
        <v>0</v>
      </c>
      <c r="AP50" s="37">
        <f>AP45*Matrices!$D$30</f>
        <v>0</v>
      </c>
      <c r="AQ50" s="37">
        <f>AQ45*Matrices!$E$30</f>
        <v>0</v>
      </c>
      <c r="AR50" s="37">
        <f>AR45*Matrices!$F$30</f>
        <v>7000</v>
      </c>
      <c r="AS50" s="37">
        <f>AS45*Matrices!$G$30</f>
        <v>0</v>
      </c>
      <c r="AT50" s="37">
        <f>AT45*Matrices!$H$30</f>
        <v>0</v>
      </c>
      <c r="AU50" s="37">
        <f>AU45*Matrices!$I$30</f>
        <v>0</v>
      </c>
      <c r="AV50" s="37">
        <f>AV45*Matrices!$J$30</f>
        <v>0</v>
      </c>
      <c r="AW50" s="37">
        <f>AW45*Matrices!$K$30</f>
        <v>0</v>
      </c>
      <c r="AX50" s="37"/>
    </row>
    <row r="51" spans="1:50" x14ac:dyDescent="0.25">
      <c r="D51" s="37">
        <f>D46*Matrices!$B$31</f>
        <v>0</v>
      </c>
      <c r="E51" s="37">
        <f>E46*Matrices!$C$31</f>
        <v>0</v>
      </c>
      <c r="F51" s="37">
        <f>F46*Matrices!$D$31</f>
        <v>0</v>
      </c>
      <c r="G51" s="37">
        <f>G46*Matrices!$E$31</f>
        <v>0</v>
      </c>
      <c r="H51" s="37">
        <f>H46*Matrices!$F$31</f>
        <v>91000</v>
      </c>
      <c r="I51" s="37">
        <f>I46*Matrices!$G$31</f>
        <v>150000</v>
      </c>
      <c r="J51" s="37">
        <f>J46*Matrices!$H$31</f>
        <v>0</v>
      </c>
      <c r="K51" s="37">
        <f>K46*Matrices!$I$31</f>
        <v>0</v>
      </c>
      <c r="L51" s="37">
        <f>L46*Matrices!$J$31</f>
        <v>0</v>
      </c>
      <c r="M51" s="37">
        <f>M46*Matrices!$K$31</f>
        <v>0</v>
      </c>
      <c r="N51" s="37"/>
      <c r="O51" s="37"/>
      <c r="P51" s="37">
        <f>P46*Matrices!$B$31</f>
        <v>0</v>
      </c>
      <c r="Q51" s="37">
        <f>Q46*Matrices!$C$31</f>
        <v>0</v>
      </c>
      <c r="R51" s="37">
        <f>R46*Matrices!$D$31</f>
        <v>0</v>
      </c>
      <c r="S51" s="37">
        <f>S46*Matrices!$E$31</f>
        <v>0</v>
      </c>
      <c r="T51" s="37">
        <f>T46*Matrices!$F$31</f>
        <v>110000</v>
      </c>
      <c r="U51" s="37">
        <f>U46*Matrices!$G$31</f>
        <v>171000</v>
      </c>
      <c r="V51" s="37">
        <f>V46*Matrices!$H$31</f>
        <v>0</v>
      </c>
      <c r="W51" s="37">
        <f>W46*Matrices!$I$31</f>
        <v>0</v>
      </c>
      <c r="X51" s="37">
        <f>X46*Matrices!$J$31</f>
        <v>0</v>
      </c>
      <c r="Y51" s="37">
        <f>Y46*Matrices!$K$31</f>
        <v>0</v>
      </c>
      <c r="Z51" s="37"/>
      <c r="AA51" s="37"/>
      <c r="AB51" s="37">
        <f>AB46*Matrices!$B$31</f>
        <v>0</v>
      </c>
      <c r="AC51" s="37">
        <f>AC46*Matrices!$C$31</f>
        <v>0</v>
      </c>
      <c r="AD51" s="37">
        <f>AD46*Matrices!$D$31</f>
        <v>0</v>
      </c>
      <c r="AE51" s="37">
        <f>AE46*Matrices!$E$31</f>
        <v>0</v>
      </c>
      <c r="AF51" s="37">
        <f>AF46*Matrices!$F$31</f>
        <v>118000</v>
      </c>
      <c r="AG51" s="37">
        <f>AG46*Matrices!$G$31</f>
        <v>167000</v>
      </c>
      <c r="AH51" s="37">
        <f>AH46*Matrices!$H$31</f>
        <v>0</v>
      </c>
      <c r="AI51" s="37">
        <f>AI46*Matrices!$I$31</f>
        <v>0</v>
      </c>
      <c r="AJ51" s="37">
        <f>AJ46*Matrices!$J$31</f>
        <v>0</v>
      </c>
      <c r="AK51" s="37">
        <f>AK46*Matrices!$K$31</f>
        <v>0</v>
      </c>
      <c r="AL51" s="37"/>
      <c r="AM51" s="37"/>
      <c r="AN51" s="37">
        <f>AN46*Matrices!$B$31</f>
        <v>0</v>
      </c>
      <c r="AO51" s="37">
        <f>AO46*Matrices!$C$31</f>
        <v>0</v>
      </c>
      <c r="AP51" s="37">
        <f>AP46*Matrices!$D$31</f>
        <v>0</v>
      </c>
      <c r="AQ51" s="37">
        <f>AQ46*Matrices!$E$31</f>
        <v>0</v>
      </c>
      <c r="AR51" s="37">
        <f>AR46*Matrices!$F$31</f>
        <v>151000</v>
      </c>
      <c r="AS51" s="37">
        <f>AS46*Matrices!$G$31</f>
        <v>141000</v>
      </c>
      <c r="AT51" s="37">
        <f>AT46*Matrices!$H$31</f>
        <v>0</v>
      </c>
      <c r="AU51" s="37">
        <f>AU46*Matrices!$I$31</f>
        <v>0</v>
      </c>
      <c r="AV51" s="37">
        <f>AV46*Matrices!$J$31</f>
        <v>0</v>
      </c>
      <c r="AW51" s="37">
        <f>AW46*Matrices!$K$31</f>
        <v>0</v>
      </c>
      <c r="AX51" s="37"/>
    </row>
    <row r="52" spans="1:50" x14ac:dyDescent="0.25">
      <c r="D52" s="37">
        <f>D47*Matrices!$B$32</f>
        <v>0</v>
      </c>
      <c r="E52" s="37">
        <f>E47*Matrices!$C$32</f>
        <v>0</v>
      </c>
      <c r="F52" s="37">
        <f>F47*Matrices!$D$32</f>
        <v>0</v>
      </c>
      <c r="G52" s="37">
        <f>G47*Matrices!$E$32</f>
        <v>0</v>
      </c>
      <c r="H52" s="37">
        <f>H47*Matrices!$F$32</f>
        <v>5000</v>
      </c>
      <c r="I52" s="37">
        <f>I47*Matrices!$G$32</f>
        <v>4000</v>
      </c>
      <c r="J52" s="37">
        <f>J47*Matrices!$H$32</f>
        <v>0</v>
      </c>
      <c r="K52" s="37">
        <f>K47*Matrices!$I$32</f>
        <v>0</v>
      </c>
      <c r="L52" s="37">
        <f>L47*Matrices!$J$32</f>
        <v>0</v>
      </c>
      <c r="M52" s="37">
        <f>M47*Matrices!$K$32</f>
        <v>0</v>
      </c>
      <c r="N52" s="37"/>
      <c r="O52" s="37"/>
      <c r="P52" s="37">
        <f>P47*Matrices!$B$32</f>
        <v>0</v>
      </c>
      <c r="Q52" s="37">
        <f>Q47*Matrices!$C$32</f>
        <v>0</v>
      </c>
      <c r="R52" s="37">
        <f>R47*Matrices!$D$32</f>
        <v>0</v>
      </c>
      <c r="S52" s="37">
        <f>S47*Matrices!$E$32</f>
        <v>0</v>
      </c>
      <c r="T52" s="37">
        <f>T47*Matrices!$F$32</f>
        <v>7000</v>
      </c>
      <c r="U52" s="37">
        <f>U47*Matrices!$G$32</f>
        <v>2000</v>
      </c>
      <c r="V52" s="37">
        <f>V47*Matrices!$H$32</f>
        <v>0</v>
      </c>
      <c r="W52" s="37">
        <f>W47*Matrices!$I$32</f>
        <v>0</v>
      </c>
      <c r="X52" s="37">
        <f>X47*Matrices!$J$32</f>
        <v>0</v>
      </c>
      <c r="Y52" s="37">
        <f>Y47*Matrices!$K$32</f>
        <v>0</v>
      </c>
      <c r="Z52" s="37"/>
      <c r="AA52" s="37"/>
      <c r="AB52" s="37">
        <f>AB47*Matrices!$B$32</f>
        <v>0</v>
      </c>
      <c r="AC52" s="37">
        <f>AC47*Matrices!$C$32</f>
        <v>0</v>
      </c>
      <c r="AD52" s="37">
        <f>AD47*Matrices!$D$32</f>
        <v>0</v>
      </c>
      <c r="AE52" s="37">
        <f>AE47*Matrices!$E$32</f>
        <v>0</v>
      </c>
      <c r="AF52" s="37">
        <f>AF47*Matrices!$F$32</f>
        <v>12000</v>
      </c>
      <c r="AG52" s="37">
        <f>AG47*Matrices!$G$32</f>
        <v>3000</v>
      </c>
      <c r="AH52" s="37">
        <f>AH47*Matrices!$H$32</f>
        <v>0</v>
      </c>
      <c r="AI52" s="37">
        <f>AI47*Matrices!$I$32</f>
        <v>0</v>
      </c>
      <c r="AJ52" s="37">
        <f>AJ47*Matrices!$J$32</f>
        <v>0</v>
      </c>
      <c r="AK52" s="37">
        <f>AK47*Matrices!$K$32</f>
        <v>0</v>
      </c>
      <c r="AL52" s="37"/>
      <c r="AM52" s="37"/>
      <c r="AN52" s="37">
        <f>AN47*Matrices!$B$32</f>
        <v>0</v>
      </c>
      <c r="AO52" s="37">
        <f>AO47*Matrices!$C$32</f>
        <v>0</v>
      </c>
      <c r="AP52" s="37">
        <f>AP47*Matrices!$D$32</f>
        <v>0</v>
      </c>
      <c r="AQ52" s="37">
        <f>AQ47*Matrices!$E$32</f>
        <v>0</v>
      </c>
      <c r="AR52" s="37">
        <f>AR47*Matrices!$F$32</f>
        <v>5000</v>
      </c>
      <c r="AS52" s="37">
        <f>AS47*Matrices!$G$32</f>
        <v>0</v>
      </c>
      <c r="AT52" s="37">
        <f>AT47*Matrices!$H$32</f>
        <v>0</v>
      </c>
      <c r="AU52" s="37">
        <f>AU47*Matrices!$I$32</f>
        <v>0</v>
      </c>
      <c r="AV52" s="37">
        <f>AV47*Matrices!$J$32</f>
        <v>1000</v>
      </c>
      <c r="AW52" s="37">
        <f>AW47*Matrices!$K$32</f>
        <v>0</v>
      </c>
      <c r="AX52" s="37"/>
    </row>
    <row r="53" spans="1:50" x14ac:dyDescent="0.25">
      <c r="B53" t="str">
        <f>B47</f>
        <v>NMHU</v>
      </c>
      <c r="D53" s="344">
        <f t="shared" ref="D53:M53" si="36">SUM(D50:D52)</f>
        <v>0</v>
      </c>
      <c r="E53" s="344">
        <f t="shared" si="36"/>
        <v>0</v>
      </c>
      <c r="F53" s="344">
        <f t="shared" si="36"/>
        <v>0</v>
      </c>
      <c r="G53" s="344">
        <f t="shared" si="36"/>
        <v>0</v>
      </c>
      <c r="H53" s="344">
        <f t="shared" si="36"/>
        <v>102000</v>
      </c>
      <c r="I53" s="344">
        <f t="shared" si="36"/>
        <v>154000</v>
      </c>
      <c r="J53" s="344">
        <f t="shared" si="36"/>
        <v>0</v>
      </c>
      <c r="K53" s="344">
        <f t="shared" si="36"/>
        <v>0</v>
      </c>
      <c r="L53" s="344">
        <f t="shared" si="36"/>
        <v>0</v>
      </c>
      <c r="M53" s="344">
        <f t="shared" si="36"/>
        <v>0</v>
      </c>
      <c r="N53" s="194">
        <f>SUM(D53:M53)/Matrices!$L$32</f>
        <v>165.69579288025889</v>
      </c>
      <c r="O53" s="37"/>
      <c r="P53" s="344">
        <f t="shared" ref="P53:Y53" si="37">SUM(P50:P52)</f>
        <v>0</v>
      </c>
      <c r="Q53" s="344">
        <f t="shared" si="37"/>
        <v>0</v>
      </c>
      <c r="R53" s="344">
        <f t="shared" si="37"/>
        <v>0</v>
      </c>
      <c r="S53" s="344">
        <f t="shared" si="37"/>
        <v>0</v>
      </c>
      <c r="T53" s="344">
        <f t="shared" si="37"/>
        <v>126000</v>
      </c>
      <c r="U53" s="344">
        <f t="shared" si="37"/>
        <v>173000</v>
      </c>
      <c r="V53" s="344">
        <f t="shared" si="37"/>
        <v>0</v>
      </c>
      <c r="W53" s="344">
        <f t="shared" si="37"/>
        <v>0</v>
      </c>
      <c r="X53" s="344">
        <f t="shared" si="37"/>
        <v>0</v>
      </c>
      <c r="Y53" s="344">
        <f t="shared" si="37"/>
        <v>0</v>
      </c>
      <c r="Z53" s="194">
        <f>SUM(P53:Y53)/Matrices!$L$32</f>
        <v>193.52750809061487</v>
      </c>
      <c r="AA53" s="37"/>
      <c r="AB53" s="344">
        <f t="shared" ref="AB53:AK53" si="38">SUM(AB50:AB52)</f>
        <v>0</v>
      </c>
      <c r="AC53" s="344">
        <f t="shared" si="38"/>
        <v>0</v>
      </c>
      <c r="AD53" s="344">
        <f t="shared" si="38"/>
        <v>0</v>
      </c>
      <c r="AE53" s="344">
        <f t="shared" si="38"/>
        <v>0</v>
      </c>
      <c r="AF53" s="344">
        <f t="shared" si="38"/>
        <v>139000</v>
      </c>
      <c r="AG53" s="344">
        <f t="shared" si="38"/>
        <v>170000</v>
      </c>
      <c r="AH53" s="344">
        <f t="shared" si="38"/>
        <v>0</v>
      </c>
      <c r="AI53" s="344">
        <f t="shared" si="38"/>
        <v>0</v>
      </c>
      <c r="AJ53" s="344">
        <f t="shared" si="38"/>
        <v>0</v>
      </c>
      <c r="AK53" s="344">
        <f t="shared" si="38"/>
        <v>0</v>
      </c>
      <c r="AL53" s="194">
        <f>SUM(AB53:AK53)/Matrices!$L$32</f>
        <v>200</v>
      </c>
      <c r="AM53" s="37"/>
      <c r="AN53" s="344">
        <f t="shared" ref="AN53:AW53" si="39">SUM(AN50:AN52)</f>
        <v>0</v>
      </c>
      <c r="AO53" s="344">
        <f t="shared" si="39"/>
        <v>0</v>
      </c>
      <c r="AP53" s="344">
        <f t="shared" si="39"/>
        <v>0</v>
      </c>
      <c r="AQ53" s="344">
        <f t="shared" si="39"/>
        <v>0</v>
      </c>
      <c r="AR53" s="344">
        <f t="shared" si="39"/>
        <v>163000</v>
      </c>
      <c r="AS53" s="344">
        <f t="shared" si="39"/>
        <v>141000</v>
      </c>
      <c r="AT53" s="344">
        <f t="shared" si="39"/>
        <v>0</v>
      </c>
      <c r="AU53" s="344">
        <f t="shared" si="39"/>
        <v>0</v>
      </c>
      <c r="AV53" s="344">
        <f t="shared" si="39"/>
        <v>1000</v>
      </c>
      <c r="AW53" s="344">
        <f t="shared" si="39"/>
        <v>0</v>
      </c>
      <c r="AX53" s="194">
        <f>SUM(AN53:AW53)/Matrices!$L$32</f>
        <v>197.41100323624596</v>
      </c>
    </row>
    <row r="54" spans="1:50" x14ac:dyDescent="0.25"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</row>
    <row r="55" spans="1:50" x14ac:dyDescent="0.25">
      <c r="A55" s="35" t="str">
        <f>Raw_STEMH_Data!A17</f>
        <v>23</v>
      </c>
      <c r="B55" t="str">
        <f>Raw_STEMH_Data!B17</f>
        <v>NNMC</v>
      </c>
      <c r="C55" s="343" t="str">
        <f>Raw_STEMH_Data!C17</f>
        <v>1</v>
      </c>
      <c r="D55" s="37">
        <f>Raw_STEMH_Data!D17</f>
        <v>0</v>
      </c>
      <c r="E55" s="37">
        <f>Raw_STEMH_Data!E17</f>
        <v>0</v>
      </c>
      <c r="F55" s="37">
        <f>Raw_STEMH_Data!F17</f>
        <v>0</v>
      </c>
      <c r="G55" s="37">
        <f>Raw_STEMH_Data!G17</f>
        <v>0</v>
      </c>
      <c r="H55" s="37">
        <f>Raw_STEMH_Data!H17</f>
        <v>5</v>
      </c>
      <c r="I55" s="37">
        <f>Raw_STEMH_Data!I17</f>
        <v>0</v>
      </c>
      <c r="J55" s="37">
        <f>Raw_STEMH_Data!J17</f>
        <v>0</v>
      </c>
      <c r="K55" s="37">
        <f>Raw_STEMH_Data!K17</f>
        <v>0</v>
      </c>
      <c r="L55" s="37">
        <f>Raw_STEMH_Data!L17</f>
        <v>0</v>
      </c>
      <c r="M55" s="37">
        <f>Raw_STEMH_Data!M17</f>
        <v>0</v>
      </c>
      <c r="N55" s="37"/>
      <c r="O55" s="37"/>
      <c r="P55" s="37">
        <f>Raw_STEMH_Data!N17</f>
        <v>0</v>
      </c>
      <c r="Q55" s="37">
        <f>Raw_STEMH_Data!O17</f>
        <v>0</v>
      </c>
      <c r="R55" s="37">
        <f>Raw_STEMH_Data!P17</f>
        <v>0</v>
      </c>
      <c r="S55" s="37">
        <f>Raw_STEMH_Data!Q17</f>
        <v>1</v>
      </c>
      <c r="T55" s="37">
        <f>Raw_STEMH_Data!R17</f>
        <v>1</v>
      </c>
      <c r="U55" s="37">
        <f>Raw_STEMH_Data!S17</f>
        <v>0</v>
      </c>
      <c r="V55" s="37">
        <f>Raw_STEMH_Data!T17</f>
        <v>0</v>
      </c>
      <c r="W55" s="37">
        <f>Raw_STEMH_Data!U17</f>
        <v>0</v>
      </c>
      <c r="X55" s="37">
        <f>Raw_STEMH_Data!V17</f>
        <v>0</v>
      </c>
      <c r="Y55" s="37">
        <f>Raw_STEMH_Data!W17</f>
        <v>0</v>
      </c>
      <c r="Z55" s="37"/>
      <c r="AA55" s="37"/>
      <c r="AB55" s="37">
        <f>Raw_STEMH_Data!X17</f>
        <v>0</v>
      </c>
      <c r="AC55" s="37">
        <f>Raw_STEMH_Data!Y17</f>
        <v>0</v>
      </c>
      <c r="AD55" s="37">
        <f>Raw_STEMH_Data!Z17</f>
        <v>0</v>
      </c>
      <c r="AE55" s="37">
        <f>Raw_STEMH_Data!AA17</f>
        <v>0</v>
      </c>
      <c r="AF55" s="37">
        <f>Raw_STEMH_Data!AB17</f>
        <v>0</v>
      </c>
      <c r="AG55" s="37">
        <f>Raw_STEMH_Data!AC17</f>
        <v>0</v>
      </c>
      <c r="AH55" s="37">
        <f>Raw_STEMH_Data!AD17</f>
        <v>0</v>
      </c>
      <c r="AI55" s="37">
        <f>Raw_STEMH_Data!AE17</f>
        <v>0</v>
      </c>
      <c r="AJ55" s="37">
        <f>Raw_STEMH_Data!AF17</f>
        <v>0</v>
      </c>
      <c r="AK55" s="37">
        <f>Raw_STEMH_Data!AG17</f>
        <v>0</v>
      </c>
      <c r="AL55" s="37"/>
      <c r="AM55" s="37"/>
      <c r="AN55" s="37">
        <f>Raw_STEMH_Data!AH17</f>
        <v>0</v>
      </c>
      <c r="AO55" s="37">
        <f>Raw_STEMH_Data!AI17</f>
        <v>0</v>
      </c>
      <c r="AP55" s="37">
        <f>Raw_STEMH_Data!AJ17</f>
        <v>0</v>
      </c>
      <c r="AQ55" s="37">
        <f>Raw_STEMH_Data!AK17</f>
        <v>1</v>
      </c>
      <c r="AR55" s="37">
        <f>Raw_STEMH_Data!AL17</f>
        <v>2</v>
      </c>
      <c r="AS55" s="37">
        <f>Raw_STEMH_Data!AM17</f>
        <v>0</v>
      </c>
      <c r="AT55" s="37">
        <f>Raw_STEMH_Data!AN17</f>
        <v>0</v>
      </c>
      <c r="AU55" s="37">
        <f>Raw_STEMH_Data!AO17</f>
        <v>0</v>
      </c>
      <c r="AV55" s="37">
        <f>Raw_STEMH_Data!AP17</f>
        <v>0</v>
      </c>
      <c r="AW55" s="37">
        <f>Raw_STEMH_Data!AQ17</f>
        <v>0</v>
      </c>
      <c r="AX55" s="37"/>
    </row>
    <row r="56" spans="1:50" x14ac:dyDescent="0.25">
      <c r="A56" s="35" t="str">
        <f>Raw_STEMH_Data!A18</f>
        <v>23</v>
      </c>
      <c r="B56" t="str">
        <f>Raw_STEMH_Data!B18</f>
        <v>NNMC</v>
      </c>
      <c r="C56" s="343" t="str">
        <f>Raw_STEMH_Data!C18</f>
        <v>2</v>
      </c>
      <c r="D56" s="37">
        <f>Raw_STEMH_Data!D18</f>
        <v>0</v>
      </c>
      <c r="E56" s="37">
        <f>Raw_STEMH_Data!E18</f>
        <v>0</v>
      </c>
      <c r="F56" s="37">
        <f>Raw_STEMH_Data!F18</f>
        <v>0</v>
      </c>
      <c r="G56" s="37">
        <f>Raw_STEMH_Data!G18</f>
        <v>10</v>
      </c>
      <c r="H56" s="37">
        <f>Raw_STEMH_Data!H18</f>
        <v>10</v>
      </c>
      <c r="I56" s="37">
        <f>Raw_STEMH_Data!I18</f>
        <v>0</v>
      </c>
      <c r="J56" s="37">
        <f>Raw_STEMH_Data!J18</f>
        <v>0</v>
      </c>
      <c r="K56" s="37">
        <f>Raw_STEMH_Data!K18</f>
        <v>0</v>
      </c>
      <c r="L56" s="37">
        <f>Raw_STEMH_Data!L18</f>
        <v>0</v>
      </c>
      <c r="M56" s="37">
        <f>Raw_STEMH_Data!M18</f>
        <v>0</v>
      </c>
      <c r="N56" s="37"/>
      <c r="O56" s="37"/>
      <c r="P56" s="37">
        <f>Raw_STEMH_Data!N18</f>
        <v>0</v>
      </c>
      <c r="Q56" s="37">
        <f>Raw_STEMH_Data!O18</f>
        <v>0</v>
      </c>
      <c r="R56" s="37">
        <f>Raw_STEMH_Data!P18</f>
        <v>0</v>
      </c>
      <c r="S56" s="37">
        <f>Raw_STEMH_Data!Q18</f>
        <v>4</v>
      </c>
      <c r="T56" s="37">
        <f>Raw_STEMH_Data!R18</f>
        <v>12</v>
      </c>
      <c r="U56" s="37">
        <f>Raw_STEMH_Data!S18</f>
        <v>0</v>
      </c>
      <c r="V56" s="37">
        <f>Raw_STEMH_Data!T18</f>
        <v>0</v>
      </c>
      <c r="W56" s="37">
        <f>Raw_STEMH_Data!U18</f>
        <v>0</v>
      </c>
      <c r="X56" s="37">
        <f>Raw_STEMH_Data!V18</f>
        <v>0</v>
      </c>
      <c r="Y56" s="37">
        <f>Raw_STEMH_Data!W18</f>
        <v>0</v>
      </c>
      <c r="Z56" s="37"/>
      <c r="AA56" s="37"/>
      <c r="AB56" s="37">
        <f>Raw_STEMH_Data!X18</f>
        <v>0</v>
      </c>
      <c r="AC56" s="37">
        <f>Raw_STEMH_Data!Y18</f>
        <v>0</v>
      </c>
      <c r="AD56" s="37">
        <f>Raw_STEMH_Data!Z18</f>
        <v>0</v>
      </c>
      <c r="AE56" s="37">
        <f>Raw_STEMH_Data!AA18</f>
        <v>3</v>
      </c>
      <c r="AF56" s="37">
        <f>Raw_STEMH_Data!AB18</f>
        <v>8</v>
      </c>
      <c r="AG56" s="37">
        <f>Raw_STEMH_Data!AC18</f>
        <v>0</v>
      </c>
      <c r="AH56" s="37">
        <f>Raw_STEMH_Data!AD18</f>
        <v>0</v>
      </c>
      <c r="AI56" s="37">
        <f>Raw_STEMH_Data!AE18</f>
        <v>0</v>
      </c>
      <c r="AJ56" s="37">
        <f>Raw_STEMH_Data!AF18</f>
        <v>0</v>
      </c>
      <c r="AK56" s="37">
        <f>Raw_STEMH_Data!AG18</f>
        <v>0</v>
      </c>
      <c r="AL56" s="37"/>
      <c r="AM56" s="37"/>
      <c r="AN56" s="37">
        <f>Raw_STEMH_Data!AH18</f>
        <v>0</v>
      </c>
      <c r="AO56" s="37">
        <f>Raw_STEMH_Data!AI18</f>
        <v>1</v>
      </c>
      <c r="AP56" s="37">
        <f>Raw_STEMH_Data!AJ18</f>
        <v>0</v>
      </c>
      <c r="AQ56" s="37">
        <f>Raw_STEMH_Data!AK18</f>
        <v>6</v>
      </c>
      <c r="AR56" s="37">
        <f>Raw_STEMH_Data!AL18</f>
        <v>24</v>
      </c>
      <c r="AS56" s="37">
        <f>Raw_STEMH_Data!AM18</f>
        <v>0</v>
      </c>
      <c r="AT56" s="37">
        <f>Raw_STEMH_Data!AN18</f>
        <v>0</v>
      </c>
      <c r="AU56" s="37">
        <f>Raw_STEMH_Data!AO18</f>
        <v>0</v>
      </c>
      <c r="AV56" s="37">
        <f>Raw_STEMH_Data!AP18</f>
        <v>0</v>
      </c>
      <c r="AW56" s="37">
        <f>Raw_STEMH_Data!AQ18</f>
        <v>0</v>
      </c>
      <c r="AX56" s="37"/>
    </row>
    <row r="57" spans="1:50" x14ac:dyDescent="0.25">
      <c r="A57" s="35" t="str">
        <f>Raw_STEMH_Data!A19</f>
        <v>23</v>
      </c>
      <c r="B57" t="str">
        <f>Raw_STEMH_Data!B19</f>
        <v>NNMC</v>
      </c>
      <c r="C57" s="343" t="str">
        <f>Raw_STEMH_Data!C19</f>
        <v>3</v>
      </c>
      <c r="D57" s="37">
        <f>Raw_STEMH_Data!D19</f>
        <v>0</v>
      </c>
      <c r="E57" s="37">
        <f>Raw_STEMH_Data!E19</f>
        <v>17</v>
      </c>
      <c r="F57" s="37">
        <f>Raw_STEMH_Data!F19</f>
        <v>0</v>
      </c>
      <c r="G57" s="37">
        <f>Raw_STEMH_Data!G19</f>
        <v>39</v>
      </c>
      <c r="H57" s="37">
        <f>Raw_STEMH_Data!H19</f>
        <v>7</v>
      </c>
      <c r="I57" s="37">
        <f>Raw_STEMH_Data!I19</f>
        <v>0</v>
      </c>
      <c r="J57" s="37">
        <f>Raw_STEMH_Data!J19</f>
        <v>0</v>
      </c>
      <c r="K57" s="37">
        <f>Raw_STEMH_Data!K19</f>
        <v>0</v>
      </c>
      <c r="L57" s="37">
        <f>Raw_STEMH_Data!L19</f>
        <v>0</v>
      </c>
      <c r="M57" s="37">
        <f>Raw_STEMH_Data!M19</f>
        <v>0</v>
      </c>
      <c r="N57" s="37"/>
      <c r="O57" s="37"/>
      <c r="P57" s="37">
        <f>Raw_STEMH_Data!N19</f>
        <v>0</v>
      </c>
      <c r="Q57" s="37">
        <f>Raw_STEMH_Data!O19</f>
        <v>23</v>
      </c>
      <c r="R57" s="37">
        <f>Raw_STEMH_Data!P19</f>
        <v>0</v>
      </c>
      <c r="S57" s="37">
        <f>Raw_STEMH_Data!Q19</f>
        <v>37</v>
      </c>
      <c r="T57" s="37">
        <f>Raw_STEMH_Data!R19</f>
        <v>3</v>
      </c>
      <c r="U57" s="37">
        <f>Raw_STEMH_Data!S19</f>
        <v>0</v>
      </c>
      <c r="V57" s="37">
        <f>Raw_STEMH_Data!T19</f>
        <v>0</v>
      </c>
      <c r="W57" s="37">
        <f>Raw_STEMH_Data!U19</f>
        <v>0</v>
      </c>
      <c r="X57" s="37">
        <f>Raw_STEMH_Data!V19</f>
        <v>0</v>
      </c>
      <c r="Y57" s="37">
        <f>Raw_STEMH_Data!W19</f>
        <v>0</v>
      </c>
      <c r="Z57" s="37"/>
      <c r="AA57" s="37"/>
      <c r="AB57" s="37">
        <f>Raw_STEMH_Data!X19</f>
        <v>0</v>
      </c>
      <c r="AC57" s="37">
        <f>Raw_STEMH_Data!Y19</f>
        <v>3</v>
      </c>
      <c r="AD57" s="37">
        <f>Raw_STEMH_Data!Z19</f>
        <v>0</v>
      </c>
      <c r="AE57" s="37">
        <f>Raw_STEMH_Data!AA19</f>
        <v>44</v>
      </c>
      <c r="AF57" s="37">
        <f>Raw_STEMH_Data!AB19</f>
        <v>7</v>
      </c>
      <c r="AG57" s="37">
        <f>Raw_STEMH_Data!AC19</f>
        <v>0</v>
      </c>
      <c r="AH57" s="37">
        <f>Raw_STEMH_Data!AD19</f>
        <v>0</v>
      </c>
      <c r="AI57" s="37">
        <f>Raw_STEMH_Data!AE19</f>
        <v>0</v>
      </c>
      <c r="AJ57" s="37">
        <f>Raw_STEMH_Data!AF19</f>
        <v>0</v>
      </c>
      <c r="AK57" s="37">
        <f>Raw_STEMH_Data!AG19</f>
        <v>0</v>
      </c>
      <c r="AL57" s="37"/>
      <c r="AM57" s="37"/>
      <c r="AN57" s="37">
        <f>Raw_STEMH_Data!AH19</f>
        <v>0</v>
      </c>
      <c r="AO57" s="37">
        <f>Raw_STEMH_Data!AI19</f>
        <v>14</v>
      </c>
      <c r="AP57" s="37">
        <f>Raw_STEMH_Data!AJ19</f>
        <v>0</v>
      </c>
      <c r="AQ57" s="37">
        <f>Raw_STEMH_Data!AK19</f>
        <v>30</v>
      </c>
      <c r="AR57" s="37">
        <f>Raw_STEMH_Data!AL19</f>
        <v>2</v>
      </c>
      <c r="AS57" s="37">
        <f>Raw_STEMH_Data!AM19</f>
        <v>0</v>
      </c>
      <c r="AT57" s="37">
        <f>Raw_STEMH_Data!AN19</f>
        <v>0</v>
      </c>
      <c r="AU57" s="37">
        <f>Raw_STEMH_Data!AO19</f>
        <v>0</v>
      </c>
      <c r="AV57" s="37">
        <f>Raw_STEMH_Data!AP19</f>
        <v>0</v>
      </c>
      <c r="AW57" s="37">
        <f>Raw_STEMH_Data!AQ19</f>
        <v>0</v>
      </c>
      <c r="AX57" s="37"/>
    </row>
    <row r="58" spans="1:50" x14ac:dyDescent="0.25">
      <c r="D58" s="344">
        <f t="shared" ref="D58:M58" si="40">SUM(D55:D57)</f>
        <v>0</v>
      </c>
      <c r="E58" s="344">
        <f t="shared" si="40"/>
        <v>17</v>
      </c>
      <c r="F58" s="344">
        <f t="shared" si="40"/>
        <v>0</v>
      </c>
      <c r="G58" s="344">
        <f t="shared" si="40"/>
        <v>49</v>
      </c>
      <c r="H58" s="344">
        <f t="shared" si="40"/>
        <v>22</v>
      </c>
      <c r="I58" s="344">
        <f t="shared" si="40"/>
        <v>0</v>
      </c>
      <c r="J58" s="344">
        <f t="shared" si="40"/>
        <v>0</v>
      </c>
      <c r="K58" s="344">
        <f t="shared" si="40"/>
        <v>0</v>
      </c>
      <c r="L58" s="344">
        <f t="shared" si="40"/>
        <v>0</v>
      </c>
      <c r="M58" s="344">
        <f t="shared" si="40"/>
        <v>0</v>
      </c>
      <c r="N58" s="37"/>
      <c r="O58" s="37"/>
      <c r="P58" s="344">
        <f t="shared" ref="P58:Y58" si="41">SUM(P55:P57)</f>
        <v>0</v>
      </c>
      <c r="Q58" s="344">
        <f t="shared" si="41"/>
        <v>23</v>
      </c>
      <c r="R58" s="344">
        <f t="shared" si="41"/>
        <v>0</v>
      </c>
      <c r="S58" s="344">
        <f t="shared" si="41"/>
        <v>42</v>
      </c>
      <c r="T58" s="344">
        <f t="shared" si="41"/>
        <v>16</v>
      </c>
      <c r="U58" s="344">
        <f t="shared" si="41"/>
        <v>0</v>
      </c>
      <c r="V58" s="344">
        <f t="shared" si="41"/>
        <v>0</v>
      </c>
      <c r="W58" s="344">
        <f t="shared" si="41"/>
        <v>0</v>
      </c>
      <c r="X58" s="344">
        <f t="shared" si="41"/>
        <v>0</v>
      </c>
      <c r="Y58" s="344">
        <f t="shared" si="41"/>
        <v>0</v>
      </c>
      <c r="Z58" s="37"/>
      <c r="AA58" s="37"/>
      <c r="AB58" s="344">
        <f t="shared" ref="AB58:AK58" si="42">SUM(AB55:AB57)</f>
        <v>0</v>
      </c>
      <c r="AC58" s="344">
        <f t="shared" si="42"/>
        <v>3</v>
      </c>
      <c r="AD58" s="344">
        <f t="shared" si="42"/>
        <v>0</v>
      </c>
      <c r="AE58" s="344">
        <f t="shared" si="42"/>
        <v>47</v>
      </c>
      <c r="AF58" s="344">
        <f t="shared" si="42"/>
        <v>15</v>
      </c>
      <c r="AG58" s="344">
        <f t="shared" si="42"/>
        <v>0</v>
      </c>
      <c r="AH58" s="344">
        <f t="shared" si="42"/>
        <v>0</v>
      </c>
      <c r="AI58" s="344">
        <f t="shared" si="42"/>
        <v>0</v>
      </c>
      <c r="AJ58" s="344">
        <f t="shared" si="42"/>
        <v>0</v>
      </c>
      <c r="AK58" s="344">
        <f t="shared" si="42"/>
        <v>0</v>
      </c>
      <c r="AL58" s="37"/>
      <c r="AM58" s="37"/>
      <c r="AN58" s="344">
        <f t="shared" ref="AN58:AW58" si="43">SUM(AN55:AN57)</f>
        <v>0</v>
      </c>
      <c r="AO58" s="344">
        <f t="shared" si="43"/>
        <v>15</v>
      </c>
      <c r="AP58" s="344">
        <f t="shared" si="43"/>
        <v>0</v>
      </c>
      <c r="AQ58" s="344">
        <f t="shared" si="43"/>
        <v>37</v>
      </c>
      <c r="AR58" s="344">
        <f t="shared" si="43"/>
        <v>28</v>
      </c>
      <c r="AS58" s="344">
        <f t="shared" si="43"/>
        <v>0</v>
      </c>
      <c r="AT58" s="344">
        <f t="shared" si="43"/>
        <v>0</v>
      </c>
      <c r="AU58" s="344">
        <f t="shared" si="43"/>
        <v>0</v>
      </c>
      <c r="AV58" s="344">
        <f t="shared" si="43"/>
        <v>0</v>
      </c>
      <c r="AW58" s="344">
        <f t="shared" si="43"/>
        <v>0</v>
      </c>
      <c r="AX58" s="37"/>
    </row>
    <row r="59" spans="1:50" x14ac:dyDescent="0.25"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</row>
    <row r="60" spans="1:50" x14ac:dyDescent="0.25">
      <c r="D60" s="37">
        <f>D55*Matrices!$B$30</f>
        <v>0</v>
      </c>
      <c r="E60" s="37">
        <f>E55*Matrices!$C$30</f>
        <v>0</v>
      </c>
      <c r="F60" s="37">
        <f>F55*Matrices!$D$30</f>
        <v>0</v>
      </c>
      <c r="G60" s="37">
        <f>G55*Matrices!$E$30</f>
        <v>0</v>
      </c>
      <c r="H60" s="37">
        <f>H55*Matrices!$F$30</f>
        <v>5000</v>
      </c>
      <c r="I60" s="37">
        <f>I55*Matrices!$G$30</f>
        <v>0</v>
      </c>
      <c r="J60" s="37">
        <f>J55*Matrices!$H$30</f>
        <v>0</v>
      </c>
      <c r="K60" s="37">
        <f>K55*Matrices!$I$30</f>
        <v>0</v>
      </c>
      <c r="L60" s="37">
        <f>L55*Matrices!$J$30</f>
        <v>0</v>
      </c>
      <c r="M60" s="37">
        <f>M55*Matrices!$K$30</f>
        <v>0</v>
      </c>
      <c r="N60" s="37"/>
      <c r="O60" s="37"/>
      <c r="P60" s="37">
        <f>P55*Matrices!$B$30</f>
        <v>0</v>
      </c>
      <c r="Q60" s="37">
        <f>Q55*Matrices!$C$30</f>
        <v>0</v>
      </c>
      <c r="R60" s="37">
        <f>R55*Matrices!$D$30</f>
        <v>0</v>
      </c>
      <c r="S60" s="37">
        <f>S55*Matrices!$E$30</f>
        <v>1000</v>
      </c>
      <c r="T60" s="37">
        <f>T55*Matrices!$F$30</f>
        <v>1000</v>
      </c>
      <c r="U60" s="37">
        <f>U55*Matrices!$G$30</f>
        <v>0</v>
      </c>
      <c r="V60" s="37">
        <f>V55*Matrices!$H$30</f>
        <v>0</v>
      </c>
      <c r="W60" s="37">
        <f>W55*Matrices!$I$30</f>
        <v>0</v>
      </c>
      <c r="X60" s="37">
        <f>X55*Matrices!$J$30</f>
        <v>0</v>
      </c>
      <c r="Y60" s="37">
        <f>Y55*Matrices!$K$30</f>
        <v>0</v>
      </c>
      <c r="Z60" s="37"/>
      <c r="AA60" s="37"/>
      <c r="AB60" s="37">
        <f>AB55*Matrices!$B$30</f>
        <v>0</v>
      </c>
      <c r="AC60" s="37">
        <f>AC55*Matrices!$C$30</f>
        <v>0</v>
      </c>
      <c r="AD60" s="37">
        <f>AD55*Matrices!$D$30</f>
        <v>0</v>
      </c>
      <c r="AE60" s="37">
        <f>AE55*Matrices!$E$30</f>
        <v>0</v>
      </c>
      <c r="AF60" s="37">
        <f>AF55*Matrices!$F$30</f>
        <v>0</v>
      </c>
      <c r="AG60" s="37">
        <f>AG55*Matrices!$G$30</f>
        <v>0</v>
      </c>
      <c r="AH60" s="37">
        <f>AH55*Matrices!$H$30</f>
        <v>0</v>
      </c>
      <c r="AI60" s="37">
        <f>AI55*Matrices!$I$30</f>
        <v>0</v>
      </c>
      <c r="AJ60" s="37">
        <f>AJ55*Matrices!$J$30</f>
        <v>0</v>
      </c>
      <c r="AK60" s="37">
        <f>AK55*Matrices!$K$30</f>
        <v>0</v>
      </c>
      <c r="AL60" s="37"/>
      <c r="AM60" s="37"/>
      <c r="AN60" s="37">
        <f>AN55*Matrices!$B$30</f>
        <v>0</v>
      </c>
      <c r="AO60" s="37">
        <f>AO55*Matrices!$C$30</f>
        <v>0</v>
      </c>
      <c r="AP60" s="37">
        <f>AP55*Matrices!$D$30</f>
        <v>0</v>
      </c>
      <c r="AQ60" s="37">
        <f>AQ55*Matrices!$E$30</f>
        <v>1000</v>
      </c>
      <c r="AR60" s="37">
        <f>AR55*Matrices!$F$30</f>
        <v>2000</v>
      </c>
      <c r="AS60" s="37">
        <f>AS55*Matrices!$G$30</f>
        <v>0</v>
      </c>
      <c r="AT60" s="37">
        <f>AT55*Matrices!$H$30</f>
        <v>0</v>
      </c>
      <c r="AU60" s="37">
        <f>AU55*Matrices!$I$30</f>
        <v>0</v>
      </c>
      <c r="AV60" s="37">
        <f>AV55*Matrices!$J$30</f>
        <v>0</v>
      </c>
      <c r="AW60" s="37">
        <f>AW55*Matrices!$K$30</f>
        <v>0</v>
      </c>
      <c r="AX60" s="37"/>
    </row>
    <row r="61" spans="1:50" x14ac:dyDescent="0.25">
      <c r="D61" s="37">
        <f>D56*Matrices!$B$31</f>
        <v>0</v>
      </c>
      <c r="E61" s="37">
        <f>E56*Matrices!$C$31</f>
        <v>0</v>
      </c>
      <c r="F61" s="37">
        <f>F56*Matrices!$D$31</f>
        <v>0</v>
      </c>
      <c r="G61" s="37">
        <f>G56*Matrices!$E$31</f>
        <v>10000</v>
      </c>
      <c r="H61" s="37">
        <f>H56*Matrices!$F$31</f>
        <v>10000</v>
      </c>
      <c r="I61" s="37">
        <f>I56*Matrices!$G$31</f>
        <v>0</v>
      </c>
      <c r="J61" s="37">
        <f>J56*Matrices!$H$31</f>
        <v>0</v>
      </c>
      <c r="K61" s="37">
        <f>K56*Matrices!$I$31</f>
        <v>0</v>
      </c>
      <c r="L61" s="37">
        <f>L56*Matrices!$J$31</f>
        <v>0</v>
      </c>
      <c r="M61" s="37">
        <f>M56*Matrices!$K$31</f>
        <v>0</v>
      </c>
      <c r="N61" s="37"/>
      <c r="O61" s="37"/>
      <c r="P61" s="37">
        <f>P56*Matrices!$B$31</f>
        <v>0</v>
      </c>
      <c r="Q61" s="37">
        <f>Q56*Matrices!$C$31</f>
        <v>0</v>
      </c>
      <c r="R61" s="37">
        <f>R56*Matrices!$D$31</f>
        <v>0</v>
      </c>
      <c r="S61" s="37">
        <f>S56*Matrices!$E$31</f>
        <v>4000</v>
      </c>
      <c r="T61" s="37">
        <f>T56*Matrices!$F$31</f>
        <v>12000</v>
      </c>
      <c r="U61" s="37">
        <f>U56*Matrices!$G$31</f>
        <v>0</v>
      </c>
      <c r="V61" s="37">
        <f>V56*Matrices!$H$31</f>
        <v>0</v>
      </c>
      <c r="W61" s="37">
        <f>W56*Matrices!$I$31</f>
        <v>0</v>
      </c>
      <c r="X61" s="37">
        <f>X56*Matrices!$J$31</f>
        <v>0</v>
      </c>
      <c r="Y61" s="37">
        <f>Y56*Matrices!$K$31</f>
        <v>0</v>
      </c>
      <c r="Z61" s="37"/>
      <c r="AA61" s="37"/>
      <c r="AB61" s="37">
        <f>AB56*Matrices!$B$31</f>
        <v>0</v>
      </c>
      <c r="AC61" s="37">
        <f>AC56*Matrices!$C$31</f>
        <v>0</v>
      </c>
      <c r="AD61" s="37">
        <f>AD56*Matrices!$D$31</f>
        <v>0</v>
      </c>
      <c r="AE61" s="37">
        <f>AE56*Matrices!$E$31</f>
        <v>3000</v>
      </c>
      <c r="AF61" s="37">
        <f>AF56*Matrices!$F$31</f>
        <v>8000</v>
      </c>
      <c r="AG61" s="37">
        <f>AG56*Matrices!$G$31</f>
        <v>0</v>
      </c>
      <c r="AH61" s="37">
        <f>AH56*Matrices!$H$31</f>
        <v>0</v>
      </c>
      <c r="AI61" s="37">
        <f>AI56*Matrices!$I$31</f>
        <v>0</v>
      </c>
      <c r="AJ61" s="37">
        <f>AJ56*Matrices!$J$31</f>
        <v>0</v>
      </c>
      <c r="AK61" s="37">
        <f>AK56*Matrices!$K$31</f>
        <v>0</v>
      </c>
      <c r="AL61" s="37"/>
      <c r="AM61" s="37"/>
      <c r="AN61" s="37">
        <f>AN56*Matrices!$B$31</f>
        <v>0</v>
      </c>
      <c r="AO61" s="37">
        <f>AO56*Matrices!$C$31</f>
        <v>1000</v>
      </c>
      <c r="AP61" s="37">
        <f>AP56*Matrices!$D$31</f>
        <v>0</v>
      </c>
      <c r="AQ61" s="37">
        <f>AQ56*Matrices!$E$31</f>
        <v>6000</v>
      </c>
      <c r="AR61" s="37">
        <f>AR56*Matrices!$F$31</f>
        <v>24000</v>
      </c>
      <c r="AS61" s="37">
        <f>AS56*Matrices!$G$31</f>
        <v>0</v>
      </c>
      <c r="AT61" s="37">
        <f>AT56*Matrices!$H$31</f>
        <v>0</v>
      </c>
      <c r="AU61" s="37">
        <f>AU56*Matrices!$I$31</f>
        <v>0</v>
      </c>
      <c r="AV61" s="37">
        <f>AV56*Matrices!$J$31</f>
        <v>0</v>
      </c>
      <c r="AW61" s="37">
        <f>AW56*Matrices!$K$31</f>
        <v>0</v>
      </c>
      <c r="AX61" s="37"/>
    </row>
    <row r="62" spans="1:50" x14ac:dyDescent="0.25">
      <c r="D62" s="37">
        <f>D57*Matrices!$B$32</f>
        <v>0</v>
      </c>
      <c r="E62" s="37">
        <f>E57*Matrices!$C$32</f>
        <v>17000</v>
      </c>
      <c r="F62" s="37">
        <f>F57*Matrices!$D$32</f>
        <v>0</v>
      </c>
      <c r="G62" s="37">
        <f>G57*Matrices!$E$32</f>
        <v>39000</v>
      </c>
      <c r="H62" s="37">
        <f>H57*Matrices!$F$32</f>
        <v>7000</v>
      </c>
      <c r="I62" s="37">
        <f>I57*Matrices!$G$32</f>
        <v>0</v>
      </c>
      <c r="J62" s="37">
        <f>J57*Matrices!$H$32</f>
        <v>0</v>
      </c>
      <c r="K62" s="37">
        <f>K57*Matrices!$I$32</f>
        <v>0</v>
      </c>
      <c r="L62" s="37">
        <f>L57*Matrices!$J$32</f>
        <v>0</v>
      </c>
      <c r="M62" s="37">
        <f>M57*Matrices!$K$32</f>
        <v>0</v>
      </c>
      <c r="N62" s="37"/>
      <c r="O62" s="37"/>
      <c r="P62" s="37">
        <f>P57*Matrices!$B$32</f>
        <v>0</v>
      </c>
      <c r="Q62" s="37">
        <f>Q57*Matrices!$C$32</f>
        <v>23000</v>
      </c>
      <c r="R62" s="37">
        <f>R57*Matrices!$D$32</f>
        <v>0</v>
      </c>
      <c r="S62" s="37">
        <f>S57*Matrices!$E$32</f>
        <v>37000</v>
      </c>
      <c r="T62" s="37">
        <f>T57*Matrices!$F$32</f>
        <v>3000</v>
      </c>
      <c r="U62" s="37">
        <f>U57*Matrices!$G$32</f>
        <v>0</v>
      </c>
      <c r="V62" s="37">
        <f>V57*Matrices!$H$32</f>
        <v>0</v>
      </c>
      <c r="W62" s="37">
        <f>W57*Matrices!$I$32</f>
        <v>0</v>
      </c>
      <c r="X62" s="37">
        <f>X57*Matrices!$J$32</f>
        <v>0</v>
      </c>
      <c r="Y62" s="37">
        <f>Y57*Matrices!$K$32</f>
        <v>0</v>
      </c>
      <c r="Z62" s="37"/>
      <c r="AA62" s="37"/>
      <c r="AB62" s="37">
        <f>AB57*Matrices!$B$32</f>
        <v>0</v>
      </c>
      <c r="AC62" s="37">
        <f>AC57*Matrices!$C$32</f>
        <v>3000</v>
      </c>
      <c r="AD62" s="37">
        <f>AD57*Matrices!$D$32</f>
        <v>0</v>
      </c>
      <c r="AE62" s="37">
        <f>AE57*Matrices!$E$32</f>
        <v>44000</v>
      </c>
      <c r="AF62" s="37">
        <f>AF57*Matrices!$F$32</f>
        <v>7000</v>
      </c>
      <c r="AG62" s="37">
        <f>AG57*Matrices!$G$32</f>
        <v>0</v>
      </c>
      <c r="AH62" s="37">
        <f>AH57*Matrices!$H$32</f>
        <v>0</v>
      </c>
      <c r="AI62" s="37">
        <f>AI57*Matrices!$I$32</f>
        <v>0</v>
      </c>
      <c r="AJ62" s="37">
        <f>AJ57*Matrices!$J$32</f>
        <v>0</v>
      </c>
      <c r="AK62" s="37">
        <f>AK57*Matrices!$K$32</f>
        <v>0</v>
      </c>
      <c r="AL62" s="37"/>
      <c r="AM62" s="37"/>
      <c r="AN62" s="37">
        <f>AN57*Matrices!$B$32</f>
        <v>0</v>
      </c>
      <c r="AO62" s="37">
        <f>AO57*Matrices!$C$32</f>
        <v>14000</v>
      </c>
      <c r="AP62" s="37">
        <f>AP57*Matrices!$D$32</f>
        <v>0</v>
      </c>
      <c r="AQ62" s="37">
        <f>AQ57*Matrices!$E$32</f>
        <v>30000</v>
      </c>
      <c r="AR62" s="37">
        <f>AR57*Matrices!$F$32</f>
        <v>2000</v>
      </c>
      <c r="AS62" s="37">
        <f>AS57*Matrices!$G$32</f>
        <v>0</v>
      </c>
      <c r="AT62" s="37">
        <f>AT57*Matrices!$H$32</f>
        <v>0</v>
      </c>
      <c r="AU62" s="37">
        <f>AU57*Matrices!$I$32</f>
        <v>0</v>
      </c>
      <c r="AV62" s="37">
        <f>AV57*Matrices!$J$32</f>
        <v>0</v>
      </c>
      <c r="AW62" s="37">
        <f>AW57*Matrices!$K$32</f>
        <v>0</v>
      </c>
      <c r="AX62" s="37"/>
    </row>
    <row r="63" spans="1:50" x14ac:dyDescent="0.25">
      <c r="B63" t="str">
        <f>B57</f>
        <v>NNMC</v>
      </c>
      <c r="D63" s="344">
        <f t="shared" ref="D63:M63" si="44">SUM(D60:D62)</f>
        <v>0</v>
      </c>
      <c r="E63" s="344">
        <f t="shared" si="44"/>
        <v>17000</v>
      </c>
      <c r="F63" s="344">
        <f t="shared" si="44"/>
        <v>0</v>
      </c>
      <c r="G63" s="344">
        <f t="shared" si="44"/>
        <v>49000</v>
      </c>
      <c r="H63" s="344">
        <f t="shared" si="44"/>
        <v>22000</v>
      </c>
      <c r="I63" s="344">
        <f t="shared" si="44"/>
        <v>0</v>
      </c>
      <c r="J63" s="344">
        <f t="shared" si="44"/>
        <v>0</v>
      </c>
      <c r="K63" s="344">
        <f t="shared" si="44"/>
        <v>0</v>
      </c>
      <c r="L63" s="344">
        <f t="shared" si="44"/>
        <v>0</v>
      </c>
      <c r="M63" s="344">
        <f t="shared" si="44"/>
        <v>0</v>
      </c>
      <c r="N63" s="194">
        <f>SUM(D63:M63)/Matrices!$L$32</f>
        <v>56.957928802588995</v>
      </c>
      <c r="O63" s="37"/>
      <c r="P63" s="344">
        <f t="shared" ref="P63:Y63" si="45">SUM(P60:P62)</f>
        <v>0</v>
      </c>
      <c r="Q63" s="344">
        <f t="shared" si="45"/>
        <v>23000</v>
      </c>
      <c r="R63" s="344">
        <f t="shared" si="45"/>
        <v>0</v>
      </c>
      <c r="S63" s="344">
        <f t="shared" si="45"/>
        <v>42000</v>
      </c>
      <c r="T63" s="344">
        <f t="shared" si="45"/>
        <v>16000</v>
      </c>
      <c r="U63" s="344">
        <f t="shared" si="45"/>
        <v>0</v>
      </c>
      <c r="V63" s="344">
        <f t="shared" si="45"/>
        <v>0</v>
      </c>
      <c r="W63" s="344">
        <f t="shared" si="45"/>
        <v>0</v>
      </c>
      <c r="X63" s="344">
        <f t="shared" si="45"/>
        <v>0</v>
      </c>
      <c r="Y63" s="344">
        <f t="shared" si="45"/>
        <v>0</v>
      </c>
      <c r="Z63" s="194">
        <f>SUM(P63:Y63)/Matrices!$L$32</f>
        <v>52.427184466019419</v>
      </c>
      <c r="AA63" s="37"/>
      <c r="AB63" s="344">
        <f t="shared" ref="AB63:AK63" si="46">SUM(AB60:AB62)</f>
        <v>0</v>
      </c>
      <c r="AC63" s="344">
        <f t="shared" si="46"/>
        <v>3000</v>
      </c>
      <c r="AD63" s="344">
        <f t="shared" si="46"/>
        <v>0</v>
      </c>
      <c r="AE63" s="344">
        <f t="shared" si="46"/>
        <v>47000</v>
      </c>
      <c r="AF63" s="344">
        <f t="shared" si="46"/>
        <v>15000</v>
      </c>
      <c r="AG63" s="344">
        <f t="shared" si="46"/>
        <v>0</v>
      </c>
      <c r="AH63" s="344">
        <f t="shared" si="46"/>
        <v>0</v>
      </c>
      <c r="AI63" s="344">
        <f t="shared" si="46"/>
        <v>0</v>
      </c>
      <c r="AJ63" s="344">
        <f t="shared" si="46"/>
        <v>0</v>
      </c>
      <c r="AK63" s="344">
        <f t="shared" si="46"/>
        <v>0</v>
      </c>
      <c r="AL63" s="194">
        <f>SUM(AB63:AK63)/Matrices!$L$32</f>
        <v>42.071197411003233</v>
      </c>
      <c r="AM63" s="37"/>
      <c r="AN63" s="344">
        <f t="shared" ref="AN63:AW63" si="47">SUM(AN60:AN62)</f>
        <v>0</v>
      </c>
      <c r="AO63" s="344">
        <f t="shared" si="47"/>
        <v>15000</v>
      </c>
      <c r="AP63" s="344">
        <f t="shared" si="47"/>
        <v>0</v>
      </c>
      <c r="AQ63" s="344">
        <f t="shared" si="47"/>
        <v>37000</v>
      </c>
      <c r="AR63" s="344">
        <f t="shared" si="47"/>
        <v>28000</v>
      </c>
      <c r="AS63" s="344">
        <f t="shared" si="47"/>
        <v>0</v>
      </c>
      <c r="AT63" s="344">
        <f t="shared" si="47"/>
        <v>0</v>
      </c>
      <c r="AU63" s="344">
        <f t="shared" si="47"/>
        <v>0</v>
      </c>
      <c r="AV63" s="344">
        <f t="shared" si="47"/>
        <v>0</v>
      </c>
      <c r="AW63" s="344">
        <f t="shared" si="47"/>
        <v>0</v>
      </c>
      <c r="AX63" s="194">
        <f>SUM(AN63:AW63)/Matrices!$L$32</f>
        <v>51.779935275080909</v>
      </c>
    </row>
    <row r="64" spans="1:50" x14ac:dyDescent="0.25"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</row>
    <row r="65" spans="1:50" x14ac:dyDescent="0.25">
      <c r="A65" s="35" t="str">
        <f>Raw_STEMH_Data!A20</f>
        <v>24</v>
      </c>
      <c r="B65" t="str">
        <f>Raw_STEMH_Data!B20</f>
        <v>WNMU</v>
      </c>
      <c r="C65" s="343" t="str">
        <f>Raw_STEMH_Data!C20</f>
        <v>1</v>
      </c>
      <c r="D65" s="37">
        <f>Raw_STEMH_Data!D20</f>
        <v>0</v>
      </c>
      <c r="E65" s="37">
        <f>Raw_STEMH_Data!E20</f>
        <v>0</v>
      </c>
      <c r="F65" s="37">
        <f>Raw_STEMH_Data!F20</f>
        <v>0</v>
      </c>
      <c r="G65" s="37">
        <f>Raw_STEMH_Data!G20</f>
        <v>8</v>
      </c>
      <c r="H65" s="37">
        <f>Raw_STEMH_Data!H20</f>
        <v>4</v>
      </c>
      <c r="I65" s="37">
        <f>Raw_STEMH_Data!I20</f>
        <v>0</v>
      </c>
      <c r="J65" s="37">
        <f>Raw_STEMH_Data!J20</f>
        <v>0</v>
      </c>
      <c r="K65" s="37">
        <f>Raw_STEMH_Data!K20</f>
        <v>0</v>
      </c>
      <c r="L65" s="37">
        <f>Raw_STEMH_Data!L20</f>
        <v>0</v>
      </c>
      <c r="M65" s="37">
        <f>Raw_STEMH_Data!M20</f>
        <v>0</v>
      </c>
      <c r="N65" s="37"/>
      <c r="O65" s="37"/>
      <c r="P65" s="37">
        <f>Raw_STEMH_Data!N20</f>
        <v>0</v>
      </c>
      <c r="Q65" s="37">
        <f>Raw_STEMH_Data!O20</f>
        <v>3</v>
      </c>
      <c r="R65" s="37">
        <f>Raw_STEMH_Data!P20</f>
        <v>0</v>
      </c>
      <c r="S65" s="37">
        <f>Raw_STEMH_Data!Q20</f>
        <v>2</v>
      </c>
      <c r="T65" s="37">
        <f>Raw_STEMH_Data!R20</f>
        <v>6</v>
      </c>
      <c r="U65" s="37">
        <f>Raw_STEMH_Data!S20</f>
        <v>0</v>
      </c>
      <c r="V65" s="37">
        <f>Raw_STEMH_Data!T20</f>
        <v>0</v>
      </c>
      <c r="W65" s="37">
        <f>Raw_STEMH_Data!U20</f>
        <v>0</v>
      </c>
      <c r="X65" s="37">
        <f>Raw_STEMH_Data!V20</f>
        <v>0</v>
      </c>
      <c r="Y65" s="37">
        <f>Raw_STEMH_Data!W20</f>
        <v>0</v>
      </c>
      <c r="Z65" s="37"/>
      <c r="AA65" s="37"/>
      <c r="AB65" s="37">
        <f>Raw_STEMH_Data!X20</f>
        <v>0</v>
      </c>
      <c r="AC65" s="37">
        <f>Raw_STEMH_Data!Y20</f>
        <v>4</v>
      </c>
      <c r="AD65" s="37">
        <f>Raw_STEMH_Data!Z20</f>
        <v>0</v>
      </c>
      <c r="AE65" s="37">
        <f>Raw_STEMH_Data!AA20</f>
        <v>3</v>
      </c>
      <c r="AF65" s="37">
        <f>Raw_STEMH_Data!AB20</f>
        <v>9</v>
      </c>
      <c r="AG65" s="37">
        <f>Raw_STEMH_Data!AC20</f>
        <v>0</v>
      </c>
      <c r="AH65" s="37">
        <f>Raw_STEMH_Data!AD20</f>
        <v>0</v>
      </c>
      <c r="AI65" s="37">
        <f>Raw_STEMH_Data!AE20</f>
        <v>0</v>
      </c>
      <c r="AJ65" s="37">
        <f>Raw_STEMH_Data!AF20</f>
        <v>0</v>
      </c>
      <c r="AK65" s="37">
        <f>Raw_STEMH_Data!AG20</f>
        <v>0</v>
      </c>
      <c r="AL65" s="37"/>
      <c r="AM65" s="37"/>
      <c r="AN65" s="37">
        <f>Raw_STEMH_Data!AH20</f>
        <v>2</v>
      </c>
      <c r="AO65" s="37">
        <f>Raw_STEMH_Data!AI20</f>
        <v>0</v>
      </c>
      <c r="AP65" s="37">
        <f>Raw_STEMH_Data!AJ20</f>
        <v>0</v>
      </c>
      <c r="AQ65" s="37">
        <f>Raw_STEMH_Data!AK20</f>
        <v>1</v>
      </c>
      <c r="AR65" s="37">
        <f>Raw_STEMH_Data!AL20</f>
        <v>2</v>
      </c>
      <c r="AS65" s="37">
        <f>Raw_STEMH_Data!AM20</f>
        <v>0</v>
      </c>
      <c r="AT65" s="37">
        <f>Raw_STEMH_Data!AN20</f>
        <v>0</v>
      </c>
      <c r="AU65" s="37">
        <f>Raw_STEMH_Data!AO20</f>
        <v>0</v>
      </c>
      <c r="AV65" s="37">
        <f>Raw_STEMH_Data!AP20</f>
        <v>0</v>
      </c>
      <c r="AW65" s="37">
        <f>Raw_STEMH_Data!AQ20</f>
        <v>0</v>
      </c>
      <c r="AX65" s="37"/>
    </row>
    <row r="66" spans="1:50" x14ac:dyDescent="0.25">
      <c r="A66" s="35" t="str">
        <f>Raw_STEMH_Data!A21</f>
        <v>24</v>
      </c>
      <c r="B66" t="str">
        <f>Raw_STEMH_Data!B21</f>
        <v>WNMU</v>
      </c>
      <c r="C66" s="343" t="str">
        <f>Raw_STEMH_Data!C21</f>
        <v>2</v>
      </c>
      <c r="D66" s="37">
        <f>Raw_STEMH_Data!D21</f>
        <v>0</v>
      </c>
      <c r="E66" s="37">
        <f>Raw_STEMH_Data!E21</f>
        <v>0</v>
      </c>
      <c r="F66" s="37">
        <f>Raw_STEMH_Data!F21</f>
        <v>0</v>
      </c>
      <c r="G66" s="37">
        <f>Raw_STEMH_Data!G21</f>
        <v>0</v>
      </c>
      <c r="H66" s="37">
        <f>Raw_STEMH_Data!H21</f>
        <v>30</v>
      </c>
      <c r="I66" s="37">
        <f>Raw_STEMH_Data!I21</f>
        <v>0</v>
      </c>
      <c r="J66" s="37">
        <f>Raw_STEMH_Data!J21</f>
        <v>0</v>
      </c>
      <c r="K66" s="37">
        <f>Raw_STEMH_Data!K21</f>
        <v>0</v>
      </c>
      <c r="L66" s="37">
        <f>Raw_STEMH_Data!L21</f>
        <v>0</v>
      </c>
      <c r="M66" s="37">
        <f>Raw_STEMH_Data!M21</f>
        <v>0</v>
      </c>
      <c r="N66" s="37"/>
      <c r="O66" s="37"/>
      <c r="P66" s="37">
        <f>Raw_STEMH_Data!N21</f>
        <v>0</v>
      </c>
      <c r="Q66" s="37">
        <f>Raw_STEMH_Data!O21</f>
        <v>0</v>
      </c>
      <c r="R66" s="37">
        <f>Raw_STEMH_Data!P21</f>
        <v>0</v>
      </c>
      <c r="S66" s="37">
        <f>Raw_STEMH_Data!Q21</f>
        <v>0</v>
      </c>
      <c r="T66" s="37">
        <f>Raw_STEMH_Data!R21</f>
        <v>28</v>
      </c>
      <c r="U66" s="37">
        <f>Raw_STEMH_Data!S21</f>
        <v>15</v>
      </c>
      <c r="V66" s="37">
        <f>Raw_STEMH_Data!T21</f>
        <v>0</v>
      </c>
      <c r="W66" s="37">
        <f>Raw_STEMH_Data!U21</f>
        <v>0</v>
      </c>
      <c r="X66" s="37">
        <f>Raw_STEMH_Data!V21</f>
        <v>0</v>
      </c>
      <c r="Y66" s="37">
        <f>Raw_STEMH_Data!W21</f>
        <v>0</v>
      </c>
      <c r="Z66" s="37"/>
      <c r="AA66" s="37"/>
      <c r="AB66" s="37">
        <f>Raw_STEMH_Data!X21</f>
        <v>0</v>
      </c>
      <c r="AC66" s="37">
        <f>Raw_STEMH_Data!Y21</f>
        <v>0</v>
      </c>
      <c r="AD66" s="37">
        <f>Raw_STEMH_Data!Z21</f>
        <v>0</v>
      </c>
      <c r="AE66" s="37">
        <f>Raw_STEMH_Data!AA21</f>
        <v>0</v>
      </c>
      <c r="AF66" s="37">
        <f>Raw_STEMH_Data!AB21</f>
        <v>34</v>
      </c>
      <c r="AG66" s="37">
        <f>Raw_STEMH_Data!AC21</f>
        <v>12</v>
      </c>
      <c r="AH66" s="37">
        <f>Raw_STEMH_Data!AD21</f>
        <v>0</v>
      </c>
      <c r="AI66" s="37">
        <f>Raw_STEMH_Data!AE21</f>
        <v>0</v>
      </c>
      <c r="AJ66" s="37">
        <f>Raw_STEMH_Data!AF21</f>
        <v>0</v>
      </c>
      <c r="AK66" s="37">
        <f>Raw_STEMH_Data!AG21</f>
        <v>0</v>
      </c>
      <c r="AL66" s="37"/>
      <c r="AM66" s="37"/>
      <c r="AN66" s="37">
        <f>Raw_STEMH_Data!AH21</f>
        <v>0</v>
      </c>
      <c r="AO66" s="37">
        <f>Raw_STEMH_Data!AI21</f>
        <v>0</v>
      </c>
      <c r="AP66" s="37">
        <f>Raw_STEMH_Data!AJ21</f>
        <v>0</v>
      </c>
      <c r="AQ66" s="37">
        <f>Raw_STEMH_Data!AK21</f>
        <v>0</v>
      </c>
      <c r="AR66" s="37">
        <f>Raw_STEMH_Data!AL21</f>
        <v>54</v>
      </c>
      <c r="AS66" s="37">
        <f>Raw_STEMH_Data!AM21</f>
        <v>22</v>
      </c>
      <c r="AT66" s="37">
        <f>Raw_STEMH_Data!AN21</f>
        <v>0</v>
      </c>
      <c r="AU66" s="37">
        <f>Raw_STEMH_Data!AO21</f>
        <v>0</v>
      </c>
      <c r="AV66" s="37">
        <f>Raw_STEMH_Data!AP21</f>
        <v>0</v>
      </c>
      <c r="AW66" s="37">
        <f>Raw_STEMH_Data!AQ21</f>
        <v>0</v>
      </c>
      <c r="AX66" s="37"/>
    </row>
    <row r="67" spans="1:50" x14ac:dyDescent="0.25">
      <c r="A67" s="35" t="str">
        <f>Raw_STEMH_Data!A22</f>
        <v>24</v>
      </c>
      <c r="B67" t="str">
        <f>Raw_STEMH_Data!B22</f>
        <v>WNMU</v>
      </c>
      <c r="C67" s="343" t="str">
        <f>Raw_STEMH_Data!C22</f>
        <v>3</v>
      </c>
      <c r="D67" s="37">
        <f>Raw_STEMH_Data!D22</f>
        <v>0</v>
      </c>
      <c r="E67" s="37">
        <f>Raw_STEMH_Data!E22</f>
        <v>0</v>
      </c>
      <c r="F67" s="37">
        <f>Raw_STEMH_Data!F22</f>
        <v>0</v>
      </c>
      <c r="G67" s="37">
        <f>Raw_STEMH_Data!G22</f>
        <v>49</v>
      </c>
      <c r="H67" s="37">
        <f>Raw_STEMH_Data!H22</f>
        <v>2</v>
      </c>
      <c r="I67" s="37">
        <f>Raw_STEMH_Data!I22</f>
        <v>0</v>
      </c>
      <c r="J67" s="37">
        <f>Raw_STEMH_Data!J22</f>
        <v>0</v>
      </c>
      <c r="K67" s="37">
        <f>Raw_STEMH_Data!K22</f>
        <v>0</v>
      </c>
      <c r="L67" s="37">
        <f>Raw_STEMH_Data!L22</f>
        <v>0</v>
      </c>
      <c r="M67" s="37">
        <f>Raw_STEMH_Data!M22</f>
        <v>0</v>
      </c>
      <c r="N67" s="37"/>
      <c r="O67" s="37"/>
      <c r="P67" s="37">
        <f>Raw_STEMH_Data!N22</f>
        <v>1</v>
      </c>
      <c r="Q67" s="37">
        <f>Raw_STEMH_Data!O22</f>
        <v>0</v>
      </c>
      <c r="R67" s="37">
        <f>Raw_STEMH_Data!P22</f>
        <v>0</v>
      </c>
      <c r="S67" s="37">
        <f>Raw_STEMH_Data!Q22</f>
        <v>62</v>
      </c>
      <c r="T67" s="37">
        <f>Raw_STEMH_Data!R22</f>
        <v>3</v>
      </c>
      <c r="U67" s="37">
        <f>Raw_STEMH_Data!S22</f>
        <v>0</v>
      </c>
      <c r="V67" s="37">
        <f>Raw_STEMH_Data!T22</f>
        <v>0</v>
      </c>
      <c r="W67" s="37">
        <f>Raw_STEMH_Data!U22</f>
        <v>0</v>
      </c>
      <c r="X67" s="37">
        <f>Raw_STEMH_Data!V22</f>
        <v>0</v>
      </c>
      <c r="Y67" s="37">
        <f>Raw_STEMH_Data!W22</f>
        <v>0</v>
      </c>
      <c r="Z67" s="37"/>
      <c r="AA67" s="37"/>
      <c r="AB67" s="37">
        <f>Raw_STEMH_Data!X22</f>
        <v>9</v>
      </c>
      <c r="AC67" s="37">
        <f>Raw_STEMH_Data!Y22</f>
        <v>3</v>
      </c>
      <c r="AD67" s="37">
        <f>Raw_STEMH_Data!Z22</f>
        <v>0</v>
      </c>
      <c r="AE67" s="37">
        <f>Raw_STEMH_Data!AA22</f>
        <v>56</v>
      </c>
      <c r="AF67" s="37">
        <f>Raw_STEMH_Data!AB22</f>
        <v>1</v>
      </c>
      <c r="AG67" s="37">
        <f>Raw_STEMH_Data!AC22</f>
        <v>0</v>
      </c>
      <c r="AH67" s="37">
        <f>Raw_STEMH_Data!AD22</f>
        <v>0</v>
      </c>
      <c r="AI67" s="37">
        <f>Raw_STEMH_Data!AE22</f>
        <v>0</v>
      </c>
      <c r="AJ67" s="37">
        <f>Raw_STEMH_Data!AF22</f>
        <v>0</v>
      </c>
      <c r="AK67" s="37">
        <f>Raw_STEMH_Data!AG22</f>
        <v>0</v>
      </c>
      <c r="AL67" s="37"/>
      <c r="AM67" s="37"/>
      <c r="AN67" s="37">
        <f>Raw_STEMH_Data!AH22</f>
        <v>3</v>
      </c>
      <c r="AO67" s="37">
        <f>Raw_STEMH_Data!AI22</f>
        <v>0</v>
      </c>
      <c r="AP67" s="37">
        <f>Raw_STEMH_Data!AJ22</f>
        <v>0</v>
      </c>
      <c r="AQ67" s="37">
        <f>Raw_STEMH_Data!AK22</f>
        <v>49</v>
      </c>
      <c r="AR67" s="37">
        <f>Raw_STEMH_Data!AL22</f>
        <v>3</v>
      </c>
      <c r="AS67" s="37">
        <f>Raw_STEMH_Data!AM22</f>
        <v>0</v>
      </c>
      <c r="AT67" s="37">
        <f>Raw_STEMH_Data!AN22</f>
        <v>0</v>
      </c>
      <c r="AU67" s="37">
        <f>Raw_STEMH_Data!AO22</f>
        <v>0</v>
      </c>
      <c r="AV67" s="37">
        <f>Raw_STEMH_Data!AP22</f>
        <v>0</v>
      </c>
      <c r="AW67" s="37">
        <f>Raw_STEMH_Data!AQ22</f>
        <v>0</v>
      </c>
      <c r="AX67" s="37"/>
    </row>
    <row r="68" spans="1:50" x14ac:dyDescent="0.25">
      <c r="D68" s="344">
        <f t="shared" ref="D68:M68" si="48">SUM(D65:D67)</f>
        <v>0</v>
      </c>
      <c r="E68" s="344">
        <f t="shared" si="48"/>
        <v>0</v>
      </c>
      <c r="F68" s="344">
        <f t="shared" si="48"/>
        <v>0</v>
      </c>
      <c r="G68" s="344">
        <f t="shared" si="48"/>
        <v>57</v>
      </c>
      <c r="H68" s="344">
        <f t="shared" si="48"/>
        <v>36</v>
      </c>
      <c r="I68" s="344">
        <f t="shared" si="48"/>
        <v>0</v>
      </c>
      <c r="J68" s="344">
        <f t="shared" si="48"/>
        <v>0</v>
      </c>
      <c r="K68" s="344">
        <f t="shared" si="48"/>
        <v>0</v>
      </c>
      <c r="L68" s="344">
        <f t="shared" si="48"/>
        <v>0</v>
      </c>
      <c r="M68" s="344">
        <f t="shared" si="48"/>
        <v>0</v>
      </c>
      <c r="N68" s="37"/>
      <c r="O68" s="37"/>
      <c r="P68" s="344">
        <f t="shared" ref="P68:Y68" si="49">SUM(P65:P67)</f>
        <v>1</v>
      </c>
      <c r="Q68" s="344">
        <f t="shared" si="49"/>
        <v>3</v>
      </c>
      <c r="R68" s="344">
        <f t="shared" si="49"/>
        <v>0</v>
      </c>
      <c r="S68" s="344">
        <f t="shared" si="49"/>
        <v>64</v>
      </c>
      <c r="T68" s="344">
        <f t="shared" si="49"/>
        <v>37</v>
      </c>
      <c r="U68" s="344">
        <f t="shared" si="49"/>
        <v>15</v>
      </c>
      <c r="V68" s="344">
        <f t="shared" si="49"/>
        <v>0</v>
      </c>
      <c r="W68" s="344">
        <f t="shared" si="49"/>
        <v>0</v>
      </c>
      <c r="X68" s="344">
        <f t="shared" si="49"/>
        <v>0</v>
      </c>
      <c r="Y68" s="344">
        <f t="shared" si="49"/>
        <v>0</v>
      </c>
      <c r="Z68" s="37"/>
      <c r="AA68" s="37"/>
      <c r="AB68" s="344">
        <f t="shared" ref="AB68:AK68" si="50">SUM(AB65:AB67)</f>
        <v>9</v>
      </c>
      <c r="AC68" s="344">
        <f t="shared" si="50"/>
        <v>7</v>
      </c>
      <c r="AD68" s="344">
        <f t="shared" si="50"/>
        <v>0</v>
      </c>
      <c r="AE68" s="344">
        <f t="shared" si="50"/>
        <v>59</v>
      </c>
      <c r="AF68" s="344">
        <f t="shared" si="50"/>
        <v>44</v>
      </c>
      <c r="AG68" s="344">
        <f t="shared" si="50"/>
        <v>12</v>
      </c>
      <c r="AH68" s="344">
        <f t="shared" si="50"/>
        <v>0</v>
      </c>
      <c r="AI68" s="344">
        <f t="shared" si="50"/>
        <v>0</v>
      </c>
      <c r="AJ68" s="344">
        <f t="shared" si="50"/>
        <v>0</v>
      </c>
      <c r="AK68" s="344">
        <f t="shared" si="50"/>
        <v>0</v>
      </c>
      <c r="AL68" s="37"/>
      <c r="AM68" s="37"/>
      <c r="AN68" s="344">
        <f t="shared" ref="AN68:AW68" si="51">SUM(AN65:AN67)</f>
        <v>5</v>
      </c>
      <c r="AO68" s="344">
        <f t="shared" si="51"/>
        <v>0</v>
      </c>
      <c r="AP68" s="344">
        <f t="shared" si="51"/>
        <v>0</v>
      </c>
      <c r="AQ68" s="344">
        <f t="shared" si="51"/>
        <v>50</v>
      </c>
      <c r="AR68" s="344">
        <f t="shared" si="51"/>
        <v>59</v>
      </c>
      <c r="AS68" s="344">
        <f t="shared" si="51"/>
        <v>22</v>
      </c>
      <c r="AT68" s="344">
        <f t="shared" si="51"/>
        <v>0</v>
      </c>
      <c r="AU68" s="344">
        <f t="shared" si="51"/>
        <v>0</v>
      </c>
      <c r="AV68" s="344">
        <f t="shared" si="51"/>
        <v>0</v>
      </c>
      <c r="AW68" s="344">
        <f t="shared" si="51"/>
        <v>0</v>
      </c>
      <c r="AX68" s="37"/>
    </row>
    <row r="69" spans="1:50" x14ac:dyDescent="0.25"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</row>
    <row r="70" spans="1:50" x14ac:dyDescent="0.25">
      <c r="D70" s="37">
        <f>D65*Matrices!$B$30</f>
        <v>0</v>
      </c>
      <c r="E70" s="37">
        <f>E65*Matrices!$C$30</f>
        <v>0</v>
      </c>
      <c r="F70" s="37">
        <f>F65*Matrices!$D$30</f>
        <v>0</v>
      </c>
      <c r="G70" s="37">
        <f>G65*Matrices!$E$30</f>
        <v>8000</v>
      </c>
      <c r="H70" s="37">
        <f>H65*Matrices!$F$30</f>
        <v>4000</v>
      </c>
      <c r="I70" s="37">
        <f>I65*Matrices!$G$30</f>
        <v>0</v>
      </c>
      <c r="J70" s="37">
        <f>J65*Matrices!$H$30</f>
        <v>0</v>
      </c>
      <c r="K70" s="37">
        <f>K65*Matrices!$I$30</f>
        <v>0</v>
      </c>
      <c r="L70" s="37">
        <f>L65*Matrices!$J$30</f>
        <v>0</v>
      </c>
      <c r="M70" s="37">
        <f>M65*Matrices!$K$30</f>
        <v>0</v>
      </c>
      <c r="N70" s="37"/>
      <c r="O70" s="37"/>
      <c r="P70" s="37">
        <f>P65*Matrices!$B$30</f>
        <v>0</v>
      </c>
      <c r="Q70" s="37">
        <f>Q65*Matrices!$C$30</f>
        <v>3000</v>
      </c>
      <c r="R70" s="37">
        <f>R65*Matrices!$D$30</f>
        <v>0</v>
      </c>
      <c r="S70" s="37">
        <f>S65*Matrices!$E$30</f>
        <v>2000</v>
      </c>
      <c r="T70" s="37">
        <f>T65*Matrices!$F$30</f>
        <v>6000</v>
      </c>
      <c r="U70" s="37">
        <f>U65*Matrices!$G$30</f>
        <v>0</v>
      </c>
      <c r="V70" s="37">
        <f>V65*Matrices!$H$30</f>
        <v>0</v>
      </c>
      <c r="W70" s="37">
        <f>W65*Matrices!$I$30</f>
        <v>0</v>
      </c>
      <c r="X70" s="37">
        <f>X65*Matrices!$J$30</f>
        <v>0</v>
      </c>
      <c r="Y70" s="37">
        <f>Y65*Matrices!$K$30</f>
        <v>0</v>
      </c>
      <c r="Z70" s="37"/>
      <c r="AA70" s="37"/>
      <c r="AB70" s="37">
        <f>AB65*Matrices!$B$30</f>
        <v>0</v>
      </c>
      <c r="AC70" s="37">
        <f>AC65*Matrices!$C$30</f>
        <v>4000</v>
      </c>
      <c r="AD70" s="37">
        <f>AD65*Matrices!$D$30</f>
        <v>0</v>
      </c>
      <c r="AE70" s="37">
        <f>AE65*Matrices!$E$30</f>
        <v>3000</v>
      </c>
      <c r="AF70" s="37">
        <f>AF65*Matrices!$F$30</f>
        <v>9000</v>
      </c>
      <c r="AG70" s="37">
        <f>AG65*Matrices!$G$30</f>
        <v>0</v>
      </c>
      <c r="AH70" s="37">
        <f>AH65*Matrices!$H$30</f>
        <v>0</v>
      </c>
      <c r="AI70" s="37">
        <f>AI65*Matrices!$I$30</f>
        <v>0</v>
      </c>
      <c r="AJ70" s="37">
        <f>AJ65*Matrices!$J$30</f>
        <v>0</v>
      </c>
      <c r="AK70" s="37">
        <f>AK65*Matrices!$K$30</f>
        <v>0</v>
      </c>
      <c r="AL70" s="37"/>
      <c r="AM70" s="37"/>
      <c r="AN70" s="37">
        <f>AN65*Matrices!$B$30</f>
        <v>2000</v>
      </c>
      <c r="AO70" s="37">
        <f>AO65*Matrices!$C$30</f>
        <v>0</v>
      </c>
      <c r="AP70" s="37">
        <f>AP65*Matrices!$D$30</f>
        <v>0</v>
      </c>
      <c r="AQ70" s="37">
        <f>AQ65*Matrices!$E$30</f>
        <v>1000</v>
      </c>
      <c r="AR70" s="37">
        <f>AR65*Matrices!$F$30</f>
        <v>2000</v>
      </c>
      <c r="AS70" s="37">
        <f>AS65*Matrices!$G$30</f>
        <v>0</v>
      </c>
      <c r="AT70" s="37">
        <f>AT65*Matrices!$H$30</f>
        <v>0</v>
      </c>
      <c r="AU70" s="37">
        <f>AU65*Matrices!$I$30</f>
        <v>0</v>
      </c>
      <c r="AV70" s="37">
        <f>AV65*Matrices!$J$30</f>
        <v>0</v>
      </c>
      <c r="AW70" s="37">
        <f>AW65*Matrices!$K$30</f>
        <v>0</v>
      </c>
      <c r="AX70" s="37"/>
    </row>
    <row r="71" spans="1:50" x14ac:dyDescent="0.25">
      <c r="D71" s="37">
        <f>D66*Matrices!$B$31</f>
        <v>0</v>
      </c>
      <c r="E71" s="37">
        <f>E66*Matrices!$C$31</f>
        <v>0</v>
      </c>
      <c r="F71" s="37">
        <f>F66*Matrices!$D$31</f>
        <v>0</v>
      </c>
      <c r="G71" s="37">
        <f>G66*Matrices!$E$31</f>
        <v>0</v>
      </c>
      <c r="H71" s="37">
        <f>H66*Matrices!$F$31</f>
        <v>30000</v>
      </c>
      <c r="I71" s="37">
        <f>I66*Matrices!$G$31</f>
        <v>0</v>
      </c>
      <c r="J71" s="37">
        <f>J66*Matrices!$H$31</f>
        <v>0</v>
      </c>
      <c r="K71" s="37">
        <f>K66*Matrices!$I$31</f>
        <v>0</v>
      </c>
      <c r="L71" s="37">
        <f>L66*Matrices!$J$31</f>
        <v>0</v>
      </c>
      <c r="M71" s="37">
        <f>M66*Matrices!$K$31</f>
        <v>0</v>
      </c>
      <c r="N71" s="37"/>
      <c r="O71" s="37"/>
      <c r="P71" s="37">
        <f>P66*Matrices!$B$31</f>
        <v>0</v>
      </c>
      <c r="Q71" s="37">
        <f>Q66*Matrices!$C$31</f>
        <v>0</v>
      </c>
      <c r="R71" s="37">
        <f>R66*Matrices!$D$31</f>
        <v>0</v>
      </c>
      <c r="S71" s="37">
        <f>S66*Matrices!$E$31</f>
        <v>0</v>
      </c>
      <c r="T71" s="37">
        <f>T66*Matrices!$F$31</f>
        <v>28000</v>
      </c>
      <c r="U71" s="37">
        <f>U66*Matrices!$G$31</f>
        <v>15000</v>
      </c>
      <c r="V71" s="37">
        <f>V66*Matrices!$H$31</f>
        <v>0</v>
      </c>
      <c r="W71" s="37">
        <f>W66*Matrices!$I$31</f>
        <v>0</v>
      </c>
      <c r="X71" s="37">
        <f>X66*Matrices!$J$31</f>
        <v>0</v>
      </c>
      <c r="Y71" s="37">
        <f>Y66*Matrices!$K$31</f>
        <v>0</v>
      </c>
      <c r="Z71" s="37"/>
      <c r="AA71" s="37"/>
      <c r="AB71" s="37">
        <f>AB66*Matrices!$B$31</f>
        <v>0</v>
      </c>
      <c r="AC71" s="37">
        <f>AC66*Matrices!$C$31</f>
        <v>0</v>
      </c>
      <c r="AD71" s="37">
        <f>AD66*Matrices!$D$31</f>
        <v>0</v>
      </c>
      <c r="AE71" s="37">
        <f>AE66*Matrices!$E$31</f>
        <v>0</v>
      </c>
      <c r="AF71" s="37">
        <f>AF66*Matrices!$F$31</f>
        <v>34000</v>
      </c>
      <c r="AG71" s="37">
        <f>AG66*Matrices!$G$31</f>
        <v>12000</v>
      </c>
      <c r="AH71" s="37">
        <f>AH66*Matrices!$H$31</f>
        <v>0</v>
      </c>
      <c r="AI71" s="37">
        <f>AI66*Matrices!$I$31</f>
        <v>0</v>
      </c>
      <c r="AJ71" s="37">
        <f>AJ66*Matrices!$J$31</f>
        <v>0</v>
      </c>
      <c r="AK71" s="37">
        <f>AK66*Matrices!$K$31</f>
        <v>0</v>
      </c>
      <c r="AL71" s="37"/>
      <c r="AM71" s="37"/>
      <c r="AN71" s="37">
        <f>AN66*Matrices!$B$31</f>
        <v>0</v>
      </c>
      <c r="AO71" s="37">
        <f>AO66*Matrices!$C$31</f>
        <v>0</v>
      </c>
      <c r="AP71" s="37">
        <f>AP66*Matrices!$D$31</f>
        <v>0</v>
      </c>
      <c r="AQ71" s="37">
        <f>AQ66*Matrices!$E$31</f>
        <v>0</v>
      </c>
      <c r="AR71" s="37">
        <f>AR66*Matrices!$F$31</f>
        <v>54000</v>
      </c>
      <c r="AS71" s="37">
        <f>AS66*Matrices!$G$31</f>
        <v>22000</v>
      </c>
      <c r="AT71" s="37">
        <f>AT66*Matrices!$H$31</f>
        <v>0</v>
      </c>
      <c r="AU71" s="37">
        <f>AU66*Matrices!$I$31</f>
        <v>0</v>
      </c>
      <c r="AV71" s="37">
        <f>AV66*Matrices!$J$31</f>
        <v>0</v>
      </c>
      <c r="AW71" s="37">
        <f>AW66*Matrices!$K$31</f>
        <v>0</v>
      </c>
      <c r="AX71" s="37"/>
    </row>
    <row r="72" spans="1:50" x14ac:dyDescent="0.25">
      <c r="D72" s="37">
        <f>D67*Matrices!$B$32</f>
        <v>0</v>
      </c>
      <c r="E72" s="37">
        <f>E67*Matrices!$C$32</f>
        <v>0</v>
      </c>
      <c r="F72" s="37">
        <f>F67*Matrices!$D$32</f>
        <v>0</v>
      </c>
      <c r="G72" s="37">
        <f>G67*Matrices!$E$32</f>
        <v>49000</v>
      </c>
      <c r="H72" s="37">
        <f>H67*Matrices!$F$32</f>
        <v>2000</v>
      </c>
      <c r="I72" s="37">
        <f>I67*Matrices!$G$32</f>
        <v>0</v>
      </c>
      <c r="J72" s="37">
        <f>J67*Matrices!$H$32</f>
        <v>0</v>
      </c>
      <c r="K72" s="37">
        <f>K67*Matrices!$I$32</f>
        <v>0</v>
      </c>
      <c r="L72" s="37">
        <f>L67*Matrices!$J$32</f>
        <v>0</v>
      </c>
      <c r="M72" s="37">
        <f>M67*Matrices!$K$32</f>
        <v>0</v>
      </c>
      <c r="N72" s="37"/>
      <c r="O72" s="37"/>
      <c r="P72" s="37">
        <f>P67*Matrices!$B$32</f>
        <v>1000</v>
      </c>
      <c r="Q72" s="37">
        <f>Q67*Matrices!$C$32</f>
        <v>0</v>
      </c>
      <c r="R72" s="37">
        <f>R67*Matrices!$D$32</f>
        <v>0</v>
      </c>
      <c r="S72" s="37">
        <f>S67*Matrices!$E$32</f>
        <v>62000</v>
      </c>
      <c r="T72" s="37">
        <f>T67*Matrices!$F$32</f>
        <v>3000</v>
      </c>
      <c r="U72" s="37">
        <f>U67*Matrices!$G$32</f>
        <v>0</v>
      </c>
      <c r="V72" s="37">
        <f>V67*Matrices!$H$32</f>
        <v>0</v>
      </c>
      <c r="W72" s="37">
        <f>W67*Matrices!$I$32</f>
        <v>0</v>
      </c>
      <c r="X72" s="37">
        <f>X67*Matrices!$J$32</f>
        <v>0</v>
      </c>
      <c r="Y72" s="37">
        <f>Y67*Matrices!$K$32</f>
        <v>0</v>
      </c>
      <c r="Z72" s="37"/>
      <c r="AA72" s="37"/>
      <c r="AB72" s="37">
        <f>AB67*Matrices!$B$32</f>
        <v>9000</v>
      </c>
      <c r="AC72" s="37">
        <f>AC67*Matrices!$C$32</f>
        <v>3000</v>
      </c>
      <c r="AD72" s="37">
        <f>AD67*Matrices!$D$32</f>
        <v>0</v>
      </c>
      <c r="AE72" s="37">
        <f>AE67*Matrices!$E$32</f>
        <v>56000</v>
      </c>
      <c r="AF72" s="37">
        <f>AF67*Matrices!$F$32</f>
        <v>1000</v>
      </c>
      <c r="AG72" s="37">
        <f>AG67*Matrices!$G$32</f>
        <v>0</v>
      </c>
      <c r="AH72" s="37">
        <f>AH67*Matrices!$H$32</f>
        <v>0</v>
      </c>
      <c r="AI72" s="37">
        <f>AI67*Matrices!$I$32</f>
        <v>0</v>
      </c>
      <c r="AJ72" s="37">
        <f>AJ67*Matrices!$J$32</f>
        <v>0</v>
      </c>
      <c r="AK72" s="37">
        <f>AK67*Matrices!$K$32</f>
        <v>0</v>
      </c>
      <c r="AL72" s="37"/>
      <c r="AM72" s="37"/>
      <c r="AN72" s="37">
        <f>AN67*Matrices!$B$32</f>
        <v>3000</v>
      </c>
      <c r="AO72" s="37">
        <f>AO67*Matrices!$C$32</f>
        <v>0</v>
      </c>
      <c r="AP72" s="37">
        <f>AP67*Matrices!$D$32</f>
        <v>0</v>
      </c>
      <c r="AQ72" s="37">
        <f>AQ67*Matrices!$E$32</f>
        <v>49000</v>
      </c>
      <c r="AR72" s="37">
        <f>AR67*Matrices!$F$32</f>
        <v>3000</v>
      </c>
      <c r="AS72" s="37">
        <f>AS67*Matrices!$G$32</f>
        <v>0</v>
      </c>
      <c r="AT72" s="37">
        <f>AT67*Matrices!$H$32</f>
        <v>0</v>
      </c>
      <c r="AU72" s="37">
        <f>AU67*Matrices!$I$32</f>
        <v>0</v>
      </c>
      <c r="AV72" s="37">
        <f>AV67*Matrices!$J$32</f>
        <v>0</v>
      </c>
      <c r="AW72" s="37">
        <f>AW67*Matrices!$K$32</f>
        <v>0</v>
      </c>
      <c r="AX72" s="37"/>
    </row>
    <row r="73" spans="1:50" x14ac:dyDescent="0.25">
      <c r="B73" t="str">
        <f>B67</f>
        <v>WNMU</v>
      </c>
      <c r="D73" s="344">
        <f t="shared" ref="D73:M73" si="52">SUM(D70:D72)</f>
        <v>0</v>
      </c>
      <c r="E73" s="344">
        <f t="shared" si="52"/>
        <v>0</v>
      </c>
      <c r="F73" s="344">
        <f t="shared" si="52"/>
        <v>0</v>
      </c>
      <c r="G73" s="344">
        <f t="shared" si="52"/>
        <v>57000</v>
      </c>
      <c r="H73" s="344">
        <f t="shared" si="52"/>
        <v>36000</v>
      </c>
      <c r="I73" s="344">
        <f t="shared" si="52"/>
        <v>0</v>
      </c>
      <c r="J73" s="344">
        <f t="shared" si="52"/>
        <v>0</v>
      </c>
      <c r="K73" s="344">
        <f t="shared" si="52"/>
        <v>0</v>
      </c>
      <c r="L73" s="344">
        <f t="shared" si="52"/>
        <v>0</v>
      </c>
      <c r="M73" s="344">
        <f t="shared" si="52"/>
        <v>0</v>
      </c>
      <c r="N73" s="194">
        <f>SUM(D73:M73)/Matrices!$L$32</f>
        <v>60.194174757281552</v>
      </c>
      <c r="O73" s="37"/>
      <c r="P73" s="344">
        <f t="shared" ref="P73:Y73" si="53">SUM(P70:P72)</f>
        <v>1000</v>
      </c>
      <c r="Q73" s="344">
        <f t="shared" si="53"/>
        <v>3000</v>
      </c>
      <c r="R73" s="344">
        <f t="shared" si="53"/>
        <v>0</v>
      </c>
      <c r="S73" s="344">
        <f t="shared" si="53"/>
        <v>64000</v>
      </c>
      <c r="T73" s="344">
        <f t="shared" si="53"/>
        <v>37000</v>
      </c>
      <c r="U73" s="344">
        <f t="shared" si="53"/>
        <v>15000</v>
      </c>
      <c r="V73" s="344">
        <f t="shared" si="53"/>
        <v>0</v>
      </c>
      <c r="W73" s="344">
        <f t="shared" si="53"/>
        <v>0</v>
      </c>
      <c r="X73" s="344">
        <f t="shared" si="53"/>
        <v>0</v>
      </c>
      <c r="Y73" s="344">
        <f t="shared" si="53"/>
        <v>0</v>
      </c>
      <c r="Z73" s="194">
        <f>SUM(P73:Y73)/Matrices!$L$32</f>
        <v>77.669902912621353</v>
      </c>
      <c r="AA73" s="37"/>
      <c r="AB73" s="344">
        <f t="shared" ref="AB73:AK73" si="54">SUM(AB70:AB72)</f>
        <v>9000</v>
      </c>
      <c r="AC73" s="344">
        <f t="shared" si="54"/>
        <v>7000</v>
      </c>
      <c r="AD73" s="344">
        <f t="shared" si="54"/>
        <v>0</v>
      </c>
      <c r="AE73" s="344">
        <f t="shared" si="54"/>
        <v>59000</v>
      </c>
      <c r="AF73" s="344">
        <f t="shared" si="54"/>
        <v>44000</v>
      </c>
      <c r="AG73" s="344">
        <f t="shared" si="54"/>
        <v>12000</v>
      </c>
      <c r="AH73" s="344">
        <f t="shared" si="54"/>
        <v>0</v>
      </c>
      <c r="AI73" s="344">
        <f t="shared" si="54"/>
        <v>0</v>
      </c>
      <c r="AJ73" s="344">
        <f t="shared" si="54"/>
        <v>0</v>
      </c>
      <c r="AK73" s="344">
        <f t="shared" si="54"/>
        <v>0</v>
      </c>
      <c r="AL73" s="194">
        <f>SUM(AB73:AK73)/Matrices!$L$32</f>
        <v>84.78964401294499</v>
      </c>
      <c r="AM73" s="37"/>
      <c r="AN73" s="344">
        <f t="shared" ref="AN73:AW73" si="55">SUM(AN70:AN72)</f>
        <v>5000</v>
      </c>
      <c r="AO73" s="344">
        <f t="shared" si="55"/>
        <v>0</v>
      </c>
      <c r="AP73" s="344">
        <f t="shared" si="55"/>
        <v>0</v>
      </c>
      <c r="AQ73" s="344">
        <f t="shared" si="55"/>
        <v>50000</v>
      </c>
      <c r="AR73" s="344">
        <f t="shared" si="55"/>
        <v>59000</v>
      </c>
      <c r="AS73" s="344">
        <f t="shared" si="55"/>
        <v>22000</v>
      </c>
      <c r="AT73" s="344">
        <f t="shared" si="55"/>
        <v>0</v>
      </c>
      <c r="AU73" s="344">
        <f t="shared" si="55"/>
        <v>0</v>
      </c>
      <c r="AV73" s="344">
        <f t="shared" si="55"/>
        <v>0</v>
      </c>
      <c r="AW73" s="344">
        <f t="shared" si="55"/>
        <v>0</v>
      </c>
      <c r="AX73" s="194">
        <f>SUM(AN73:AW73)/Matrices!$L$32</f>
        <v>88.025889967637539</v>
      </c>
    </row>
    <row r="74" spans="1:50" x14ac:dyDescent="0.25"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</row>
    <row r="75" spans="1:50" x14ac:dyDescent="0.25">
      <c r="A75" s="35" t="str">
        <f>Raw_STEMH_Data!A23</f>
        <v>30</v>
      </c>
      <c r="B75" t="str">
        <f>Raw_STEMH_Data!B23</f>
        <v>ENMU-RO</v>
      </c>
      <c r="C75" s="343" t="str">
        <f>Raw_STEMH_Data!C23</f>
        <v>1</v>
      </c>
      <c r="D75" s="37">
        <f>Raw_STEMH_Data!D23</f>
        <v>4</v>
      </c>
      <c r="E75" s="37">
        <f>Raw_STEMH_Data!E23</f>
        <v>1</v>
      </c>
      <c r="F75" s="37">
        <f>Raw_STEMH_Data!F23</f>
        <v>0</v>
      </c>
      <c r="G75" s="37">
        <f>Raw_STEMH_Data!G23</f>
        <v>6</v>
      </c>
      <c r="H75" s="37">
        <f>Raw_STEMH_Data!H23</f>
        <v>0</v>
      </c>
      <c r="I75" s="37">
        <f>Raw_STEMH_Data!I23</f>
        <v>0</v>
      </c>
      <c r="J75" s="37">
        <f>Raw_STEMH_Data!J23</f>
        <v>0</v>
      </c>
      <c r="K75" s="37">
        <f>Raw_STEMH_Data!K23</f>
        <v>0</v>
      </c>
      <c r="L75" s="37">
        <f>Raw_STEMH_Data!L23</f>
        <v>0</v>
      </c>
      <c r="M75" s="37">
        <f>Raw_STEMH_Data!M23</f>
        <v>0</v>
      </c>
      <c r="N75" s="37"/>
      <c r="O75" s="37"/>
      <c r="P75" s="37">
        <f>Raw_STEMH_Data!N23</f>
        <v>10</v>
      </c>
      <c r="Q75" s="37">
        <f>Raw_STEMH_Data!O23</f>
        <v>6</v>
      </c>
      <c r="R75" s="37">
        <f>Raw_STEMH_Data!P23</f>
        <v>0</v>
      </c>
      <c r="S75" s="37">
        <f>Raw_STEMH_Data!Q23</f>
        <v>7</v>
      </c>
      <c r="T75" s="37">
        <f>Raw_STEMH_Data!R23</f>
        <v>0</v>
      </c>
      <c r="U75" s="37">
        <f>Raw_STEMH_Data!S23</f>
        <v>0</v>
      </c>
      <c r="V75" s="37">
        <f>Raw_STEMH_Data!T23</f>
        <v>0</v>
      </c>
      <c r="W75" s="37">
        <f>Raw_STEMH_Data!U23</f>
        <v>0</v>
      </c>
      <c r="X75" s="37">
        <f>Raw_STEMH_Data!V23</f>
        <v>0</v>
      </c>
      <c r="Y75" s="37">
        <f>Raw_STEMH_Data!W23</f>
        <v>0</v>
      </c>
      <c r="Z75" s="37"/>
      <c r="AA75" s="37"/>
      <c r="AB75" s="37">
        <f>Raw_STEMH_Data!X23</f>
        <v>6</v>
      </c>
      <c r="AC75" s="37">
        <f>Raw_STEMH_Data!Y23</f>
        <v>4</v>
      </c>
      <c r="AD75" s="37">
        <f>Raw_STEMH_Data!Z23</f>
        <v>0</v>
      </c>
      <c r="AE75" s="37">
        <f>Raw_STEMH_Data!AA23</f>
        <v>8</v>
      </c>
      <c r="AF75" s="37">
        <f>Raw_STEMH_Data!AB23</f>
        <v>0</v>
      </c>
      <c r="AG75" s="37">
        <f>Raw_STEMH_Data!AC23</f>
        <v>0</v>
      </c>
      <c r="AH75" s="37">
        <f>Raw_STEMH_Data!AD23</f>
        <v>0</v>
      </c>
      <c r="AI75" s="37">
        <f>Raw_STEMH_Data!AE23</f>
        <v>0</v>
      </c>
      <c r="AJ75" s="37">
        <f>Raw_STEMH_Data!AF23</f>
        <v>0</v>
      </c>
      <c r="AK75" s="37">
        <f>Raw_STEMH_Data!AG23</f>
        <v>0</v>
      </c>
      <c r="AL75" s="37"/>
      <c r="AM75" s="37"/>
      <c r="AN75" s="37">
        <f>Raw_STEMH_Data!AH23</f>
        <v>7</v>
      </c>
      <c r="AO75" s="37">
        <f>Raw_STEMH_Data!AI23</f>
        <v>1</v>
      </c>
      <c r="AP75" s="37">
        <f>Raw_STEMH_Data!AJ23</f>
        <v>0</v>
      </c>
      <c r="AQ75" s="37">
        <f>Raw_STEMH_Data!AK23</f>
        <v>3</v>
      </c>
      <c r="AR75" s="37">
        <f>Raw_STEMH_Data!AL23</f>
        <v>0</v>
      </c>
      <c r="AS75" s="37">
        <f>Raw_STEMH_Data!AM23</f>
        <v>0</v>
      </c>
      <c r="AT75" s="37">
        <f>Raw_STEMH_Data!AN23</f>
        <v>0</v>
      </c>
      <c r="AU75" s="37">
        <f>Raw_STEMH_Data!AO23</f>
        <v>0</v>
      </c>
      <c r="AV75" s="37">
        <f>Raw_STEMH_Data!AP23</f>
        <v>0</v>
      </c>
      <c r="AW75" s="37">
        <f>Raw_STEMH_Data!AQ23</f>
        <v>0</v>
      </c>
      <c r="AX75" s="37"/>
    </row>
    <row r="76" spans="1:50" x14ac:dyDescent="0.25">
      <c r="A76" s="35" t="str">
        <f>Raw_STEMH_Data!A24</f>
        <v>30</v>
      </c>
      <c r="B76" t="str">
        <f>Raw_STEMH_Data!B24</f>
        <v>ENMU-RO</v>
      </c>
      <c r="C76" s="343" t="str">
        <f>Raw_STEMH_Data!C24</f>
        <v>2</v>
      </c>
      <c r="D76" s="37">
        <f>Raw_STEMH_Data!D24</f>
        <v>1</v>
      </c>
      <c r="E76" s="37">
        <f>Raw_STEMH_Data!E24</f>
        <v>2</v>
      </c>
      <c r="F76" s="37">
        <f>Raw_STEMH_Data!F24</f>
        <v>0</v>
      </c>
      <c r="G76" s="37">
        <f>Raw_STEMH_Data!G24</f>
        <v>8</v>
      </c>
      <c r="H76" s="37">
        <f>Raw_STEMH_Data!H24</f>
        <v>0</v>
      </c>
      <c r="I76" s="37">
        <f>Raw_STEMH_Data!I24</f>
        <v>0</v>
      </c>
      <c r="J76" s="37">
        <f>Raw_STEMH_Data!J24</f>
        <v>0</v>
      </c>
      <c r="K76" s="37">
        <f>Raw_STEMH_Data!K24</f>
        <v>0</v>
      </c>
      <c r="L76" s="37">
        <f>Raw_STEMH_Data!L24</f>
        <v>0</v>
      </c>
      <c r="M76" s="37">
        <f>Raw_STEMH_Data!M24</f>
        <v>0</v>
      </c>
      <c r="N76" s="37"/>
      <c r="O76" s="37"/>
      <c r="P76" s="37">
        <f>Raw_STEMH_Data!N24</f>
        <v>1</v>
      </c>
      <c r="Q76" s="37">
        <f>Raw_STEMH_Data!O24</f>
        <v>3</v>
      </c>
      <c r="R76" s="37">
        <f>Raw_STEMH_Data!P24</f>
        <v>0</v>
      </c>
      <c r="S76" s="37">
        <f>Raw_STEMH_Data!Q24</f>
        <v>15</v>
      </c>
      <c r="T76" s="37">
        <f>Raw_STEMH_Data!R24</f>
        <v>0</v>
      </c>
      <c r="U76" s="37">
        <f>Raw_STEMH_Data!S24</f>
        <v>0</v>
      </c>
      <c r="V76" s="37">
        <f>Raw_STEMH_Data!T24</f>
        <v>0</v>
      </c>
      <c r="W76" s="37">
        <f>Raw_STEMH_Data!U24</f>
        <v>0</v>
      </c>
      <c r="X76" s="37">
        <f>Raw_STEMH_Data!V24</f>
        <v>0</v>
      </c>
      <c r="Y76" s="37">
        <f>Raw_STEMH_Data!W24</f>
        <v>0</v>
      </c>
      <c r="Z76" s="37"/>
      <c r="AA76" s="37"/>
      <c r="AB76" s="37">
        <f>Raw_STEMH_Data!X24</f>
        <v>6</v>
      </c>
      <c r="AC76" s="37">
        <f>Raw_STEMH_Data!Y24</f>
        <v>3</v>
      </c>
      <c r="AD76" s="37">
        <f>Raw_STEMH_Data!Z24</f>
        <v>0</v>
      </c>
      <c r="AE76" s="37">
        <f>Raw_STEMH_Data!AA24</f>
        <v>9</v>
      </c>
      <c r="AF76" s="37">
        <f>Raw_STEMH_Data!AB24</f>
        <v>0</v>
      </c>
      <c r="AG76" s="37">
        <f>Raw_STEMH_Data!AC24</f>
        <v>0</v>
      </c>
      <c r="AH76" s="37">
        <f>Raw_STEMH_Data!AD24</f>
        <v>0</v>
      </c>
      <c r="AI76" s="37">
        <f>Raw_STEMH_Data!AE24</f>
        <v>0</v>
      </c>
      <c r="AJ76" s="37">
        <f>Raw_STEMH_Data!AF24</f>
        <v>0</v>
      </c>
      <c r="AK76" s="37">
        <f>Raw_STEMH_Data!AG24</f>
        <v>0</v>
      </c>
      <c r="AL76" s="37"/>
      <c r="AM76" s="37"/>
      <c r="AN76" s="37">
        <f>Raw_STEMH_Data!AH24</f>
        <v>3</v>
      </c>
      <c r="AO76" s="37">
        <f>Raw_STEMH_Data!AI24</f>
        <v>5</v>
      </c>
      <c r="AP76" s="37">
        <f>Raw_STEMH_Data!AJ24</f>
        <v>0</v>
      </c>
      <c r="AQ76" s="37">
        <f>Raw_STEMH_Data!AK24</f>
        <v>15</v>
      </c>
      <c r="AR76" s="37">
        <f>Raw_STEMH_Data!AL24</f>
        <v>0</v>
      </c>
      <c r="AS76" s="37">
        <f>Raw_STEMH_Data!AM24</f>
        <v>0</v>
      </c>
      <c r="AT76" s="37">
        <f>Raw_STEMH_Data!AN24</f>
        <v>0</v>
      </c>
      <c r="AU76" s="37">
        <f>Raw_STEMH_Data!AO24</f>
        <v>0</v>
      </c>
      <c r="AV76" s="37">
        <f>Raw_STEMH_Data!AP24</f>
        <v>0</v>
      </c>
      <c r="AW76" s="37">
        <f>Raw_STEMH_Data!AQ24</f>
        <v>0</v>
      </c>
      <c r="AX76" s="37"/>
    </row>
    <row r="77" spans="1:50" x14ac:dyDescent="0.25">
      <c r="A77" s="35" t="str">
        <f>Raw_STEMH_Data!A25</f>
        <v>30</v>
      </c>
      <c r="B77" t="str">
        <f>Raw_STEMH_Data!B25</f>
        <v>ENMU-RO</v>
      </c>
      <c r="C77" s="343" t="str">
        <f>Raw_STEMH_Data!C25</f>
        <v>3</v>
      </c>
      <c r="D77" s="37">
        <f>Raw_STEMH_Data!D25</f>
        <v>96</v>
      </c>
      <c r="E77" s="37">
        <f>Raw_STEMH_Data!E25</f>
        <v>20</v>
      </c>
      <c r="F77" s="37">
        <f>Raw_STEMH_Data!F25</f>
        <v>0</v>
      </c>
      <c r="G77" s="37">
        <f>Raw_STEMH_Data!G25</f>
        <v>95</v>
      </c>
      <c r="H77" s="37">
        <f>Raw_STEMH_Data!H25</f>
        <v>0</v>
      </c>
      <c r="I77" s="37">
        <f>Raw_STEMH_Data!I25</f>
        <v>0</v>
      </c>
      <c r="J77" s="37">
        <f>Raw_STEMH_Data!J25</f>
        <v>0</v>
      </c>
      <c r="K77" s="37">
        <f>Raw_STEMH_Data!K25</f>
        <v>0</v>
      </c>
      <c r="L77" s="37">
        <f>Raw_STEMH_Data!L25</f>
        <v>0</v>
      </c>
      <c r="M77" s="37">
        <f>Raw_STEMH_Data!M25</f>
        <v>0</v>
      </c>
      <c r="N77" s="37"/>
      <c r="O77" s="37"/>
      <c r="P77" s="37">
        <f>Raw_STEMH_Data!N25</f>
        <v>115</v>
      </c>
      <c r="Q77" s="37">
        <f>Raw_STEMH_Data!O25</f>
        <v>19</v>
      </c>
      <c r="R77" s="37">
        <f>Raw_STEMH_Data!P25</f>
        <v>0</v>
      </c>
      <c r="S77" s="37">
        <f>Raw_STEMH_Data!Q25</f>
        <v>86</v>
      </c>
      <c r="T77" s="37">
        <f>Raw_STEMH_Data!R25</f>
        <v>0</v>
      </c>
      <c r="U77" s="37">
        <f>Raw_STEMH_Data!S25</f>
        <v>0</v>
      </c>
      <c r="V77" s="37">
        <f>Raw_STEMH_Data!T25</f>
        <v>0</v>
      </c>
      <c r="W77" s="37">
        <f>Raw_STEMH_Data!U25</f>
        <v>0</v>
      </c>
      <c r="X77" s="37">
        <f>Raw_STEMH_Data!V25</f>
        <v>0</v>
      </c>
      <c r="Y77" s="37">
        <f>Raw_STEMH_Data!W25</f>
        <v>0</v>
      </c>
      <c r="Z77" s="37"/>
      <c r="AA77" s="37"/>
      <c r="AB77" s="37">
        <f>Raw_STEMH_Data!X25</f>
        <v>170</v>
      </c>
      <c r="AC77" s="37">
        <f>Raw_STEMH_Data!Y25</f>
        <v>49</v>
      </c>
      <c r="AD77" s="37">
        <f>Raw_STEMH_Data!Z25</f>
        <v>0</v>
      </c>
      <c r="AE77" s="37">
        <f>Raw_STEMH_Data!AA25</f>
        <v>101</v>
      </c>
      <c r="AF77" s="37">
        <f>Raw_STEMH_Data!AB25</f>
        <v>0</v>
      </c>
      <c r="AG77" s="37">
        <f>Raw_STEMH_Data!AC25</f>
        <v>0</v>
      </c>
      <c r="AH77" s="37">
        <f>Raw_STEMH_Data!AD25</f>
        <v>0</v>
      </c>
      <c r="AI77" s="37">
        <f>Raw_STEMH_Data!AE25</f>
        <v>0</v>
      </c>
      <c r="AJ77" s="37">
        <f>Raw_STEMH_Data!AF25</f>
        <v>0</v>
      </c>
      <c r="AK77" s="37">
        <f>Raw_STEMH_Data!AG25</f>
        <v>0</v>
      </c>
      <c r="AL77" s="37"/>
      <c r="AM77" s="37"/>
      <c r="AN77" s="37">
        <f>Raw_STEMH_Data!AH25</f>
        <v>267</v>
      </c>
      <c r="AO77" s="37">
        <f>Raw_STEMH_Data!AI25</f>
        <v>38</v>
      </c>
      <c r="AP77" s="37">
        <f>Raw_STEMH_Data!AJ25</f>
        <v>0</v>
      </c>
      <c r="AQ77" s="37">
        <f>Raw_STEMH_Data!AK25</f>
        <v>112</v>
      </c>
      <c r="AR77" s="37">
        <f>Raw_STEMH_Data!AL25</f>
        <v>0</v>
      </c>
      <c r="AS77" s="37">
        <f>Raw_STEMH_Data!AM25</f>
        <v>0</v>
      </c>
      <c r="AT77" s="37">
        <f>Raw_STEMH_Data!AN25</f>
        <v>0</v>
      </c>
      <c r="AU77" s="37">
        <f>Raw_STEMH_Data!AO25</f>
        <v>0</v>
      </c>
      <c r="AV77" s="37">
        <f>Raw_STEMH_Data!AP25</f>
        <v>0</v>
      </c>
      <c r="AW77" s="37">
        <f>Raw_STEMH_Data!AQ25</f>
        <v>0</v>
      </c>
      <c r="AX77" s="37"/>
    </row>
    <row r="78" spans="1:50" x14ac:dyDescent="0.25">
      <c r="D78" s="344">
        <f t="shared" ref="D78:M78" si="56">SUM(D75:D77)</f>
        <v>101</v>
      </c>
      <c r="E78" s="344">
        <f t="shared" si="56"/>
        <v>23</v>
      </c>
      <c r="F78" s="344">
        <f t="shared" si="56"/>
        <v>0</v>
      </c>
      <c r="G78" s="344">
        <f t="shared" si="56"/>
        <v>109</v>
      </c>
      <c r="H78" s="344">
        <f t="shared" si="56"/>
        <v>0</v>
      </c>
      <c r="I78" s="344">
        <f t="shared" si="56"/>
        <v>0</v>
      </c>
      <c r="J78" s="344">
        <f t="shared" si="56"/>
        <v>0</v>
      </c>
      <c r="K78" s="344">
        <f t="shared" si="56"/>
        <v>0</v>
      </c>
      <c r="L78" s="344">
        <f t="shared" si="56"/>
        <v>0</v>
      </c>
      <c r="M78" s="344">
        <f t="shared" si="56"/>
        <v>0</v>
      </c>
      <c r="N78" s="37"/>
      <c r="O78" s="37"/>
      <c r="P78" s="344">
        <f t="shared" ref="P78:Y78" si="57">SUM(P75:P77)</f>
        <v>126</v>
      </c>
      <c r="Q78" s="344">
        <f t="shared" si="57"/>
        <v>28</v>
      </c>
      <c r="R78" s="344">
        <f t="shared" si="57"/>
        <v>0</v>
      </c>
      <c r="S78" s="344">
        <f t="shared" si="57"/>
        <v>108</v>
      </c>
      <c r="T78" s="344">
        <f t="shared" si="57"/>
        <v>0</v>
      </c>
      <c r="U78" s="344">
        <f t="shared" si="57"/>
        <v>0</v>
      </c>
      <c r="V78" s="344">
        <f t="shared" si="57"/>
        <v>0</v>
      </c>
      <c r="W78" s="344">
        <f t="shared" si="57"/>
        <v>0</v>
      </c>
      <c r="X78" s="344">
        <f t="shared" si="57"/>
        <v>0</v>
      </c>
      <c r="Y78" s="344">
        <f t="shared" si="57"/>
        <v>0</v>
      </c>
      <c r="Z78" s="37"/>
      <c r="AA78" s="37"/>
      <c r="AB78" s="344">
        <f t="shared" ref="AB78:AK78" si="58">SUM(AB75:AB77)</f>
        <v>182</v>
      </c>
      <c r="AC78" s="344">
        <f t="shared" si="58"/>
        <v>56</v>
      </c>
      <c r="AD78" s="344">
        <f t="shared" si="58"/>
        <v>0</v>
      </c>
      <c r="AE78" s="344">
        <f t="shared" si="58"/>
        <v>118</v>
      </c>
      <c r="AF78" s="344">
        <f t="shared" si="58"/>
        <v>0</v>
      </c>
      <c r="AG78" s="344">
        <f t="shared" si="58"/>
        <v>0</v>
      </c>
      <c r="AH78" s="344">
        <f t="shared" si="58"/>
        <v>0</v>
      </c>
      <c r="AI78" s="344">
        <f t="shared" si="58"/>
        <v>0</v>
      </c>
      <c r="AJ78" s="344">
        <f t="shared" si="58"/>
        <v>0</v>
      </c>
      <c r="AK78" s="344">
        <f t="shared" si="58"/>
        <v>0</v>
      </c>
      <c r="AL78" s="37"/>
      <c r="AM78" s="37"/>
      <c r="AN78" s="344">
        <f t="shared" ref="AN78:AW78" si="59">SUM(AN75:AN77)</f>
        <v>277</v>
      </c>
      <c r="AO78" s="344">
        <f t="shared" si="59"/>
        <v>44</v>
      </c>
      <c r="AP78" s="344">
        <f t="shared" si="59"/>
        <v>0</v>
      </c>
      <c r="AQ78" s="344">
        <f t="shared" si="59"/>
        <v>130</v>
      </c>
      <c r="AR78" s="344">
        <f t="shared" si="59"/>
        <v>0</v>
      </c>
      <c r="AS78" s="344">
        <f t="shared" si="59"/>
        <v>0</v>
      </c>
      <c r="AT78" s="344">
        <f t="shared" si="59"/>
        <v>0</v>
      </c>
      <c r="AU78" s="344">
        <f t="shared" si="59"/>
        <v>0</v>
      </c>
      <c r="AV78" s="344">
        <f t="shared" si="59"/>
        <v>0</v>
      </c>
      <c r="AW78" s="344">
        <f t="shared" si="59"/>
        <v>0</v>
      </c>
      <c r="AX78" s="37"/>
    </row>
    <row r="79" spans="1:50" x14ac:dyDescent="0.25"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</row>
    <row r="80" spans="1:50" x14ac:dyDescent="0.25">
      <c r="D80" s="37">
        <f>D75*Matrices!$B$35</f>
        <v>2000</v>
      </c>
      <c r="E80" s="37">
        <f>E75*Matrices!$C$35</f>
        <v>500</v>
      </c>
      <c r="F80" s="37">
        <f>F75*Matrices!$D$35</f>
        <v>0</v>
      </c>
      <c r="G80" s="37">
        <f>G75*Matrices!$E$35</f>
        <v>3000</v>
      </c>
      <c r="H80" s="37">
        <f>H75*Matrices!$F$35</f>
        <v>0</v>
      </c>
      <c r="I80" s="37">
        <f>I75*Matrices!$G$35</f>
        <v>0</v>
      </c>
      <c r="J80" s="37">
        <f>J75*Matrices!$H$35</f>
        <v>0</v>
      </c>
      <c r="K80" s="37">
        <f>K75*Matrices!$I$35</f>
        <v>0</v>
      </c>
      <c r="L80" s="37">
        <f>L75*Matrices!$J$35</f>
        <v>0</v>
      </c>
      <c r="M80" s="37">
        <f>M75*Matrices!$K$35</f>
        <v>0</v>
      </c>
      <c r="N80" s="37"/>
      <c r="O80" s="37"/>
      <c r="P80" s="37">
        <f>P75*Matrices!$B$35</f>
        <v>5000</v>
      </c>
      <c r="Q80" s="37">
        <f>Q75*Matrices!$C$35</f>
        <v>3000</v>
      </c>
      <c r="R80" s="37">
        <f>R75*Matrices!$D$35</f>
        <v>0</v>
      </c>
      <c r="S80" s="37">
        <f>S75*Matrices!$E$35</f>
        <v>3500</v>
      </c>
      <c r="T80" s="37">
        <f>T75*Matrices!$F$35</f>
        <v>0</v>
      </c>
      <c r="U80" s="37">
        <f>U75*Matrices!$G$35</f>
        <v>0</v>
      </c>
      <c r="V80" s="37">
        <f>V75*Matrices!$H$35</f>
        <v>0</v>
      </c>
      <c r="W80" s="37">
        <f>W75*Matrices!$I$35</f>
        <v>0</v>
      </c>
      <c r="X80" s="37">
        <f>X75*Matrices!$J$35</f>
        <v>0</v>
      </c>
      <c r="Y80" s="37">
        <f>Y75*Matrices!$K$35</f>
        <v>0</v>
      </c>
      <c r="Z80" s="37"/>
      <c r="AA80" s="37"/>
      <c r="AB80" s="37">
        <f>AB75*Matrices!$B$35</f>
        <v>3000</v>
      </c>
      <c r="AC80" s="37">
        <f>AC75*Matrices!$C$35</f>
        <v>2000</v>
      </c>
      <c r="AD80" s="37">
        <f>AD75*Matrices!$D$35</f>
        <v>0</v>
      </c>
      <c r="AE80" s="37">
        <f>AE75*Matrices!$E$35</f>
        <v>4000</v>
      </c>
      <c r="AF80" s="37">
        <f>AF75*Matrices!$F$35</f>
        <v>0</v>
      </c>
      <c r="AG80" s="37">
        <f>AG75*Matrices!$G$35</f>
        <v>0</v>
      </c>
      <c r="AH80" s="37">
        <f>AH75*Matrices!$H$35</f>
        <v>0</v>
      </c>
      <c r="AI80" s="37">
        <f>AI75*Matrices!$I$35</f>
        <v>0</v>
      </c>
      <c r="AJ80" s="37">
        <f>AJ75*Matrices!$J$35</f>
        <v>0</v>
      </c>
      <c r="AK80" s="37">
        <f>AK75*Matrices!$K$35</f>
        <v>0</v>
      </c>
      <c r="AL80" s="37"/>
      <c r="AM80" s="37"/>
      <c r="AN80" s="37">
        <f>AN75*Matrices!$B$35</f>
        <v>3500</v>
      </c>
      <c r="AO80" s="37">
        <f>AO75*Matrices!$C$35</f>
        <v>500</v>
      </c>
      <c r="AP80" s="37">
        <f>AP75*Matrices!$D$35</f>
        <v>0</v>
      </c>
      <c r="AQ80" s="37">
        <f>AQ75*Matrices!$E$35</f>
        <v>1500</v>
      </c>
      <c r="AR80" s="37">
        <f>AR75*Matrices!$F$35</f>
        <v>0</v>
      </c>
      <c r="AS80" s="37">
        <f>AS75*Matrices!$G$35</f>
        <v>0</v>
      </c>
      <c r="AT80" s="37">
        <f>AT75*Matrices!$H$35</f>
        <v>0</v>
      </c>
      <c r="AU80" s="37">
        <f>AU75*Matrices!$I$35</f>
        <v>0</v>
      </c>
      <c r="AV80" s="37">
        <f>AV75*Matrices!$J$35</f>
        <v>0</v>
      </c>
      <c r="AW80" s="37">
        <f>AW75*Matrices!$K$35</f>
        <v>0</v>
      </c>
      <c r="AX80" s="37"/>
    </row>
    <row r="81" spans="1:50" x14ac:dyDescent="0.25">
      <c r="D81" s="37">
        <f>D76*Matrices!$B$36</f>
        <v>500</v>
      </c>
      <c r="E81" s="37">
        <f>E76*Matrices!$C$36</f>
        <v>1000</v>
      </c>
      <c r="F81" s="37">
        <f>F76*Matrices!$D$36</f>
        <v>0</v>
      </c>
      <c r="G81" s="37">
        <f>G76*Matrices!$E$36</f>
        <v>4000</v>
      </c>
      <c r="H81" s="37">
        <f>H76*Matrices!$F$36</f>
        <v>0</v>
      </c>
      <c r="I81" s="37">
        <f>I76*Matrices!$G$36</f>
        <v>0</v>
      </c>
      <c r="J81" s="37">
        <f>J76*Matrices!$H$36</f>
        <v>0</v>
      </c>
      <c r="K81" s="37">
        <f>K76*Matrices!$I$36</f>
        <v>0</v>
      </c>
      <c r="L81" s="37">
        <f>L76*Matrices!$J$36</f>
        <v>0</v>
      </c>
      <c r="M81" s="37">
        <f>M76*Matrices!$K$36</f>
        <v>0</v>
      </c>
      <c r="N81" s="37"/>
      <c r="O81" s="37"/>
      <c r="P81" s="37">
        <f>P76*Matrices!$B$36</f>
        <v>500</v>
      </c>
      <c r="Q81" s="37">
        <f>Q76*Matrices!$C$36</f>
        <v>1500</v>
      </c>
      <c r="R81" s="37">
        <f>R76*Matrices!$D$36</f>
        <v>0</v>
      </c>
      <c r="S81" s="37">
        <f>S76*Matrices!$E$36</f>
        <v>7500</v>
      </c>
      <c r="T81" s="37">
        <f>T76*Matrices!$F$36</f>
        <v>0</v>
      </c>
      <c r="U81" s="37">
        <f>U76*Matrices!$G$36</f>
        <v>0</v>
      </c>
      <c r="V81" s="37">
        <f>V76*Matrices!$H$36</f>
        <v>0</v>
      </c>
      <c r="W81" s="37">
        <f>W76*Matrices!$I$36</f>
        <v>0</v>
      </c>
      <c r="X81" s="37">
        <f>X76*Matrices!$J$36</f>
        <v>0</v>
      </c>
      <c r="Y81" s="37">
        <f>Y76*Matrices!$K$36</f>
        <v>0</v>
      </c>
      <c r="Z81" s="37"/>
      <c r="AA81" s="37"/>
      <c r="AB81" s="37">
        <f>AB76*Matrices!$B$36</f>
        <v>3000</v>
      </c>
      <c r="AC81" s="37">
        <f>AC76*Matrices!$C$36</f>
        <v>1500</v>
      </c>
      <c r="AD81" s="37">
        <f>AD76*Matrices!$D$36</f>
        <v>0</v>
      </c>
      <c r="AE81" s="37">
        <f>AE76*Matrices!$E$36</f>
        <v>4500</v>
      </c>
      <c r="AF81" s="37">
        <f>AF76*Matrices!$F$36</f>
        <v>0</v>
      </c>
      <c r="AG81" s="37">
        <f>AG76*Matrices!$G$36</f>
        <v>0</v>
      </c>
      <c r="AH81" s="37">
        <f>AH76*Matrices!$H$36</f>
        <v>0</v>
      </c>
      <c r="AI81" s="37">
        <f>AI76*Matrices!$I$36</f>
        <v>0</v>
      </c>
      <c r="AJ81" s="37">
        <f>AJ76*Matrices!$J$36</f>
        <v>0</v>
      </c>
      <c r="AK81" s="37">
        <f>AK76*Matrices!$K$36</f>
        <v>0</v>
      </c>
      <c r="AL81" s="37"/>
      <c r="AM81" s="37"/>
      <c r="AN81" s="37">
        <f>AN76*Matrices!$B$36</f>
        <v>1500</v>
      </c>
      <c r="AO81" s="37">
        <f>AO76*Matrices!$C$36</f>
        <v>2500</v>
      </c>
      <c r="AP81" s="37">
        <f>AP76*Matrices!$D$36</f>
        <v>0</v>
      </c>
      <c r="AQ81" s="37">
        <f>AQ76*Matrices!$E$36</f>
        <v>7500</v>
      </c>
      <c r="AR81" s="37">
        <f>AR76*Matrices!$F$36</f>
        <v>0</v>
      </c>
      <c r="AS81" s="37">
        <f>AS76*Matrices!$G$36</f>
        <v>0</v>
      </c>
      <c r="AT81" s="37">
        <f>AT76*Matrices!$H$36</f>
        <v>0</v>
      </c>
      <c r="AU81" s="37">
        <f>AU76*Matrices!$I$36</f>
        <v>0</v>
      </c>
      <c r="AV81" s="37">
        <f>AV76*Matrices!$J$36</f>
        <v>0</v>
      </c>
      <c r="AW81" s="37">
        <f>AW76*Matrices!$K$36</f>
        <v>0</v>
      </c>
      <c r="AX81" s="37"/>
    </row>
    <row r="82" spans="1:50" x14ac:dyDescent="0.25">
      <c r="D82" s="37">
        <f>D77*Matrices!$B$37</f>
        <v>48000</v>
      </c>
      <c r="E82" s="37">
        <f>E77*Matrices!$C$37</f>
        <v>10000</v>
      </c>
      <c r="F82" s="37">
        <f>F77*Matrices!$D$37</f>
        <v>0</v>
      </c>
      <c r="G82" s="37">
        <f>G77*Matrices!$E$37</f>
        <v>47500</v>
      </c>
      <c r="H82" s="37">
        <f>H77*Matrices!$F$37</f>
        <v>0</v>
      </c>
      <c r="I82" s="37">
        <f>I77*Matrices!$G$37</f>
        <v>0</v>
      </c>
      <c r="J82" s="37">
        <f>J77*Matrices!$H$37</f>
        <v>0</v>
      </c>
      <c r="K82" s="37">
        <f>K77*Matrices!$I$37</f>
        <v>0</v>
      </c>
      <c r="L82" s="37">
        <f>L77*Matrices!$J$37</f>
        <v>0</v>
      </c>
      <c r="M82" s="37">
        <f>M77*Matrices!$K$37</f>
        <v>0</v>
      </c>
      <c r="N82" s="37"/>
      <c r="O82" s="37"/>
      <c r="P82" s="37">
        <f>P77*Matrices!$B$37</f>
        <v>57500</v>
      </c>
      <c r="Q82" s="37">
        <f>Q77*Matrices!$C$37</f>
        <v>9500</v>
      </c>
      <c r="R82" s="37">
        <f>R77*Matrices!$D$37</f>
        <v>0</v>
      </c>
      <c r="S82" s="37">
        <f>S77*Matrices!$E$37</f>
        <v>43000</v>
      </c>
      <c r="T82" s="37">
        <f>T77*Matrices!$F$37</f>
        <v>0</v>
      </c>
      <c r="U82" s="37">
        <f>U77*Matrices!$G$37</f>
        <v>0</v>
      </c>
      <c r="V82" s="37">
        <f>V77*Matrices!$H$37</f>
        <v>0</v>
      </c>
      <c r="W82" s="37">
        <f>W77*Matrices!$I$37</f>
        <v>0</v>
      </c>
      <c r="X82" s="37">
        <f>X77*Matrices!$J$37</f>
        <v>0</v>
      </c>
      <c r="Y82" s="37">
        <f>Y77*Matrices!$K$37</f>
        <v>0</v>
      </c>
      <c r="Z82" s="37"/>
      <c r="AA82" s="37"/>
      <c r="AB82" s="37">
        <f>AB77*Matrices!$B$37</f>
        <v>85000</v>
      </c>
      <c r="AC82" s="37">
        <f>AC77*Matrices!$C$37</f>
        <v>24500</v>
      </c>
      <c r="AD82" s="37">
        <f>AD77*Matrices!$D$37</f>
        <v>0</v>
      </c>
      <c r="AE82" s="37">
        <f>AE77*Matrices!$E$37</f>
        <v>50500</v>
      </c>
      <c r="AF82" s="37">
        <f>AF77*Matrices!$F$37</f>
        <v>0</v>
      </c>
      <c r="AG82" s="37">
        <f>AG77*Matrices!$G$37</f>
        <v>0</v>
      </c>
      <c r="AH82" s="37">
        <f>AH77*Matrices!$H$37</f>
        <v>0</v>
      </c>
      <c r="AI82" s="37">
        <f>AI77*Matrices!$I$37</f>
        <v>0</v>
      </c>
      <c r="AJ82" s="37">
        <f>AJ77*Matrices!$J$37</f>
        <v>0</v>
      </c>
      <c r="AK82" s="37">
        <f>AK77*Matrices!$K$37</f>
        <v>0</v>
      </c>
      <c r="AL82" s="37"/>
      <c r="AM82" s="37"/>
      <c r="AN82" s="37">
        <f>AN77*Matrices!$B$37</f>
        <v>133500</v>
      </c>
      <c r="AO82" s="37">
        <f>AO77*Matrices!$C$37</f>
        <v>19000</v>
      </c>
      <c r="AP82" s="37">
        <f>AP77*Matrices!$D$37</f>
        <v>0</v>
      </c>
      <c r="AQ82" s="37">
        <f>AQ77*Matrices!$E$37</f>
        <v>56000</v>
      </c>
      <c r="AR82" s="37">
        <f>AR77*Matrices!$F$37</f>
        <v>0</v>
      </c>
      <c r="AS82" s="37">
        <f>AS77*Matrices!$G$37</f>
        <v>0</v>
      </c>
      <c r="AT82" s="37">
        <f>AT77*Matrices!$H$37</f>
        <v>0</v>
      </c>
      <c r="AU82" s="37">
        <f>AU77*Matrices!$I$37</f>
        <v>0</v>
      </c>
      <c r="AV82" s="37">
        <f>AV77*Matrices!$J$37</f>
        <v>0</v>
      </c>
      <c r="AW82" s="37">
        <f>AW77*Matrices!$K$37</f>
        <v>0</v>
      </c>
      <c r="AX82" s="37"/>
    </row>
    <row r="83" spans="1:50" x14ac:dyDescent="0.25">
      <c r="B83" t="str">
        <f>B77</f>
        <v>ENMU-RO</v>
      </c>
      <c r="D83" s="344">
        <f t="shared" ref="D83:M83" si="60">SUM(D80:D82)</f>
        <v>50500</v>
      </c>
      <c r="E83" s="344">
        <f t="shared" si="60"/>
        <v>11500</v>
      </c>
      <c r="F83" s="344">
        <f t="shared" si="60"/>
        <v>0</v>
      </c>
      <c r="G83" s="344">
        <f t="shared" si="60"/>
        <v>54500</v>
      </c>
      <c r="H83" s="344">
        <f t="shared" si="60"/>
        <v>0</v>
      </c>
      <c r="I83" s="344">
        <f t="shared" si="60"/>
        <v>0</v>
      </c>
      <c r="J83" s="344">
        <f t="shared" si="60"/>
        <v>0</v>
      </c>
      <c r="K83" s="344">
        <f t="shared" si="60"/>
        <v>0</v>
      </c>
      <c r="L83" s="344">
        <f t="shared" si="60"/>
        <v>0</v>
      </c>
      <c r="M83" s="344">
        <f t="shared" si="60"/>
        <v>0</v>
      </c>
      <c r="N83" s="194">
        <f>SUM(D83:M83)/Matrices!$L$37</f>
        <v>75.404530744336569</v>
      </c>
      <c r="O83" s="37"/>
      <c r="P83" s="344">
        <f t="shared" ref="P83:Y83" si="61">SUM(P80:P82)</f>
        <v>63000</v>
      </c>
      <c r="Q83" s="344">
        <f t="shared" si="61"/>
        <v>14000</v>
      </c>
      <c r="R83" s="344">
        <f t="shared" si="61"/>
        <v>0</v>
      </c>
      <c r="S83" s="344">
        <f t="shared" si="61"/>
        <v>54000</v>
      </c>
      <c r="T83" s="344">
        <f t="shared" si="61"/>
        <v>0</v>
      </c>
      <c r="U83" s="344">
        <f t="shared" si="61"/>
        <v>0</v>
      </c>
      <c r="V83" s="344">
        <f t="shared" si="61"/>
        <v>0</v>
      </c>
      <c r="W83" s="344">
        <f t="shared" si="61"/>
        <v>0</v>
      </c>
      <c r="X83" s="344">
        <f t="shared" si="61"/>
        <v>0</v>
      </c>
      <c r="Y83" s="344">
        <f t="shared" si="61"/>
        <v>0</v>
      </c>
      <c r="Z83" s="194">
        <f>SUM(P83:Y83)/Matrices!$L$37</f>
        <v>84.78964401294499</v>
      </c>
      <c r="AA83" s="37"/>
      <c r="AB83" s="344">
        <f t="shared" ref="AB83:AK83" si="62">SUM(AB80:AB82)</f>
        <v>91000</v>
      </c>
      <c r="AC83" s="344">
        <f t="shared" si="62"/>
        <v>28000</v>
      </c>
      <c r="AD83" s="344">
        <f t="shared" si="62"/>
        <v>0</v>
      </c>
      <c r="AE83" s="344">
        <f t="shared" si="62"/>
        <v>59000</v>
      </c>
      <c r="AF83" s="344">
        <f t="shared" si="62"/>
        <v>0</v>
      </c>
      <c r="AG83" s="344">
        <f t="shared" si="62"/>
        <v>0</v>
      </c>
      <c r="AH83" s="344">
        <f t="shared" si="62"/>
        <v>0</v>
      </c>
      <c r="AI83" s="344">
        <f t="shared" si="62"/>
        <v>0</v>
      </c>
      <c r="AJ83" s="344">
        <f t="shared" si="62"/>
        <v>0</v>
      </c>
      <c r="AK83" s="344">
        <f t="shared" si="62"/>
        <v>0</v>
      </c>
      <c r="AL83" s="194">
        <f>SUM(AB83:AK83)/Matrices!$L$37</f>
        <v>115.21035598705501</v>
      </c>
      <c r="AM83" s="37"/>
      <c r="AN83" s="344">
        <f t="shared" ref="AN83:AW83" si="63">SUM(AN80:AN82)</f>
        <v>138500</v>
      </c>
      <c r="AO83" s="344">
        <f t="shared" si="63"/>
        <v>22000</v>
      </c>
      <c r="AP83" s="344">
        <f t="shared" si="63"/>
        <v>0</v>
      </c>
      <c r="AQ83" s="344">
        <f t="shared" si="63"/>
        <v>65000</v>
      </c>
      <c r="AR83" s="344">
        <f t="shared" si="63"/>
        <v>0</v>
      </c>
      <c r="AS83" s="344">
        <f t="shared" si="63"/>
        <v>0</v>
      </c>
      <c r="AT83" s="344">
        <f t="shared" si="63"/>
        <v>0</v>
      </c>
      <c r="AU83" s="344">
        <f t="shared" si="63"/>
        <v>0</v>
      </c>
      <c r="AV83" s="344">
        <f t="shared" si="63"/>
        <v>0</v>
      </c>
      <c r="AW83" s="344">
        <f t="shared" si="63"/>
        <v>0</v>
      </c>
      <c r="AX83" s="194">
        <f>SUM(AN83:AW83)/Matrices!$L$37</f>
        <v>145.95469255663431</v>
      </c>
    </row>
    <row r="84" spans="1:50" x14ac:dyDescent="0.25"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</row>
    <row r="85" spans="1:50" x14ac:dyDescent="0.25">
      <c r="A85" s="35" t="str">
        <f>Raw_STEMH_Data!A26</f>
        <v>31</v>
      </c>
      <c r="B85" t="str">
        <f>Raw_STEMH_Data!B26</f>
        <v>ENMU-RU</v>
      </c>
      <c r="C85" s="343" t="str">
        <f>Raw_STEMH_Data!C26</f>
        <v>1</v>
      </c>
      <c r="D85" s="37">
        <f>Raw_STEMH_Data!D26</f>
        <v>2</v>
      </c>
      <c r="E85" s="37">
        <f>Raw_STEMH_Data!E26</f>
        <v>1</v>
      </c>
      <c r="F85" s="37">
        <f>Raw_STEMH_Data!F26</f>
        <v>0</v>
      </c>
      <c r="G85" s="37">
        <f>Raw_STEMH_Data!G26</f>
        <v>4</v>
      </c>
      <c r="H85" s="37">
        <f>Raw_STEMH_Data!H26</f>
        <v>0</v>
      </c>
      <c r="I85" s="37">
        <f>Raw_STEMH_Data!I26</f>
        <v>0</v>
      </c>
      <c r="J85" s="37">
        <f>Raw_STEMH_Data!J26</f>
        <v>0</v>
      </c>
      <c r="K85" s="37">
        <f>Raw_STEMH_Data!K26</f>
        <v>0</v>
      </c>
      <c r="L85" s="37">
        <f>Raw_STEMH_Data!L26</f>
        <v>0</v>
      </c>
      <c r="M85" s="37">
        <f>Raw_STEMH_Data!M26</f>
        <v>0</v>
      </c>
      <c r="N85" s="37"/>
      <c r="O85" s="37"/>
      <c r="P85" s="37">
        <f>Raw_STEMH_Data!N26</f>
        <v>3</v>
      </c>
      <c r="Q85" s="37">
        <f>Raw_STEMH_Data!O26</f>
        <v>5</v>
      </c>
      <c r="R85" s="37">
        <f>Raw_STEMH_Data!P26</f>
        <v>0</v>
      </c>
      <c r="S85" s="37">
        <f>Raw_STEMH_Data!Q26</f>
        <v>1</v>
      </c>
      <c r="T85" s="37">
        <f>Raw_STEMH_Data!R26</f>
        <v>0</v>
      </c>
      <c r="U85" s="37">
        <f>Raw_STEMH_Data!S26</f>
        <v>0</v>
      </c>
      <c r="V85" s="37">
        <f>Raw_STEMH_Data!T26</f>
        <v>0</v>
      </c>
      <c r="W85" s="37">
        <f>Raw_STEMH_Data!U26</f>
        <v>0</v>
      </c>
      <c r="X85" s="37">
        <f>Raw_STEMH_Data!V26</f>
        <v>0</v>
      </c>
      <c r="Y85" s="37">
        <f>Raw_STEMH_Data!W26</f>
        <v>0</v>
      </c>
      <c r="Z85" s="37"/>
      <c r="AA85" s="37"/>
      <c r="AB85" s="37">
        <f>Raw_STEMH_Data!X26</f>
        <v>3</v>
      </c>
      <c r="AC85" s="37">
        <f>Raw_STEMH_Data!Y26</f>
        <v>1</v>
      </c>
      <c r="AD85" s="37">
        <f>Raw_STEMH_Data!Z26</f>
        <v>0</v>
      </c>
      <c r="AE85" s="37">
        <f>Raw_STEMH_Data!AA26</f>
        <v>1</v>
      </c>
      <c r="AF85" s="37">
        <f>Raw_STEMH_Data!AB26</f>
        <v>0</v>
      </c>
      <c r="AG85" s="37">
        <f>Raw_STEMH_Data!AC26</f>
        <v>0</v>
      </c>
      <c r="AH85" s="37">
        <f>Raw_STEMH_Data!AD26</f>
        <v>0</v>
      </c>
      <c r="AI85" s="37">
        <f>Raw_STEMH_Data!AE26</f>
        <v>0</v>
      </c>
      <c r="AJ85" s="37">
        <f>Raw_STEMH_Data!AF26</f>
        <v>0</v>
      </c>
      <c r="AK85" s="37">
        <f>Raw_STEMH_Data!AG26</f>
        <v>0</v>
      </c>
      <c r="AL85" s="37"/>
      <c r="AM85" s="37"/>
      <c r="AN85" s="37">
        <f>Raw_STEMH_Data!AH26</f>
        <v>1</v>
      </c>
      <c r="AO85" s="37">
        <f>Raw_STEMH_Data!AI26</f>
        <v>1</v>
      </c>
      <c r="AP85" s="37">
        <f>Raw_STEMH_Data!AJ26</f>
        <v>0</v>
      </c>
      <c r="AQ85" s="37">
        <f>Raw_STEMH_Data!AK26</f>
        <v>3</v>
      </c>
      <c r="AR85" s="37">
        <f>Raw_STEMH_Data!AL26</f>
        <v>0</v>
      </c>
      <c r="AS85" s="37">
        <f>Raw_STEMH_Data!AM26</f>
        <v>0</v>
      </c>
      <c r="AT85" s="37">
        <f>Raw_STEMH_Data!AN26</f>
        <v>0</v>
      </c>
      <c r="AU85" s="37">
        <f>Raw_STEMH_Data!AO26</f>
        <v>0</v>
      </c>
      <c r="AV85" s="37">
        <f>Raw_STEMH_Data!AP26</f>
        <v>0</v>
      </c>
      <c r="AW85" s="37">
        <f>Raw_STEMH_Data!AQ26</f>
        <v>0</v>
      </c>
      <c r="AX85" s="37"/>
    </row>
    <row r="86" spans="1:50" x14ac:dyDescent="0.25">
      <c r="A86" s="35" t="str">
        <f>Raw_STEMH_Data!A27</f>
        <v>31</v>
      </c>
      <c r="B86" t="str">
        <f>Raw_STEMH_Data!B27</f>
        <v>ENMU-RU</v>
      </c>
      <c r="C86" s="343" t="str">
        <f>Raw_STEMH_Data!C27</f>
        <v>2</v>
      </c>
      <c r="D86" s="37">
        <f>Raw_STEMH_Data!D27</f>
        <v>0</v>
      </c>
      <c r="E86" s="37">
        <f>Raw_STEMH_Data!E27</f>
        <v>0</v>
      </c>
      <c r="F86" s="37">
        <f>Raw_STEMH_Data!F27</f>
        <v>0</v>
      </c>
      <c r="G86" s="37">
        <f>Raw_STEMH_Data!G27</f>
        <v>0</v>
      </c>
      <c r="H86" s="37">
        <f>Raw_STEMH_Data!H27</f>
        <v>0</v>
      </c>
      <c r="I86" s="37">
        <f>Raw_STEMH_Data!I27</f>
        <v>0</v>
      </c>
      <c r="J86" s="37">
        <f>Raw_STEMH_Data!J27</f>
        <v>0</v>
      </c>
      <c r="K86" s="37">
        <f>Raw_STEMH_Data!K27</f>
        <v>0</v>
      </c>
      <c r="L86" s="37">
        <f>Raw_STEMH_Data!L27</f>
        <v>0</v>
      </c>
      <c r="M86" s="37">
        <f>Raw_STEMH_Data!M27</f>
        <v>0</v>
      </c>
      <c r="N86" s="37"/>
      <c r="O86" s="37"/>
      <c r="P86" s="37">
        <f>Raw_STEMH_Data!N27</f>
        <v>0</v>
      </c>
      <c r="Q86" s="37">
        <f>Raw_STEMH_Data!O27</f>
        <v>0</v>
      </c>
      <c r="R86" s="37">
        <f>Raw_STEMH_Data!P27</f>
        <v>0</v>
      </c>
      <c r="S86" s="37">
        <f>Raw_STEMH_Data!Q27</f>
        <v>0</v>
      </c>
      <c r="T86" s="37">
        <f>Raw_STEMH_Data!R27</f>
        <v>0</v>
      </c>
      <c r="U86" s="37">
        <f>Raw_STEMH_Data!S27</f>
        <v>0</v>
      </c>
      <c r="V86" s="37">
        <f>Raw_STEMH_Data!T27</f>
        <v>0</v>
      </c>
      <c r="W86" s="37">
        <f>Raw_STEMH_Data!U27</f>
        <v>0</v>
      </c>
      <c r="X86" s="37">
        <f>Raw_STEMH_Data!V27</f>
        <v>0</v>
      </c>
      <c r="Y86" s="37">
        <f>Raw_STEMH_Data!W27</f>
        <v>0</v>
      </c>
      <c r="Z86" s="37"/>
      <c r="AA86" s="37"/>
      <c r="AB86" s="37">
        <f>Raw_STEMH_Data!X27</f>
        <v>0</v>
      </c>
      <c r="AC86" s="37">
        <f>Raw_STEMH_Data!Y27</f>
        <v>0</v>
      </c>
      <c r="AD86" s="37">
        <f>Raw_STEMH_Data!Z27</f>
        <v>0</v>
      </c>
      <c r="AE86" s="37">
        <f>Raw_STEMH_Data!AA27</f>
        <v>0</v>
      </c>
      <c r="AF86" s="37">
        <f>Raw_STEMH_Data!AB27</f>
        <v>0</v>
      </c>
      <c r="AG86" s="37">
        <f>Raw_STEMH_Data!AC27</f>
        <v>0</v>
      </c>
      <c r="AH86" s="37">
        <f>Raw_STEMH_Data!AD27</f>
        <v>0</v>
      </c>
      <c r="AI86" s="37">
        <f>Raw_STEMH_Data!AE27</f>
        <v>0</v>
      </c>
      <c r="AJ86" s="37">
        <f>Raw_STEMH_Data!AF27</f>
        <v>0</v>
      </c>
      <c r="AK86" s="37">
        <f>Raw_STEMH_Data!AG27</f>
        <v>0</v>
      </c>
      <c r="AL86" s="37"/>
      <c r="AM86" s="37"/>
      <c r="AN86" s="37">
        <f>Raw_STEMH_Data!AH27</f>
        <v>0</v>
      </c>
      <c r="AO86" s="37">
        <f>Raw_STEMH_Data!AI27</f>
        <v>0</v>
      </c>
      <c r="AP86" s="37">
        <f>Raw_STEMH_Data!AJ27</f>
        <v>0</v>
      </c>
      <c r="AQ86" s="37">
        <f>Raw_STEMH_Data!AK27</f>
        <v>0</v>
      </c>
      <c r="AR86" s="37">
        <f>Raw_STEMH_Data!AL27</f>
        <v>0</v>
      </c>
      <c r="AS86" s="37">
        <f>Raw_STEMH_Data!AM27</f>
        <v>0</v>
      </c>
      <c r="AT86" s="37">
        <f>Raw_STEMH_Data!AN27</f>
        <v>0</v>
      </c>
      <c r="AU86" s="37">
        <f>Raw_STEMH_Data!AO27</f>
        <v>0</v>
      </c>
      <c r="AV86" s="37">
        <f>Raw_STEMH_Data!AP27</f>
        <v>0</v>
      </c>
      <c r="AW86" s="37">
        <f>Raw_STEMH_Data!AQ27</f>
        <v>0</v>
      </c>
      <c r="AX86" s="37"/>
    </row>
    <row r="87" spans="1:50" x14ac:dyDescent="0.25">
      <c r="A87" s="35" t="str">
        <f>Raw_STEMH_Data!A28</f>
        <v>31</v>
      </c>
      <c r="B87" t="str">
        <f>Raw_STEMH_Data!B28</f>
        <v>ENMU-RU</v>
      </c>
      <c r="C87" s="343" t="str">
        <f>Raw_STEMH_Data!C28</f>
        <v>3</v>
      </c>
      <c r="D87" s="37">
        <f>Raw_STEMH_Data!D28</f>
        <v>68</v>
      </c>
      <c r="E87" s="37">
        <f>Raw_STEMH_Data!E28</f>
        <v>0</v>
      </c>
      <c r="F87" s="37">
        <f>Raw_STEMH_Data!F28</f>
        <v>0</v>
      </c>
      <c r="G87" s="37">
        <f>Raw_STEMH_Data!G28</f>
        <v>0</v>
      </c>
      <c r="H87" s="37">
        <f>Raw_STEMH_Data!H28</f>
        <v>0</v>
      </c>
      <c r="I87" s="37">
        <f>Raw_STEMH_Data!I28</f>
        <v>0</v>
      </c>
      <c r="J87" s="37">
        <f>Raw_STEMH_Data!J28</f>
        <v>0</v>
      </c>
      <c r="K87" s="37">
        <f>Raw_STEMH_Data!K28</f>
        <v>0</v>
      </c>
      <c r="L87" s="37">
        <f>Raw_STEMH_Data!L28</f>
        <v>0</v>
      </c>
      <c r="M87" s="37">
        <f>Raw_STEMH_Data!M28</f>
        <v>0</v>
      </c>
      <c r="N87" s="37"/>
      <c r="O87" s="37"/>
      <c r="P87" s="37">
        <f>Raw_STEMH_Data!N28</f>
        <v>55</v>
      </c>
      <c r="Q87" s="37">
        <f>Raw_STEMH_Data!O28</f>
        <v>0</v>
      </c>
      <c r="R87" s="37">
        <f>Raw_STEMH_Data!P28</f>
        <v>0</v>
      </c>
      <c r="S87" s="37">
        <f>Raw_STEMH_Data!Q28</f>
        <v>0</v>
      </c>
      <c r="T87" s="37">
        <f>Raw_STEMH_Data!R28</f>
        <v>0</v>
      </c>
      <c r="U87" s="37">
        <f>Raw_STEMH_Data!S28</f>
        <v>0</v>
      </c>
      <c r="V87" s="37">
        <f>Raw_STEMH_Data!T28</f>
        <v>0</v>
      </c>
      <c r="W87" s="37">
        <f>Raw_STEMH_Data!U28</f>
        <v>0</v>
      </c>
      <c r="X87" s="37">
        <f>Raw_STEMH_Data!V28</f>
        <v>0</v>
      </c>
      <c r="Y87" s="37">
        <f>Raw_STEMH_Data!W28</f>
        <v>0</v>
      </c>
      <c r="Z87" s="37"/>
      <c r="AA87" s="37"/>
      <c r="AB87" s="37">
        <f>Raw_STEMH_Data!X28</f>
        <v>26</v>
      </c>
      <c r="AC87" s="37">
        <f>Raw_STEMH_Data!Y28</f>
        <v>0</v>
      </c>
      <c r="AD87" s="37">
        <f>Raw_STEMH_Data!Z28</f>
        <v>0</v>
      </c>
      <c r="AE87" s="37">
        <f>Raw_STEMH_Data!AA28</f>
        <v>0</v>
      </c>
      <c r="AF87" s="37">
        <f>Raw_STEMH_Data!AB28</f>
        <v>0</v>
      </c>
      <c r="AG87" s="37">
        <f>Raw_STEMH_Data!AC28</f>
        <v>0</v>
      </c>
      <c r="AH87" s="37">
        <f>Raw_STEMH_Data!AD28</f>
        <v>0</v>
      </c>
      <c r="AI87" s="37">
        <f>Raw_STEMH_Data!AE28</f>
        <v>0</v>
      </c>
      <c r="AJ87" s="37">
        <f>Raw_STEMH_Data!AF28</f>
        <v>0</v>
      </c>
      <c r="AK87" s="37">
        <f>Raw_STEMH_Data!AG28</f>
        <v>0</v>
      </c>
      <c r="AL87" s="37"/>
      <c r="AM87" s="37"/>
      <c r="AN87" s="37">
        <f>Raw_STEMH_Data!AH28</f>
        <v>26</v>
      </c>
      <c r="AO87" s="37">
        <f>Raw_STEMH_Data!AI28</f>
        <v>0</v>
      </c>
      <c r="AP87" s="37">
        <f>Raw_STEMH_Data!AJ28</f>
        <v>0</v>
      </c>
      <c r="AQ87" s="37">
        <f>Raw_STEMH_Data!AK28</f>
        <v>0</v>
      </c>
      <c r="AR87" s="37">
        <f>Raw_STEMH_Data!AL28</f>
        <v>0</v>
      </c>
      <c r="AS87" s="37">
        <f>Raw_STEMH_Data!AM28</f>
        <v>0</v>
      </c>
      <c r="AT87" s="37">
        <f>Raw_STEMH_Data!AN28</f>
        <v>0</v>
      </c>
      <c r="AU87" s="37">
        <f>Raw_STEMH_Data!AO28</f>
        <v>0</v>
      </c>
      <c r="AV87" s="37">
        <f>Raw_STEMH_Data!AP28</f>
        <v>0</v>
      </c>
      <c r="AW87" s="37">
        <f>Raw_STEMH_Data!AQ28</f>
        <v>0</v>
      </c>
      <c r="AX87" s="37"/>
    </row>
    <row r="88" spans="1:50" x14ac:dyDescent="0.25">
      <c r="D88" s="344">
        <f t="shared" ref="D88:M88" si="64">SUM(D85:D87)</f>
        <v>70</v>
      </c>
      <c r="E88" s="344">
        <f t="shared" si="64"/>
        <v>1</v>
      </c>
      <c r="F88" s="344">
        <f t="shared" si="64"/>
        <v>0</v>
      </c>
      <c r="G88" s="344">
        <f t="shared" si="64"/>
        <v>4</v>
      </c>
      <c r="H88" s="344">
        <f t="shared" si="64"/>
        <v>0</v>
      </c>
      <c r="I88" s="344">
        <f t="shared" si="64"/>
        <v>0</v>
      </c>
      <c r="J88" s="344">
        <f t="shared" si="64"/>
        <v>0</v>
      </c>
      <c r="K88" s="344">
        <f t="shared" si="64"/>
        <v>0</v>
      </c>
      <c r="L88" s="344">
        <f t="shared" si="64"/>
        <v>0</v>
      </c>
      <c r="M88" s="344">
        <f t="shared" si="64"/>
        <v>0</v>
      </c>
      <c r="N88" s="37"/>
      <c r="O88" s="37"/>
      <c r="P88" s="344">
        <f t="shared" ref="P88:Y88" si="65">SUM(P85:P87)</f>
        <v>58</v>
      </c>
      <c r="Q88" s="344">
        <f t="shared" si="65"/>
        <v>5</v>
      </c>
      <c r="R88" s="344">
        <f t="shared" si="65"/>
        <v>0</v>
      </c>
      <c r="S88" s="344">
        <f t="shared" si="65"/>
        <v>1</v>
      </c>
      <c r="T88" s="344">
        <f t="shared" si="65"/>
        <v>0</v>
      </c>
      <c r="U88" s="344">
        <f t="shared" si="65"/>
        <v>0</v>
      </c>
      <c r="V88" s="344">
        <f t="shared" si="65"/>
        <v>0</v>
      </c>
      <c r="W88" s="344">
        <f t="shared" si="65"/>
        <v>0</v>
      </c>
      <c r="X88" s="344">
        <f t="shared" si="65"/>
        <v>0</v>
      </c>
      <c r="Y88" s="344">
        <f t="shared" si="65"/>
        <v>0</v>
      </c>
      <c r="Z88" s="37"/>
      <c r="AA88" s="37"/>
      <c r="AB88" s="344">
        <f t="shared" ref="AB88:AK88" si="66">SUM(AB85:AB87)</f>
        <v>29</v>
      </c>
      <c r="AC88" s="344">
        <f t="shared" si="66"/>
        <v>1</v>
      </c>
      <c r="AD88" s="344">
        <f t="shared" si="66"/>
        <v>0</v>
      </c>
      <c r="AE88" s="344">
        <f t="shared" si="66"/>
        <v>1</v>
      </c>
      <c r="AF88" s="344">
        <f t="shared" si="66"/>
        <v>0</v>
      </c>
      <c r="AG88" s="344">
        <f t="shared" si="66"/>
        <v>0</v>
      </c>
      <c r="AH88" s="344">
        <f t="shared" si="66"/>
        <v>0</v>
      </c>
      <c r="AI88" s="344">
        <f t="shared" si="66"/>
        <v>0</v>
      </c>
      <c r="AJ88" s="344">
        <f t="shared" si="66"/>
        <v>0</v>
      </c>
      <c r="AK88" s="344">
        <f t="shared" si="66"/>
        <v>0</v>
      </c>
      <c r="AL88" s="37"/>
      <c r="AM88" s="37"/>
      <c r="AN88" s="344">
        <f t="shared" ref="AN88:AW88" si="67">SUM(AN85:AN87)</f>
        <v>27</v>
      </c>
      <c r="AO88" s="344">
        <f t="shared" si="67"/>
        <v>1</v>
      </c>
      <c r="AP88" s="344">
        <f t="shared" si="67"/>
        <v>0</v>
      </c>
      <c r="AQ88" s="344">
        <f t="shared" si="67"/>
        <v>3</v>
      </c>
      <c r="AR88" s="344">
        <f t="shared" si="67"/>
        <v>0</v>
      </c>
      <c r="AS88" s="344">
        <f t="shared" si="67"/>
        <v>0</v>
      </c>
      <c r="AT88" s="344">
        <f t="shared" si="67"/>
        <v>0</v>
      </c>
      <c r="AU88" s="344">
        <f t="shared" si="67"/>
        <v>0</v>
      </c>
      <c r="AV88" s="344">
        <f t="shared" si="67"/>
        <v>0</v>
      </c>
      <c r="AW88" s="344">
        <f t="shared" si="67"/>
        <v>0</v>
      </c>
      <c r="AX88" s="37"/>
    </row>
    <row r="89" spans="1:50" x14ac:dyDescent="0.25"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</row>
    <row r="90" spans="1:50" x14ac:dyDescent="0.25">
      <c r="D90" s="37">
        <f>D85*Matrices!$B$35</f>
        <v>1000</v>
      </c>
      <c r="E90" s="37">
        <f>E85*Matrices!$C$35</f>
        <v>500</v>
      </c>
      <c r="F90" s="37">
        <f>F85*Matrices!$D$35</f>
        <v>0</v>
      </c>
      <c r="G90" s="37">
        <f>G85*Matrices!$E$35</f>
        <v>2000</v>
      </c>
      <c r="H90" s="37">
        <f>H85*Matrices!$F$35</f>
        <v>0</v>
      </c>
      <c r="I90" s="37">
        <f>I85*Matrices!$G$35</f>
        <v>0</v>
      </c>
      <c r="J90" s="37">
        <f>J85*Matrices!$H$35</f>
        <v>0</v>
      </c>
      <c r="K90" s="37">
        <f>K85*Matrices!$I$35</f>
        <v>0</v>
      </c>
      <c r="L90" s="37">
        <f>L85*Matrices!$J$35</f>
        <v>0</v>
      </c>
      <c r="M90" s="37">
        <f>M85*Matrices!$K$35</f>
        <v>0</v>
      </c>
      <c r="N90" s="37"/>
      <c r="O90" s="37"/>
      <c r="P90" s="37">
        <f>P85*Matrices!$B$35</f>
        <v>1500</v>
      </c>
      <c r="Q90" s="37">
        <f>Q85*Matrices!$C$35</f>
        <v>2500</v>
      </c>
      <c r="R90" s="37">
        <f>R85*Matrices!$D$35</f>
        <v>0</v>
      </c>
      <c r="S90" s="37">
        <f>S85*Matrices!$E$35</f>
        <v>500</v>
      </c>
      <c r="T90" s="37">
        <f>T85*Matrices!$F$35</f>
        <v>0</v>
      </c>
      <c r="U90" s="37">
        <f>U85*Matrices!$G$35</f>
        <v>0</v>
      </c>
      <c r="V90" s="37">
        <f>V85*Matrices!$H$35</f>
        <v>0</v>
      </c>
      <c r="W90" s="37">
        <f>W85*Matrices!$I$35</f>
        <v>0</v>
      </c>
      <c r="X90" s="37">
        <f>X85*Matrices!$J$35</f>
        <v>0</v>
      </c>
      <c r="Y90" s="37">
        <f>Y85*Matrices!$K$35</f>
        <v>0</v>
      </c>
      <c r="Z90" s="37"/>
      <c r="AA90" s="37"/>
      <c r="AB90" s="37">
        <f>AB85*Matrices!$B$35</f>
        <v>1500</v>
      </c>
      <c r="AC90" s="37">
        <f>AC85*Matrices!$C$35</f>
        <v>500</v>
      </c>
      <c r="AD90" s="37">
        <f>AD85*Matrices!$D$35</f>
        <v>0</v>
      </c>
      <c r="AE90" s="37">
        <f>AE85*Matrices!$E$35</f>
        <v>500</v>
      </c>
      <c r="AF90" s="37">
        <f>AF85*Matrices!$F$35</f>
        <v>0</v>
      </c>
      <c r="AG90" s="37">
        <f>AG85*Matrices!$G$35</f>
        <v>0</v>
      </c>
      <c r="AH90" s="37">
        <f>AH85*Matrices!$H$35</f>
        <v>0</v>
      </c>
      <c r="AI90" s="37">
        <f>AI85*Matrices!$I$35</f>
        <v>0</v>
      </c>
      <c r="AJ90" s="37">
        <f>AJ85*Matrices!$J$35</f>
        <v>0</v>
      </c>
      <c r="AK90" s="37">
        <f>AK85*Matrices!$K$35</f>
        <v>0</v>
      </c>
      <c r="AL90" s="37"/>
      <c r="AM90" s="37"/>
      <c r="AN90" s="37">
        <f>AN85*Matrices!$B$35</f>
        <v>500</v>
      </c>
      <c r="AO90" s="37">
        <f>AO85*Matrices!$C$35</f>
        <v>500</v>
      </c>
      <c r="AP90" s="37">
        <f>AP85*Matrices!$D$35</f>
        <v>0</v>
      </c>
      <c r="AQ90" s="37">
        <f>AQ85*Matrices!$E$35</f>
        <v>1500</v>
      </c>
      <c r="AR90" s="37">
        <f>AR85*Matrices!$F$35</f>
        <v>0</v>
      </c>
      <c r="AS90" s="37">
        <f>AS85*Matrices!$G$35</f>
        <v>0</v>
      </c>
      <c r="AT90" s="37">
        <f>AT85*Matrices!$H$35</f>
        <v>0</v>
      </c>
      <c r="AU90" s="37">
        <f>AU85*Matrices!$I$35</f>
        <v>0</v>
      </c>
      <c r="AV90" s="37">
        <f>AV85*Matrices!$J$35</f>
        <v>0</v>
      </c>
      <c r="AW90" s="37">
        <f>AW85*Matrices!$K$35</f>
        <v>0</v>
      </c>
      <c r="AX90" s="37"/>
    </row>
    <row r="91" spans="1:50" x14ac:dyDescent="0.25">
      <c r="D91" s="37">
        <f>D86*Matrices!$B$36</f>
        <v>0</v>
      </c>
      <c r="E91" s="37">
        <f>E86*Matrices!$C$36</f>
        <v>0</v>
      </c>
      <c r="F91" s="37">
        <f>F86*Matrices!$D$36</f>
        <v>0</v>
      </c>
      <c r="G91" s="37">
        <f>G86*Matrices!$E$36</f>
        <v>0</v>
      </c>
      <c r="H91" s="37">
        <f>H86*Matrices!$F$36</f>
        <v>0</v>
      </c>
      <c r="I91" s="37">
        <f>I86*Matrices!$G$36</f>
        <v>0</v>
      </c>
      <c r="J91" s="37">
        <f>J86*Matrices!$H$36</f>
        <v>0</v>
      </c>
      <c r="K91" s="37">
        <f>K86*Matrices!$I$36</f>
        <v>0</v>
      </c>
      <c r="L91" s="37">
        <f>L86*Matrices!$J$36</f>
        <v>0</v>
      </c>
      <c r="M91" s="37">
        <f>M86*Matrices!$K$36</f>
        <v>0</v>
      </c>
      <c r="N91" s="37"/>
      <c r="O91" s="37"/>
      <c r="P91" s="37">
        <f>P86*Matrices!$B$36</f>
        <v>0</v>
      </c>
      <c r="Q91" s="37">
        <f>Q86*Matrices!$C$36</f>
        <v>0</v>
      </c>
      <c r="R91" s="37">
        <f>R86*Matrices!$D$36</f>
        <v>0</v>
      </c>
      <c r="S91" s="37">
        <f>S86*Matrices!$E$36</f>
        <v>0</v>
      </c>
      <c r="T91" s="37">
        <f>T86*Matrices!$F$36</f>
        <v>0</v>
      </c>
      <c r="U91" s="37">
        <f>U86*Matrices!$G$36</f>
        <v>0</v>
      </c>
      <c r="V91" s="37">
        <f>V86*Matrices!$H$36</f>
        <v>0</v>
      </c>
      <c r="W91" s="37">
        <f>W86*Matrices!$I$36</f>
        <v>0</v>
      </c>
      <c r="X91" s="37">
        <f>X86*Matrices!$J$36</f>
        <v>0</v>
      </c>
      <c r="Y91" s="37">
        <f>Y86*Matrices!$K$36</f>
        <v>0</v>
      </c>
      <c r="Z91" s="37"/>
      <c r="AA91" s="37"/>
      <c r="AB91" s="37">
        <f>AB86*Matrices!$B$36</f>
        <v>0</v>
      </c>
      <c r="AC91" s="37">
        <f>AC86*Matrices!$C$36</f>
        <v>0</v>
      </c>
      <c r="AD91" s="37">
        <f>AD86*Matrices!$D$36</f>
        <v>0</v>
      </c>
      <c r="AE91" s="37">
        <f>AE86*Matrices!$E$36</f>
        <v>0</v>
      </c>
      <c r="AF91" s="37">
        <f>AF86*Matrices!$F$36</f>
        <v>0</v>
      </c>
      <c r="AG91" s="37">
        <f>AG86*Matrices!$G$36</f>
        <v>0</v>
      </c>
      <c r="AH91" s="37">
        <f>AH86*Matrices!$H$36</f>
        <v>0</v>
      </c>
      <c r="AI91" s="37">
        <f>AI86*Matrices!$I$36</f>
        <v>0</v>
      </c>
      <c r="AJ91" s="37">
        <f>AJ86*Matrices!$J$36</f>
        <v>0</v>
      </c>
      <c r="AK91" s="37">
        <f>AK86*Matrices!$K$36</f>
        <v>0</v>
      </c>
      <c r="AL91" s="37"/>
      <c r="AM91" s="37"/>
      <c r="AN91" s="37">
        <f>AN86*Matrices!$B$36</f>
        <v>0</v>
      </c>
      <c r="AO91" s="37">
        <f>AO86*Matrices!$C$36</f>
        <v>0</v>
      </c>
      <c r="AP91" s="37">
        <f>AP86*Matrices!$D$36</f>
        <v>0</v>
      </c>
      <c r="AQ91" s="37">
        <f>AQ86*Matrices!$E$36</f>
        <v>0</v>
      </c>
      <c r="AR91" s="37">
        <f>AR86*Matrices!$F$36</f>
        <v>0</v>
      </c>
      <c r="AS91" s="37">
        <f>AS86*Matrices!$G$36</f>
        <v>0</v>
      </c>
      <c r="AT91" s="37">
        <f>AT86*Matrices!$H$36</f>
        <v>0</v>
      </c>
      <c r="AU91" s="37">
        <f>AU86*Matrices!$I$36</f>
        <v>0</v>
      </c>
      <c r="AV91" s="37">
        <f>AV86*Matrices!$J$36</f>
        <v>0</v>
      </c>
      <c r="AW91" s="37">
        <f>AW86*Matrices!$K$36</f>
        <v>0</v>
      </c>
      <c r="AX91" s="37"/>
    </row>
    <row r="92" spans="1:50" x14ac:dyDescent="0.25">
      <c r="D92" s="37">
        <f>D87*Matrices!$B$37</f>
        <v>34000</v>
      </c>
      <c r="E92" s="37">
        <f>E87*Matrices!$C$37</f>
        <v>0</v>
      </c>
      <c r="F92" s="37">
        <f>F87*Matrices!$D$37</f>
        <v>0</v>
      </c>
      <c r="G92" s="37">
        <f>G87*Matrices!$E$37</f>
        <v>0</v>
      </c>
      <c r="H92" s="37">
        <f>H87*Matrices!$F$37</f>
        <v>0</v>
      </c>
      <c r="I92" s="37">
        <f>I87*Matrices!$G$37</f>
        <v>0</v>
      </c>
      <c r="J92" s="37">
        <f>J87*Matrices!$H$37</f>
        <v>0</v>
      </c>
      <c r="K92" s="37">
        <f>K87*Matrices!$I$37</f>
        <v>0</v>
      </c>
      <c r="L92" s="37">
        <f>L87*Matrices!$J$37</f>
        <v>0</v>
      </c>
      <c r="M92" s="37">
        <f>M87*Matrices!$K$37</f>
        <v>0</v>
      </c>
      <c r="N92" s="37"/>
      <c r="O92" s="37"/>
      <c r="P92" s="37">
        <f>P87*Matrices!$B$37</f>
        <v>27500</v>
      </c>
      <c r="Q92" s="37">
        <f>Q87*Matrices!$C$37</f>
        <v>0</v>
      </c>
      <c r="R92" s="37">
        <f>R87*Matrices!$D$37</f>
        <v>0</v>
      </c>
      <c r="S92" s="37">
        <f>S87*Matrices!$E$37</f>
        <v>0</v>
      </c>
      <c r="T92" s="37">
        <f>T87*Matrices!$F$37</f>
        <v>0</v>
      </c>
      <c r="U92" s="37">
        <f>U87*Matrices!$G$37</f>
        <v>0</v>
      </c>
      <c r="V92" s="37">
        <f>V87*Matrices!$H$37</f>
        <v>0</v>
      </c>
      <c r="W92" s="37">
        <f>W87*Matrices!$I$37</f>
        <v>0</v>
      </c>
      <c r="X92" s="37">
        <f>X87*Matrices!$J$37</f>
        <v>0</v>
      </c>
      <c r="Y92" s="37">
        <f>Y87*Matrices!$K$37</f>
        <v>0</v>
      </c>
      <c r="Z92" s="37"/>
      <c r="AA92" s="37"/>
      <c r="AB92" s="37">
        <f>AB87*Matrices!$B$37</f>
        <v>13000</v>
      </c>
      <c r="AC92" s="37">
        <f>AC87*Matrices!$C$37</f>
        <v>0</v>
      </c>
      <c r="AD92" s="37">
        <f>AD87*Matrices!$D$37</f>
        <v>0</v>
      </c>
      <c r="AE92" s="37">
        <f>AE87*Matrices!$E$37</f>
        <v>0</v>
      </c>
      <c r="AF92" s="37">
        <f>AF87*Matrices!$F$37</f>
        <v>0</v>
      </c>
      <c r="AG92" s="37">
        <f>AG87*Matrices!$G$37</f>
        <v>0</v>
      </c>
      <c r="AH92" s="37">
        <f>AH87*Matrices!$H$37</f>
        <v>0</v>
      </c>
      <c r="AI92" s="37">
        <f>AI87*Matrices!$I$37</f>
        <v>0</v>
      </c>
      <c r="AJ92" s="37">
        <f>AJ87*Matrices!$J$37</f>
        <v>0</v>
      </c>
      <c r="AK92" s="37">
        <f>AK87*Matrices!$K$37</f>
        <v>0</v>
      </c>
      <c r="AL92" s="37"/>
      <c r="AM92" s="37"/>
      <c r="AN92" s="37">
        <f>AN87*Matrices!$B$37</f>
        <v>13000</v>
      </c>
      <c r="AO92" s="37">
        <f>AO87*Matrices!$C$37</f>
        <v>0</v>
      </c>
      <c r="AP92" s="37">
        <f>AP87*Matrices!$D$37</f>
        <v>0</v>
      </c>
      <c r="AQ92" s="37">
        <f>AQ87*Matrices!$E$37</f>
        <v>0</v>
      </c>
      <c r="AR92" s="37">
        <f>AR87*Matrices!$F$37</f>
        <v>0</v>
      </c>
      <c r="AS92" s="37">
        <f>AS87*Matrices!$G$37</f>
        <v>0</v>
      </c>
      <c r="AT92" s="37">
        <f>AT87*Matrices!$H$37</f>
        <v>0</v>
      </c>
      <c r="AU92" s="37">
        <f>AU87*Matrices!$I$37</f>
        <v>0</v>
      </c>
      <c r="AV92" s="37">
        <f>AV87*Matrices!$J$37</f>
        <v>0</v>
      </c>
      <c r="AW92" s="37">
        <f>AW87*Matrices!$K$37</f>
        <v>0</v>
      </c>
      <c r="AX92" s="37"/>
    </row>
    <row r="93" spans="1:50" x14ac:dyDescent="0.25">
      <c r="B93" t="str">
        <f>B87</f>
        <v>ENMU-RU</v>
      </c>
      <c r="D93" s="344">
        <f t="shared" ref="D93:M93" si="68">SUM(D90:D92)</f>
        <v>35000</v>
      </c>
      <c r="E93" s="344">
        <f t="shared" si="68"/>
        <v>500</v>
      </c>
      <c r="F93" s="344">
        <f t="shared" si="68"/>
        <v>0</v>
      </c>
      <c r="G93" s="344">
        <f t="shared" si="68"/>
        <v>2000</v>
      </c>
      <c r="H93" s="344">
        <f t="shared" si="68"/>
        <v>0</v>
      </c>
      <c r="I93" s="344">
        <f t="shared" si="68"/>
        <v>0</v>
      </c>
      <c r="J93" s="344">
        <f t="shared" si="68"/>
        <v>0</v>
      </c>
      <c r="K93" s="344">
        <f t="shared" si="68"/>
        <v>0</v>
      </c>
      <c r="L93" s="344">
        <f t="shared" si="68"/>
        <v>0</v>
      </c>
      <c r="M93" s="344">
        <f t="shared" si="68"/>
        <v>0</v>
      </c>
      <c r="N93" s="194">
        <f>SUM(D93:M93)/Matrices!$L$37</f>
        <v>24.271844660194176</v>
      </c>
      <c r="O93" s="37"/>
      <c r="P93" s="344">
        <f t="shared" ref="P93:Y93" si="69">SUM(P90:P92)</f>
        <v>29000</v>
      </c>
      <c r="Q93" s="344">
        <f t="shared" si="69"/>
        <v>2500</v>
      </c>
      <c r="R93" s="344">
        <f t="shared" si="69"/>
        <v>0</v>
      </c>
      <c r="S93" s="344">
        <f t="shared" si="69"/>
        <v>500</v>
      </c>
      <c r="T93" s="344">
        <f t="shared" si="69"/>
        <v>0</v>
      </c>
      <c r="U93" s="344">
        <f t="shared" si="69"/>
        <v>0</v>
      </c>
      <c r="V93" s="344">
        <f t="shared" si="69"/>
        <v>0</v>
      </c>
      <c r="W93" s="344">
        <f t="shared" si="69"/>
        <v>0</v>
      </c>
      <c r="X93" s="344">
        <f t="shared" si="69"/>
        <v>0</v>
      </c>
      <c r="Y93" s="344">
        <f t="shared" si="69"/>
        <v>0</v>
      </c>
      <c r="Z93" s="194">
        <f>SUM(P93:Y93)/Matrices!$L$37</f>
        <v>20.711974110032362</v>
      </c>
      <c r="AA93" s="37"/>
      <c r="AB93" s="344">
        <f t="shared" ref="AB93:AK93" si="70">SUM(AB90:AB92)</f>
        <v>14500</v>
      </c>
      <c r="AC93" s="344">
        <f t="shared" si="70"/>
        <v>500</v>
      </c>
      <c r="AD93" s="344">
        <f t="shared" si="70"/>
        <v>0</v>
      </c>
      <c r="AE93" s="344">
        <f t="shared" si="70"/>
        <v>500</v>
      </c>
      <c r="AF93" s="344">
        <f t="shared" si="70"/>
        <v>0</v>
      </c>
      <c r="AG93" s="344">
        <f t="shared" si="70"/>
        <v>0</v>
      </c>
      <c r="AH93" s="344">
        <f t="shared" si="70"/>
        <v>0</v>
      </c>
      <c r="AI93" s="344">
        <f t="shared" si="70"/>
        <v>0</v>
      </c>
      <c r="AJ93" s="344">
        <f t="shared" si="70"/>
        <v>0</v>
      </c>
      <c r="AK93" s="344">
        <f t="shared" si="70"/>
        <v>0</v>
      </c>
      <c r="AL93" s="194">
        <f>SUM(AB93:AK93)/Matrices!$L$37</f>
        <v>10.032362459546926</v>
      </c>
      <c r="AM93" s="37"/>
      <c r="AN93" s="344">
        <f t="shared" ref="AN93:AW93" si="71">SUM(AN90:AN92)</f>
        <v>13500</v>
      </c>
      <c r="AO93" s="344">
        <f t="shared" si="71"/>
        <v>500</v>
      </c>
      <c r="AP93" s="344">
        <f t="shared" si="71"/>
        <v>0</v>
      </c>
      <c r="AQ93" s="344">
        <f t="shared" si="71"/>
        <v>1500</v>
      </c>
      <c r="AR93" s="344">
        <f t="shared" si="71"/>
        <v>0</v>
      </c>
      <c r="AS93" s="344">
        <f t="shared" si="71"/>
        <v>0</v>
      </c>
      <c r="AT93" s="344">
        <f t="shared" si="71"/>
        <v>0</v>
      </c>
      <c r="AU93" s="344">
        <f t="shared" si="71"/>
        <v>0</v>
      </c>
      <c r="AV93" s="344">
        <f t="shared" si="71"/>
        <v>0</v>
      </c>
      <c r="AW93" s="344">
        <f t="shared" si="71"/>
        <v>0</v>
      </c>
      <c r="AX93" s="194">
        <f>SUM(AN93:AW93)/Matrices!$L$37</f>
        <v>10.032362459546926</v>
      </c>
    </row>
    <row r="94" spans="1:50" x14ac:dyDescent="0.25"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</row>
    <row r="95" spans="1:50" x14ac:dyDescent="0.25">
      <c r="A95" s="35" t="str">
        <f>Raw_STEMH_Data!A29</f>
        <v>32</v>
      </c>
      <c r="B95" t="str">
        <f>Raw_STEMH_Data!B29</f>
        <v>NMSU-AL</v>
      </c>
      <c r="C95" s="343" t="str">
        <f>Raw_STEMH_Data!C29</f>
        <v>1</v>
      </c>
      <c r="D95" s="37">
        <f>Raw_STEMH_Data!D29</f>
        <v>2</v>
      </c>
      <c r="E95" s="37">
        <f>Raw_STEMH_Data!E29</f>
        <v>4</v>
      </c>
      <c r="F95" s="37">
        <f>Raw_STEMH_Data!F29</f>
        <v>0</v>
      </c>
      <c r="G95" s="37">
        <f>Raw_STEMH_Data!G29</f>
        <v>4</v>
      </c>
      <c r="H95" s="37">
        <f>Raw_STEMH_Data!H29</f>
        <v>0</v>
      </c>
      <c r="I95" s="37">
        <f>Raw_STEMH_Data!I29</f>
        <v>0</v>
      </c>
      <c r="J95" s="37">
        <f>Raw_STEMH_Data!J29</f>
        <v>0</v>
      </c>
      <c r="K95" s="37">
        <f>Raw_STEMH_Data!K29</f>
        <v>0</v>
      </c>
      <c r="L95" s="37">
        <f>Raw_STEMH_Data!L29</f>
        <v>0</v>
      </c>
      <c r="M95" s="37">
        <f>Raw_STEMH_Data!M29</f>
        <v>0</v>
      </c>
      <c r="N95" s="37"/>
      <c r="O95" s="37"/>
      <c r="P95" s="37">
        <f>Raw_STEMH_Data!N29</f>
        <v>0</v>
      </c>
      <c r="Q95" s="37">
        <f>Raw_STEMH_Data!O29</f>
        <v>0</v>
      </c>
      <c r="R95" s="37">
        <f>Raw_STEMH_Data!P29</f>
        <v>0</v>
      </c>
      <c r="S95" s="37">
        <f>Raw_STEMH_Data!Q29</f>
        <v>5</v>
      </c>
      <c r="T95" s="37">
        <f>Raw_STEMH_Data!R29</f>
        <v>0</v>
      </c>
      <c r="U95" s="37">
        <f>Raw_STEMH_Data!S29</f>
        <v>0</v>
      </c>
      <c r="V95" s="37">
        <f>Raw_STEMH_Data!T29</f>
        <v>0</v>
      </c>
      <c r="W95" s="37">
        <f>Raw_STEMH_Data!U29</f>
        <v>0</v>
      </c>
      <c r="X95" s="37">
        <f>Raw_STEMH_Data!V29</f>
        <v>0</v>
      </c>
      <c r="Y95" s="37">
        <f>Raw_STEMH_Data!W29</f>
        <v>0</v>
      </c>
      <c r="Z95" s="37"/>
      <c r="AA95" s="37"/>
      <c r="AB95" s="37">
        <f>Raw_STEMH_Data!X29</f>
        <v>0</v>
      </c>
      <c r="AC95" s="37">
        <f>Raw_STEMH_Data!Y29</f>
        <v>1</v>
      </c>
      <c r="AD95" s="37">
        <f>Raw_STEMH_Data!Z29</f>
        <v>0</v>
      </c>
      <c r="AE95" s="37">
        <f>Raw_STEMH_Data!AA29</f>
        <v>8</v>
      </c>
      <c r="AF95" s="37">
        <f>Raw_STEMH_Data!AB29</f>
        <v>0</v>
      </c>
      <c r="AG95" s="37">
        <f>Raw_STEMH_Data!AC29</f>
        <v>0</v>
      </c>
      <c r="AH95" s="37">
        <f>Raw_STEMH_Data!AD29</f>
        <v>0</v>
      </c>
      <c r="AI95" s="37">
        <f>Raw_STEMH_Data!AE29</f>
        <v>0</v>
      </c>
      <c r="AJ95" s="37">
        <f>Raw_STEMH_Data!AF29</f>
        <v>0</v>
      </c>
      <c r="AK95" s="37">
        <f>Raw_STEMH_Data!AG29</f>
        <v>0</v>
      </c>
      <c r="AL95" s="37"/>
      <c r="AM95" s="37"/>
      <c r="AN95" s="37">
        <f>Raw_STEMH_Data!AH29</f>
        <v>0</v>
      </c>
      <c r="AO95" s="37">
        <f>Raw_STEMH_Data!AI29</f>
        <v>1</v>
      </c>
      <c r="AP95" s="37">
        <f>Raw_STEMH_Data!AJ29</f>
        <v>0</v>
      </c>
      <c r="AQ95" s="37">
        <f>Raw_STEMH_Data!AK29</f>
        <v>5</v>
      </c>
      <c r="AR95" s="37">
        <f>Raw_STEMH_Data!AL29</f>
        <v>0</v>
      </c>
      <c r="AS95" s="37">
        <f>Raw_STEMH_Data!AM29</f>
        <v>0</v>
      </c>
      <c r="AT95" s="37">
        <f>Raw_STEMH_Data!AN29</f>
        <v>0</v>
      </c>
      <c r="AU95" s="37">
        <f>Raw_STEMH_Data!AO29</f>
        <v>0</v>
      </c>
      <c r="AV95" s="37">
        <f>Raw_STEMH_Data!AP29</f>
        <v>0</v>
      </c>
      <c r="AW95" s="37">
        <f>Raw_STEMH_Data!AQ29</f>
        <v>0</v>
      </c>
      <c r="AX95" s="37"/>
    </row>
    <row r="96" spans="1:50" x14ac:dyDescent="0.25">
      <c r="A96" s="35" t="str">
        <f>Raw_STEMH_Data!A30</f>
        <v>32</v>
      </c>
      <c r="B96" t="str">
        <f>Raw_STEMH_Data!B30</f>
        <v>NMSU-AL</v>
      </c>
      <c r="C96" s="343" t="str">
        <f>Raw_STEMH_Data!C30</f>
        <v>2</v>
      </c>
      <c r="D96" s="37">
        <f>Raw_STEMH_Data!D30</f>
        <v>0</v>
      </c>
      <c r="E96" s="37">
        <f>Raw_STEMH_Data!E30</f>
        <v>0</v>
      </c>
      <c r="F96" s="37">
        <f>Raw_STEMH_Data!F30</f>
        <v>0</v>
      </c>
      <c r="G96" s="37">
        <f>Raw_STEMH_Data!G30</f>
        <v>0</v>
      </c>
      <c r="H96" s="37">
        <f>Raw_STEMH_Data!H30</f>
        <v>0</v>
      </c>
      <c r="I96" s="37">
        <f>Raw_STEMH_Data!I30</f>
        <v>0</v>
      </c>
      <c r="J96" s="37">
        <f>Raw_STEMH_Data!J30</f>
        <v>0</v>
      </c>
      <c r="K96" s="37">
        <f>Raw_STEMH_Data!K30</f>
        <v>0</v>
      </c>
      <c r="L96" s="37">
        <f>Raw_STEMH_Data!L30</f>
        <v>0</v>
      </c>
      <c r="M96" s="37">
        <f>Raw_STEMH_Data!M30</f>
        <v>0</v>
      </c>
      <c r="N96" s="37"/>
      <c r="O96" s="37"/>
      <c r="P96" s="37">
        <f>Raw_STEMH_Data!N30</f>
        <v>0</v>
      </c>
      <c r="Q96" s="37">
        <f>Raw_STEMH_Data!O30</f>
        <v>0</v>
      </c>
      <c r="R96" s="37">
        <f>Raw_STEMH_Data!P30</f>
        <v>0</v>
      </c>
      <c r="S96" s="37">
        <f>Raw_STEMH_Data!Q30</f>
        <v>4</v>
      </c>
      <c r="T96" s="37">
        <f>Raw_STEMH_Data!R30</f>
        <v>0</v>
      </c>
      <c r="U96" s="37">
        <f>Raw_STEMH_Data!S30</f>
        <v>0</v>
      </c>
      <c r="V96" s="37">
        <f>Raw_STEMH_Data!T30</f>
        <v>0</v>
      </c>
      <c r="W96" s="37">
        <f>Raw_STEMH_Data!U30</f>
        <v>0</v>
      </c>
      <c r="X96" s="37">
        <f>Raw_STEMH_Data!V30</f>
        <v>0</v>
      </c>
      <c r="Y96" s="37">
        <f>Raw_STEMH_Data!W30</f>
        <v>0</v>
      </c>
      <c r="Z96" s="37"/>
      <c r="AA96" s="37"/>
      <c r="AB96" s="37">
        <f>Raw_STEMH_Data!X30</f>
        <v>0</v>
      </c>
      <c r="AC96" s="37">
        <f>Raw_STEMH_Data!Y30</f>
        <v>0</v>
      </c>
      <c r="AD96" s="37">
        <f>Raw_STEMH_Data!Z30</f>
        <v>0</v>
      </c>
      <c r="AE96" s="37">
        <f>Raw_STEMH_Data!AA30</f>
        <v>8</v>
      </c>
      <c r="AF96" s="37">
        <f>Raw_STEMH_Data!AB30</f>
        <v>0</v>
      </c>
      <c r="AG96" s="37">
        <f>Raw_STEMH_Data!AC30</f>
        <v>0</v>
      </c>
      <c r="AH96" s="37">
        <f>Raw_STEMH_Data!AD30</f>
        <v>0</v>
      </c>
      <c r="AI96" s="37">
        <f>Raw_STEMH_Data!AE30</f>
        <v>0</v>
      </c>
      <c r="AJ96" s="37">
        <f>Raw_STEMH_Data!AF30</f>
        <v>0</v>
      </c>
      <c r="AK96" s="37">
        <f>Raw_STEMH_Data!AG30</f>
        <v>0</v>
      </c>
      <c r="AL96" s="37"/>
      <c r="AM96" s="37"/>
      <c r="AN96" s="37">
        <f>Raw_STEMH_Data!AH30</f>
        <v>0</v>
      </c>
      <c r="AO96" s="37">
        <f>Raw_STEMH_Data!AI30</f>
        <v>0</v>
      </c>
      <c r="AP96" s="37">
        <f>Raw_STEMH_Data!AJ30</f>
        <v>0</v>
      </c>
      <c r="AQ96" s="37">
        <f>Raw_STEMH_Data!AK30</f>
        <v>13</v>
      </c>
      <c r="AR96" s="37">
        <f>Raw_STEMH_Data!AL30</f>
        <v>0</v>
      </c>
      <c r="AS96" s="37">
        <f>Raw_STEMH_Data!AM30</f>
        <v>0</v>
      </c>
      <c r="AT96" s="37">
        <f>Raw_STEMH_Data!AN30</f>
        <v>0</v>
      </c>
      <c r="AU96" s="37">
        <f>Raw_STEMH_Data!AO30</f>
        <v>0</v>
      </c>
      <c r="AV96" s="37">
        <f>Raw_STEMH_Data!AP30</f>
        <v>0</v>
      </c>
      <c r="AW96" s="37">
        <f>Raw_STEMH_Data!AQ30</f>
        <v>0</v>
      </c>
      <c r="AX96" s="37"/>
    </row>
    <row r="97" spans="1:50" x14ac:dyDescent="0.25">
      <c r="A97" s="35" t="str">
        <f>Raw_STEMH_Data!A31</f>
        <v>32</v>
      </c>
      <c r="B97" t="str">
        <f>Raw_STEMH_Data!B31</f>
        <v>NMSU-AL</v>
      </c>
      <c r="C97" s="343" t="str">
        <f>Raw_STEMH_Data!C31</f>
        <v>3</v>
      </c>
      <c r="D97" s="37">
        <f>Raw_STEMH_Data!D31</f>
        <v>0</v>
      </c>
      <c r="E97" s="37">
        <f>Raw_STEMH_Data!E31</f>
        <v>0</v>
      </c>
      <c r="F97" s="37">
        <f>Raw_STEMH_Data!F31</f>
        <v>0</v>
      </c>
      <c r="G97" s="37">
        <f>Raw_STEMH_Data!G31</f>
        <v>43</v>
      </c>
      <c r="H97" s="37">
        <f>Raw_STEMH_Data!H31</f>
        <v>0</v>
      </c>
      <c r="I97" s="37">
        <f>Raw_STEMH_Data!I31</f>
        <v>0</v>
      </c>
      <c r="J97" s="37">
        <f>Raw_STEMH_Data!J31</f>
        <v>0</v>
      </c>
      <c r="K97" s="37">
        <f>Raw_STEMH_Data!K31</f>
        <v>0</v>
      </c>
      <c r="L97" s="37">
        <f>Raw_STEMH_Data!L31</f>
        <v>0</v>
      </c>
      <c r="M97" s="37">
        <f>Raw_STEMH_Data!M31</f>
        <v>0</v>
      </c>
      <c r="N97" s="37"/>
      <c r="O97" s="37"/>
      <c r="P97" s="37">
        <f>Raw_STEMH_Data!N31</f>
        <v>0</v>
      </c>
      <c r="Q97" s="37">
        <f>Raw_STEMH_Data!O31</f>
        <v>1</v>
      </c>
      <c r="R97" s="37">
        <f>Raw_STEMH_Data!P31</f>
        <v>0</v>
      </c>
      <c r="S97" s="37">
        <f>Raw_STEMH_Data!Q31</f>
        <v>46</v>
      </c>
      <c r="T97" s="37">
        <f>Raw_STEMH_Data!R31</f>
        <v>0</v>
      </c>
      <c r="U97" s="37">
        <f>Raw_STEMH_Data!S31</f>
        <v>0</v>
      </c>
      <c r="V97" s="37">
        <f>Raw_STEMH_Data!T31</f>
        <v>0</v>
      </c>
      <c r="W97" s="37">
        <f>Raw_STEMH_Data!U31</f>
        <v>0</v>
      </c>
      <c r="X97" s="37">
        <f>Raw_STEMH_Data!V31</f>
        <v>0</v>
      </c>
      <c r="Y97" s="37">
        <f>Raw_STEMH_Data!W31</f>
        <v>0</v>
      </c>
      <c r="Z97" s="37"/>
      <c r="AA97" s="37"/>
      <c r="AB97" s="37">
        <f>Raw_STEMH_Data!X31</f>
        <v>0</v>
      </c>
      <c r="AC97" s="37">
        <f>Raw_STEMH_Data!Y31</f>
        <v>0</v>
      </c>
      <c r="AD97" s="37">
        <f>Raw_STEMH_Data!Z31</f>
        <v>0</v>
      </c>
      <c r="AE97" s="37">
        <f>Raw_STEMH_Data!AA31</f>
        <v>34</v>
      </c>
      <c r="AF97" s="37">
        <f>Raw_STEMH_Data!AB31</f>
        <v>0</v>
      </c>
      <c r="AG97" s="37">
        <f>Raw_STEMH_Data!AC31</f>
        <v>0</v>
      </c>
      <c r="AH97" s="37">
        <f>Raw_STEMH_Data!AD31</f>
        <v>0</v>
      </c>
      <c r="AI97" s="37">
        <f>Raw_STEMH_Data!AE31</f>
        <v>0</v>
      </c>
      <c r="AJ97" s="37">
        <f>Raw_STEMH_Data!AF31</f>
        <v>0</v>
      </c>
      <c r="AK97" s="37">
        <f>Raw_STEMH_Data!AG31</f>
        <v>0</v>
      </c>
      <c r="AL97" s="37"/>
      <c r="AM97" s="37"/>
      <c r="AN97" s="37">
        <f>Raw_STEMH_Data!AH31</f>
        <v>0</v>
      </c>
      <c r="AO97" s="37">
        <f>Raw_STEMH_Data!AI31</f>
        <v>0</v>
      </c>
      <c r="AP97" s="37">
        <f>Raw_STEMH_Data!AJ31</f>
        <v>0</v>
      </c>
      <c r="AQ97" s="37">
        <f>Raw_STEMH_Data!AK31</f>
        <v>27</v>
      </c>
      <c r="AR97" s="37">
        <f>Raw_STEMH_Data!AL31</f>
        <v>0</v>
      </c>
      <c r="AS97" s="37">
        <f>Raw_STEMH_Data!AM31</f>
        <v>0</v>
      </c>
      <c r="AT97" s="37">
        <f>Raw_STEMH_Data!AN31</f>
        <v>0</v>
      </c>
      <c r="AU97" s="37">
        <f>Raw_STEMH_Data!AO31</f>
        <v>0</v>
      </c>
      <c r="AV97" s="37">
        <f>Raw_STEMH_Data!AP31</f>
        <v>0</v>
      </c>
      <c r="AW97" s="37">
        <f>Raw_STEMH_Data!AQ31</f>
        <v>0</v>
      </c>
      <c r="AX97" s="37"/>
    </row>
    <row r="98" spans="1:50" x14ac:dyDescent="0.25">
      <c r="D98" s="344">
        <f t="shared" ref="D98:M98" si="72">SUM(D95:D97)</f>
        <v>2</v>
      </c>
      <c r="E98" s="344">
        <f t="shared" si="72"/>
        <v>4</v>
      </c>
      <c r="F98" s="344">
        <f t="shared" si="72"/>
        <v>0</v>
      </c>
      <c r="G98" s="344">
        <f t="shared" si="72"/>
        <v>47</v>
      </c>
      <c r="H98" s="344">
        <f t="shared" si="72"/>
        <v>0</v>
      </c>
      <c r="I98" s="344">
        <f t="shared" si="72"/>
        <v>0</v>
      </c>
      <c r="J98" s="344">
        <f t="shared" si="72"/>
        <v>0</v>
      </c>
      <c r="K98" s="344">
        <f t="shared" si="72"/>
        <v>0</v>
      </c>
      <c r="L98" s="344">
        <f t="shared" si="72"/>
        <v>0</v>
      </c>
      <c r="M98" s="344">
        <f t="shared" si="72"/>
        <v>0</v>
      </c>
      <c r="N98" s="37"/>
      <c r="O98" s="37"/>
      <c r="P98" s="344">
        <f t="shared" ref="P98:Y98" si="73">SUM(P95:P97)</f>
        <v>0</v>
      </c>
      <c r="Q98" s="344">
        <f t="shared" si="73"/>
        <v>1</v>
      </c>
      <c r="R98" s="344">
        <f t="shared" si="73"/>
        <v>0</v>
      </c>
      <c r="S98" s="344">
        <f t="shared" si="73"/>
        <v>55</v>
      </c>
      <c r="T98" s="344">
        <f t="shared" si="73"/>
        <v>0</v>
      </c>
      <c r="U98" s="344">
        <f t="shared" si="73"/>
        <v>0</v>
      </c>
      <c r="V98" s="344">
        <f t="shared" si="73"/>
        <v>0</v>
      </c>
      <c r="W98" s="344">
        <f t="shared" si="73"/>
        <v>0</v>
      </c>
      <c r="X98" s="344">
        <f t="shared" si="73"/>
        <v>0</v>
      </c>
      <c r="Y98" s="344">
        <f t="shared" si="73"/>
        <v>0</v>
      </c>
      <c r="Z98" s="37"/>
      <c r="AA98" s="37"/>
      <c r="AB98" s="344">
        <f t="shared" ref="AB98:AK98" si="74">SUM(AB95:AB97)</f>
        <v>0</v>
      </c>
      <c r="AC98" s="344">
        <f t="shared" si="74"/>
        <v>1</v>
      </c>
      <c r="AD98" s="344">
        <f t="shared" si="74"/>
        <v>0</v>
      </c>
      <c r="AE98" s="344">
        <f t="shared" si="74"/>
        <v>50</v>
      </c>
      <c r="AF98" s="344">
        <f t="shared" si="74"/>
        <v>0</v>
      </c>
      <c r="AG98" s="344">
        <f t="shared" si="74"/>
        <v>0</v>
      </c>
      <c r="AH98" s="344">
        <f t="shared" si="74"/>
        <v>0</v>
      </c>
      <c r="AI98" s="344">
        <f t="shared" si="74"/>
        <v>0</v>
      </c>
      <c r="AJ98" s="344">
        <f t="shared" si="74"/>
        <v>0</v>
      </c>
      <c r="AK98" s="344">
        <f t="shared" si="74"/>
        <v>0</v>
      </c>
      <c r="AL98" s="37"/>
      <c r="AM98" s="37"/>
      <c r="AN98" s="344">
        <f t="shared" ref="AN98:AW98" si="75">SUM(AN95:AN97)</f>
        <v>0</v>
      </c>
      <c r="AO98" s="344">
        <f t="shared" si="75"/>
        <v>1</v>
      </c>
      <c r="AP98" s="344">
        <f t="shared" si="75"/>
        <v>0</v>
      </c>
      <c r="AQ98" s="344">
        <f t="shared" si="75"/>
        <v>45</v>
      </c>
      <c r="AR98" s="344">
        <f t="shared" si="75"/>
        <v>0</v>
      </c>
      <c r="AS98" s="344">
        <f t="shared" si="75"/>
        <v>0</v>
      </c>
      <c r="AT98" s="344">
        <f t="shared" si="75"/>
        <v>0</v>
      </c>
      <c r="AU98" s="344">
        <f t="shared" si="75"/>
        <v>0</v>
      </c>
      <c r="AV98" s="344">
        <f t="shared" si="75"/>
        <v>0</v>
      </c>
      <c r="AW98" s="344">
        <f t="shared" si="75"/>
        <v>0</v>
      </c>
      <c r="AX98" s="37"/>
    </row>
    <row r="99" spans="1:50" x14ac:dyDescent="0.25"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</row>
    <row r="100" spans="1:50" x14ac:dyDescent="0.25">
      <c r="D100" s="37">
        <f>D95*Matrices!$B$35</f>
        <v>1000</v>
      </c>
      <c r="E100" s="37">
        <f>E95*Matrices!$C$35</f>
        <v>2000</v>
      </c>
      <c r="F100" s="37">
        <f>F95*Matrices!$D$35</f>
        <v>0</v>
      </c>
      <c r="G100" s="37">
        <f>G95*Matrices!$E$35</f>
        <v>2000</v>
      </c>
      <c r="H100" s="37">
        <f>H95*Matrices!$F$35</f>
        <v>0</v>
      </c>
      <c r="I100" s="37">
        <f>I95*Matrices!$G$35</f>
        <v>0</v>
      </c>
      <c r="J100" s="37">
        <f>J95*Matrices!$H$35</f>
        <v>0</v>
      </c>
      <c r="K100" s="37">
        <f>K95*Matrices!$I$35</f>
        <v>0</v>
      </c>
      <c r="L100" s="37">
        <f>L95*Matrices!$J$35</f>
        <v>0</v>
      </c>
      <c r="M100" s="37">
        <f>M95*Matrices!$K$35</f>
        <v>0</v>
      </c>
      <c r="N100" s="37"/>
      <c r="O100" s="37"/>
      <c r="P100" s="37">
        <f>P95*Matrices!$B$35</f>
        <v>0</v>
      </c>
      <c r="Q100" s="37">
        <f>Q95*Matrices!$C$35</f>
        <v>0</v>
      </c>
      <c r="R100" s="37">
        <f>R95*Matrices!$D$35</f>
        <v>0</v>
      </c>
      <c r="S100" s="37">
        <f>S95*Matrices!$E$35</f>
        <v>2500</v>
      </c>
      <c r="T100" s="37">
        <f>T95*Matrices!$F$35</f>
        <v>0</v>
      </c>
      <c r="U100" s="37">
        <f>U95*Matrices!$G$35</f>
        <v>0</v>
      </c>
      <c r="V100" s="37">
        <f>V95*Matrices!$H$35</f>
        <v>0</v>
      </c>
      <c r="W100" s="37">
        <f>W95*Matrices!$I$35</f>
        <v>0</v>
      </c>
      <c r="X100" s="37">
        <f>X95*Matrices!$J$35</f>
        <v>0</v>
      </c>
      <c r="Y100" s="37">
        <f>Y95*Matrices!$K$35</f>
        <v>0</v>
      </c>
      <c r="Z100" s="37"/>
      <c r="AA100" s="37"/>
      <c r="AB100" s="37">
        <f>AB95*Matrices!$B$35</f>
        <v>0</v>
      </c>
      <c r="AC100" s="37">
        <f>AC95*Matrices!$C$35</f>
        <v>500</v>
      </c>
      <c r="AD100" s="37">
        <f>AD95*Matrices!$D$35</f>
        <v>0</v>
      </c>
      <c r="AE100" s="37">
        <f>AE95*Matrices!$E$35</f>
        <v>4000</v>
      </c>
      <c r="AF100" s="37">
        <f>AF95*Matrices!$F$35</f>
        <v>0</v>
      </c>
      <c r="AG100" s="37">
        <f>AG95*Matrices!$G$35</f>
        <v>0</v>
      </c>
      <c r="AH100" s="37">
        <f>AH95*Matrices!$H$35</f>
        <v>0</v>
      </c>
      <c r="AI100" s="37">
        <f>AI95*Matrices!$I$35</f>
        <v>0</v>
      </c>
      <c r="AJ100" s="37">
        <f>AJ95*Matrices!$J$35</f>
        <v>0</v>
      </c>
      <c r="AK100" s="37">
        <f>AK95*Matrices!$K$35</f>
        <v>0</v>
      </c>
      <c r="AL100" s="37"/>
      <c r="AM100" s="37"/>
      <c r="AN100" s="37">
        <f>AN95*Matrices!$B$35</f>
        <v>0</v>
      </c>
      <c r="AO100" s="37">
        <f>AO95*Matrices!$C$35</f>
        <v>500</v>
      </c>
      <c r="AP100" s="37">
        <f>AP95*Matrices!$D$35</f>
        <v>0</v>
      </c>
      <c r="AQ100" s="37">
        <f>AQ95*Matrices!$E$35</f>
        <v>2500</v>
      </c>
      <c r="AR100" s="37">
        <f>AR95*Matrices!$F$35</f>
        <v>0</v>
      </c>
      <c r="AS100" s="37">
        <f>AS95*Matrices!$G$35</f>
        <v>0</v>
      </c>
      <c r="AT100" s="37">
        <f>AT95*Matrices!$H$35</f>
        <v>0</v>
      </c>
      <c r="AU100" s="37">
        <f>AU95*Matrices!$I$35</f>
        <v>0</v>
      </c>
      <c r="AV100" s="37">
        <f>AV95*Matrices!$J$35</f>
        <v>0</v>
      </c>
      <c r="AW100" s="37">
        <f>AW95*Matrices!$K$35</f>
        <v>0</v>
      </c>
      <c r="AX100" s="37"/>
    </row>
    <row r="101" spans="1:50" x14ac:dyDescent="0.25">
      <c r="D101" s="37">
        <f>D96*Matrices!$B$36</f>
        <v>0</v>
      </c>
      <c r="E101" s="37">
        <f>E96*Matrices!$C$36</f>
        <v>0</v>
      </c>
      <c r="F101" s="37">
        <f>F96*Matrices!$D$36</f>
        <v>0</v>
      </c>
      <c r="G101" s="37">
        <f>G96*Matrices!$E$36</f>
        <v>0</v>
      </c>
      <c r="H101" s="37">
        <f>H96*Matrices!$F$36</f>
        <v>0</v>
      </c>
      <c r="I101" s="37">
        <f>I96*Matrices!$G$36</f>
        <v>0</v>
      </c>
      <c r="J101" s="37">
        <f>J96*Matrices!$H$36</f>
        <v>0</v>
      </c>
      <c r="K101" s="37">
        <f>K96*Matrices!$I$36</f>
        <v>0</v>
      </c>
      <c r="L101" s="37">
        <f>L96*Matrices!$J$36</f>
        <v>0</v>
      </c>
      <c r="M101" s="37">
        <f>M96*Matrices!$K$36</f>
        <v>0</v>
      </c>
      <c r="N101" s="37"/>
      <c r="O101" s="37"/>
      <c r="P101" s="37">
        <f>P96*Matrices!$B$36</f>
        <v>0</v>
      </c>
      <c r="Q101" s="37">
        <f>Q96*Matrices!$C$36</f>
        <v>0</v>
      </c>
      <c r="R101" s="37">
        <f>R96*Matrices!$D$36</f>
        <v>0</v>
      </c>
      <c r="S101" s="37">
        <f>S96*Matrices!$E$36</f>
        <v>2000</v>
      </c>
      <c r="T101" s="37">
        <f>T96*Matrices!$F$36</f>
        <v>0</v>
      </c>
      <c r="U101" s="37">
        <f>U96*Matrices!$G$36</f>
        <v>0</v>
      </c>
      <c r="V101" s="37">
        <f>V96*Matrices!$H$36</f>
        <v>0</v>
      </c>
      <c r="W101" s="37">
        <f>W96*Matrices!$I$36</f>
        <v>0</v>
      </c>
      <c r="X101" s="37">
        <f>X96*Matrices!$J$36</f>
        <v>0</v>
      </c>
      <c r="Y101" s="37">
        <f>Y96*Matrices!$K$36</f>
        <v>0</v>
      </c>
      <c r="Z101" s="37"/>
      <c r="AA101" s="37"/>
      <c r="AB101" s="37">
        <f>AB96*Matrices!$B$36</f>
        <v>0</v>
      </c>
      <c r="AC101" s="37">
        <f>AC96*Matrices!$C$36</f>
        <v>0</v>
      </c>
      <c r="AD101" s="37">
        <f>AD96*Matrices!$D$36</f>
        <v>0</v>
      </c>
      <c r="AE101" s="37">
        <f>AE96*Matrices!$E$36</f>
        <v>4000</v>
      </c>
      <c r="AF101" s="37">
        <f>AF96*Matrices!$F$36</f>
        <v>0</v>
      </c>
      <c r="AG101" s="37">
        <f>AG96*Matrices!$G$36</f>
        <v>0</v>
      </c>
      <c r="AH101" s="37">
        <f>AH96*Matrices!$H$36</f>
        <v>0</v>
      </c>
      <c r="AI101" s="37">
        <f>AI96*Matrices!$I$36</f>
        <v>0</v>
      </c>
      <c r="AJ101" s="37">
        <f>AJ96*Matrices!$J$36</f>
        <v>0</v>
      </c>
      <c r="AK101" s="37">
        <f>AK96*Matrices!$K$36</f>
        <v>0</v>
      </c>
      <c r="AL101" s="37"/>
      <c r="AM101" s="37"/>
      <c r="AN101" s="37">
        <f>AN96*Matrices!$B$36</f>
        <v>0</v>
      </c>
      <c r="AO101" s="37">
        <f>AO96*Matrices!$C$36</f>
        <v>0</v>
      </c>
      <c r="AP101" s="37">
        <f>AP96*Matrices!$D$36</f>
        <v>0</v>
      </c>
      <c r="AQ101" s="37">
        <f>AQ96*Matrices!$E$36</f>
        <v>6500</v>
      </c>
      <c r="AR101" s="37">
        <f>AR96*Matrices!$F$36</f>
        <v>0</v>
      </c>
      <c r="AS101" s="37">
        <f>AS96*Matrices!$G$36</f>
        <v>0</v>
      </c>
      <c r="AT101" s="37">
        <f>AT96*Matrices!$H$36</f>
        <v>0</v>
      </c>
      <c r="AU101" s="37">
        <f>AU96*Matrices!$I$36</f>
        <v>0</v>
      </c>
      <c r="AV101" s="37">
        <f>AV96*Matrices!$J$36</f>
        <v>0</v>
      </c>
      <c r="AW101" s="37">
        <f>AW96*Matrices!$K$36</f>
        <v>0</v>
      </c>
      <c r="AX101" s="37"/>
    </row>
    <row r="102" spans="1:50" x14ac:dyDescent="0.25">
      <c r="D102" s="37">
        <f>D97*Matrices!$B$37</f>
        <v>0</v>
      </c>
      <c r="E102" s="37">
        <f>E97*Matrices!$C$37</f>
        <v>0</v>
      </c>
      <c r="F102" s="37">
        <f>F97*Matrices!$D$37</f>
        <v>0</v>
      </c>
      <c r="G102" s="37">
        <f>G97*Matrices!$E$37</f>
        <v>21500</v>
      </c>
      <c r="H102" s="37">
        <f>H97*Matrices!$F$37</f>
        <v>0</v>
      </c>
      <c r="I102" s="37">
        <f>I97*Matrices!$G$37</f>
        <v>0</v>
      </c>
      <c r="J102" s="37">
        <f>J97*Matrices!$H$37</f>
        <v>0</v>
      </c>
      <c r="K102" s="37">
        <f>K97*Matrices!$I$37</f>
        <v>0</v>
      </c>
      <c r="L102" s="37">
        <f>L97*Matrices!$J$37</f>
        <v>0</v>
      </c>
      <c r="M102" s="37">
        <f>M97*Matrices!$K$37</f>
        <v>0</v>
      </c>
      <c r="N102" s="37"/>
      <c r="O102" s="37"/>
      <c r="P102" s="37">
        <f>P97*Matrices!$B$37</f>
        <v>0</v>
      </c>
      <c r="Q102" s="37">
        <f>Q97*Matrices!$C$37</f>
        <v>500</v>
      </c>
      <c r="R102" s="37">
        <f>R97*Matrices!$D$37</f>
        <v>0</v>
      </c>
      <c r="S102" s="37">
        <f>S97*Matrices!$E$37</f>
        <v>23000</v>
      </c>
      <c r="T102" s="37">
        <f>T97*Matrices!$F$37</f>
        <v>0</v>
      </c>
      <c r="U102" s="37">
        <f>U97*Matrices!$G$37</f>
        <v>0</v>
      </c>
      <c r="V102" s="37">
        <f>V97*Matrices!$H$37</f>
        <v>0</v>
      </c>
      <c r="W102" s="37">
        <f>W97*Matrices!$I$37</f>
        <v>0</v>
      </c>
      <c r="X102" s="37">
        <f>X97*Matrices!$J$37</f>
        <v>0</v>
      </c>
      <c r="Y102" s="37">
        <f>Y97*Matrices!$K$37</f>
        <v>0</v>
      </c>
      <c r="Z102" s="37"/>
      <c r="AA102" s="37"/>
      <c r="AB102" s="37">
        <f>AB97*Matrices!$B$37</f>
        <v>0</v>
      </c>
      <c r="AC102" s="37">
        <f>AC97*Matrices!$C$37</f>
        <v>0</v>
      </c>
      <c r="AD102" s="37">
        <f>AD97*Matrices!$D$37</f>
        <v>0</v>
      </c>
      <c r="AE102" s="37">
        <f>AE97*Matrices!$E$37</f>
        <v>17000</v>
      </c>
      <c r="AF102" s="37">
        <f>AF97*Matrices!$F$37</f>
        <v>0</v>
      </c>
      <c r="AG102" s="37">
        <f>AG97*Matrices!$G$37</f>
        <v>0</v>
      </c>
      <c r="AH102" s="37">
        <f>AH97*Matrices!$H$37</f>
        <v>0</v>
      </c>
      <c r="AI102" s="37">
        <f>AI97*Matrices!$I$37</f>
        <v>0</v>
      </c>
      <c r="AJ102" s="37">
        <f>AJ97*Matrices!$J$37</f>
        <v>0</v>
      </c>
      <c r="AK102" s="37">
        <f>AK97*Matrices!$K$37</f>
        <v>0</v>
      </c>
      <c r="AL102" s="37"/>
      <c r="AM102" s="37"/>
      <c r="AN102" s="37">
        <f>AN97*Matrices!$B$37</f>
        <v>0</v>
      </c>
      <c r="AO102" s="37">
        <f>AO97*Matrices!$C$37</f>
        <v>0</v>
      </c>
      <c r="AP102" s="37">
        <f>AP97*Matrices!$D$37</f>
        <v>0</v>
      </c>
      <c r="AQ102" s="37">
        <f>AQ97*Matrices!$E$37</f>
        <v>13500</v>
      </c>
      <c r="AR102" s="37">
        <f>AR97*Matrices!$F$37</f>
        <v>0</v>
      </c>
      <c r="AS102" s="37">
        <f>AS97*Matrices!$G$37</f>
        <v>0</v>
      </c>
      <c r="AT102" s="37">
        <f>AT97*Matrices!$H$37</f>
        <v>0</v>
      </c>
      <c r="AU102" s="37">
        <f>AU97*Matrices!$I$37</f>
        <v>0</v>
      </c>
      <c r="AV102" s="37">
        <f>AV97*Matrices!$J$37</f>
        <v>0</v>
      </c>
      <c r="AW102" s="37">
        <f>AW97*Matrices!$K$37</f>
        <v>0</v>
      </c>
      <c r="AX102" s="37"/>
    </row>
    <row r="103" spans="1:50" x14ac:dyDescent="0.25">
      <c r="B103" t="str">
        <f>B97</f>
        <v>NMSU-AL</v>
      </c>
      <c r="D103" s="344">
        <f t="shared" ref="D103:M103" si="76">SUM(D100:D102)</f>
        <v>1000</v>
      </c>
      <c r="E103" s="344">
        <f t="shared" si="76"/>
        <v>2000</v>
      </c>
      <c r="F103" s="344">
        <f t="shared" si="76"/>
        <v>0</v>
      </c>
      <c r="G103" s="344">
        <f t="shared" si="76"/>
        <v>23500</v>
      </c>
      <c r="H103" s="344">
        <f t="shared" si="76"/>
        <v>0</v>
      </c>
      <c r="I103" s="344">
        <f t="shared" si="76"/>
        <v>0</v>
      </c>
      <c r="J103" s="344">
        <f t="shared" si="76"/>
        <v>0</v>
      </c>
      <c r="K103" s="344">
        <f t="shared" si="76"/>
        <v>0</v>
      </c>
      <c r="L103" s="344">
        <f t="shared" si="76"/>
        <v>0</v>
      </c>
      <c r="M103" s="344">
        <f t="shared" si="76"/>
        <v>0</v>
      </c>
      <c r="N103" s="194">
        <f>SUM(D103:M103)/Matrices!$L$37</f>
        <v>17.15210355987055</v>
      </c>
      <c r="O103" s="37"/>
      <c r="P103" s="344">
        <f t="shared" ref="P103:Y103" si="77">SUM(P100:P102)</f>
        <v>0</v>
      </c>
      <c r="Q103" s="344">
        <f t="shared" si="77"/>
        <v>500</v>
      </c>
      <c r="R103" s="344">
        <f t="shared" si="77"/>
        <v>0</v>
      </c>
      <c r="S103" s="344">
        <f t="shared" si="77"/>
        <v>27500</v>
      </c>
      <c r="T103" s="344">
        <f t="shared" si="77"/>
        <v>0</v>
      </c>
      <c r="U103" s="344">
        <f t="shared" si="77"/>
        <v>0</v>
      </c>
      <c r="V103" s="344">
        <f t="shared" si="77"/>
        <v>0</v>
      </c>
      <c r="W103" s="344">
        <f t="shared" si="77"/>
        <v>0</v>
      </c>
      <c r="X103" s="344">
        <f t="shared" si="77"/>
        <v>0</v>
      </c>
      <c r="Y103" s="344">
        <f t="shared" si="77"/>
        <v>0</v>
      </c>
      <c r="Z103" s="194">
        <f>SUM(P103:Y103)/Matrices!$L$37</f>
        <v>18.122977346278319</v>
      </c>
      <c r="AA103" s="37"/>
      <c r="AB103" s="344">
        <f t="shared" ref="AB103:AK103" si="78">SUM(AB100:AB102)</f>
        <v>0</v>
      </c>
      <c r="AC103" s="344">
        <f t="shared" si="78"/>
        <v>500</v>
      </c>
      <c r="AD103" s="344">
        <f t="shared" si="78"/>
        <v>0</v>
      </c>
      <c r="AE103" s="344">
        <f t="shared" si="78"/>
        <v>25000</v>
      </c>
      <c r="AF103" s="344">
        <f t="shared" si="78"/>
        <v>0</v>
      </c>
      <c r="AG103" s="344">
        <f t="shared" si="78"/>
        <v>0</v>
      </c>
      <c r="AH103" s="344">
        <f t="shared" si="78"/>
        <v>0</v>
      </c>
      <c r="AI103" s="344">
        <f t="shared" si="78"/>
        <v>0</v>
      </c>
      <c r="AJ103" s="344">
        <f t="shared" si="78"/>
        <v>0</v>
      </c>
      <c r="AK103" s="344">
        <f t="shared" si="78"/>
        <v>0</v>
      </c>
      <c r="AL103" s="194">
        <f>SUM(AB103:AK103)/Matrices!$L$37</f>
        <v>16.50485436893204</v>
      </c>
      <c r="AM103" s="37"/>
      <c r="AN103" s="344">
        <f t="shared" ref="AN103:AW103" si="79">SUM(AN100:AN102)</f>
        <v>0</v>
      </c>
      <c r="AO103" s="344">
        <f t="shared" si="79"/>
        <v>500</v>
      </c>
      <c r="AP103" s="344">
        <f t="shared" si="79"/>
        <v>0</v>
      </c>
      <c r="AQ103" s="344">
        <f t="shared" si="79"/>
        <v>22500</v>
      </c>
      <c r="AR103" s="344">
        <f t="shared" si="79"/>
        <v>0</v>
      </c>
      <c r="AS103" s="344">
        <f t="shared" si="79"/>
        <v>0</v>
      </c>
      <c r="AT103" s="344">
        <f t="shared" si="79"/>
        <v>0</v>
      </c>
      <c r="AU103" s="344">
        <f t="shared" si="79"/>
        <v>0</v>
      </c>
      <c r="AV103" s="344">
        <f t="shared" si="79"/>
        <v>0</v>
      </c>
      <c r="AW103" s="344">
        <f t="shared" si="79"/>
        <v>0</v>
      </c>
      <c r="AX103" s="194">
        <f>SUM(AN103:AW103)/Matrices!$L$37</f>
        <v>14.88673139158576</v>
      </c>
    </row>
    <row r="104" spans="1:50" x14ac:dyDescent="0.25"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</row>
    <row r="105" spans="1:50" x14ac:dyDescent="0.25">
      <c r="A105" s="35" t="str">
        <f>Raw_STEMH_Data!A32</f>
        <v>33</v>
      </c>
      <c r="B105" t="str">
        <f>Raw_STEMH_Data!B32</f>
        <v>NMSU-CA</v>
      </c>
      <c r="C105" s="343" t="str">
        <f>Raw_STEMH_Data!C32</f>
        <v>1</v>
      </c>
      <c r="D105" s="37">
        <f>Raw_STEMH_Data!D32</f>
        <v>0</v>
      </c>
      <c r="E105" s="37">
        <f>Raw_STEMH_Data!E32</f>
        <v>0</v>
      </c>
      <c r="F105" s="37">
        <f>Raw_STEMH_Data!F32</f>
        <v>0</v>
      </c>
      <c r="G105" s="37">
        <f>Raw_STEMH_Data!G32</f>
        <v>0</v>
      </c>
      <c r="H105" s="37">
        <f>Raw_STEMH_Data!H32</f>
        <v>0</v>
      </c>
      <c r="I105" s="37">
        <f>Raw_STEMH_Data!I32</f>
        <v>0</v>
      </c>
      <c r="J105" s="37">
        <f>Raw_STEMH_Data!J32</f>
        <v>0</v>
      </c>
      <c r="K105" s="37">
        <f>Raw_STEMH_Data!K32</f>
        <v>0</v>
      </c>
      <c r="L105" s="37">
        <f>Raw_STEMH_Data!L32</f>
        <v>0</v>
      </c>
      <c r="M105" s="37">
        <f>Raw_STEMH_Data!M32</f>
        <v>0</v>
      </c>
      <c r="N105" s="37"/>
      <c r="O105" s="37"/>
      <c r="P105" s="37">
        <f>Raw_STEMH_Data!N32</f>
        <v>0</v>
      </c>
      <c r="Q105" s="37">
        <f>Raw_STEMH_Data!O32</f>
        <v>0</v>
      </c>
      <c r="R105" s="37">
        <f>Raw_STEMH_Data!P32</f>
        <v>0</v>
      </c>
      <c r="S105" s="37">
        <f>Raw_STEMH_Data!Q32</f>
        <v>1</v>
      </c>
      <c r="T105" s="37">
        <f>Raw_STEMH_Data!R32</f>
        <v>0</v>
      </c>
      <c r="U105" s="37">
        <f>Raw_STEMH_Data!S32</f>
        <v>0</v>
      </c>
      <c r="V105" s="37">
        <f>Raw_STEMH_Data!T32</f>
        <v>0</v>
      </c>
      <c r="W105" s="37">
        <f>Raw_STEMH_Data!U32</f>
        <v>0</v>
      </c>
      <c r="X105" s="37">
        <f>Raw_STEMH_Data!V32</f>
        <v>0</v>
      </c>
      <c r="Y105" s="37">
        <f>Raw_STEMH_Data!W32</f>
        <v>0</v>
      </c>
      <c r="Z105" s="37"/>
      <c r="AA105" s="37"/>
      <c r="AB105" s="37">
        <f>Raw_STEMH_Data!X32</f>
        <v>0</v>
      </c>
      <c r="AC105" s="37">
        <f>Raw_STEMH_Data!Y32</f>
        <v>0</v>
      </c>
      <c r="AD105" s="37">
        <f>Raw_STEMH_Data!Z32</f>
        <v>0</v>
      </c>
      <c r="AE105" s="37">
        <f>Raw_STEMH_Data!AA32</f>
        <v>0</v>
      </c>
      <c r="AF105" s="37">
        <f>Raw_STEMH_Data!AB32</f>
        <v>0</v>
      </c>
      <c r="AG105" s="37">
        <f>Raw_STEMH_Data!AC32</f>
        <v>0</v>
      </c>
      <c r="AH105" s="37">
        <f>Raw_STEMH_Data!AD32</f>
        <v>0</v>
      </c>
      <c r="AI105" s="37">
        <f>Raw_STEMH_Data!AE32</f>
        <v>0</v>
      </c>
      <c r="AJ105" s="37">
        <f>Raw_STEMH_Data!AF32</f>
        <v>0</v>
      </c>
      <c r="AK105" s="37">
        <f>Raw_STEMH_Data!AG32</f>
        <v>0</v>
      </c>
      <c r="AL105" s="37"/>
      <c r="AM105" s="37"/>
      <c r="AN105" s="37">
        <f>Raw_STEMH_Data!AH32</f>
        <v>0</v>
      </c>
      <c r="AO105" s="37">
        <f>Raw_STEMH_Data!AI32</f>
        <v>0</v>
      </c>
      <c r="AP105" s="37">
        <f>Raw_STEMH_Data!AJ32</f>
        <v>0</v>
      </c>
      <c r="AQ105" s="37">
        <f>Raw_STEMH_Data!AK32</f>
        <v>1</v>
      </c>
      <c r="AR105" s="37">
        <f>Raw_STEMH_Data!AL32</f>
        <v>0</v>
      </c>
      <c r="AS105" s="37">
        <f>Raw_STEMH_Data!AM32</f>
        <v>0</v>
      </c>
      <c r="AT105" s="37">
        <f>Raw_STEMH_Data!AN32</f>
        <v>0</v>
      </c>
      <c r="AU105" s="37">
        <f>Raw_STEMH_Data!AO32</f>
        <v>0</v>
      </c>
      <c r="AV105" s="37">
        <f>Raw_STEMH_Data!AP32</f>
        <v>0</v>
      </c>
      <c r="AW105" s="37">
        <f>Raw_STEMH_Data!AQ32</f>
        <v>0</v>
      </c>
      <c r="AX105" s="37"/>
    </row>
    <row r="106" spans="1:50" x14ac:dyDescent="0.25">
      <c r="A106" s="35" t="str">
        <f>Raw_STEMH_Data!A33</f>
        <v>33</v>
      </c>
      <c r="B106" t="str">
        <f>Raw_STEMH_Data!B33</f>
        <v>NMSU-CA</v>
      </c>
      <c r="C106" s="343" t="str">
        <f>Raw_STEMH_Data!C33</f>
        <v>2</v>
      </c>
      <c r="D106" s="37">
        <f>Raw_STEMH_Data!D33</f>
        <v>0</v>
      </c>
      <c r="E106" s="37">
        <f>Raw_STEMH_Data!E33</f>
        <v>0</v>
      </c>
      <c r="F106" s="37">
        <f>Raw_STEMH_Data!F33</f>
        <v>0</v>
      </c>
      <c r="G106" s="37">
        <f>Raw_STEMH_Data!G33</f>
        <v>0</v>
      </c>
      <c r="H106" s="37">
        <f>Raw_STEMH_Data!H33</f>
        <v>0</v>
      </c>
      <c r="I106" s="37">
        <f>Raw_STEMH_Data!I33</f>
        <v>0</v>
      </c>
      <c r="J106" s="37">
        <f>Raw_STEMH_Data!J33</f>
        <v>0</v>
      </c>
      <c r="K106" s="37">
        <f>Raw_STEMH_Data!K33</f>
        <v>0</v>
      </c>
      <c r="L106" s="37">
        <f>Raw_STEMH_Data!L33</f>
        <v>0</v>
      </c>
      <c r="M106" s="37">
        <f>Raw_STEMH_Data!M33</f>
        <v>0</v>
      </c>
      <c r="N106" s="37"/>
      <c r="O106" s="37"/>
      <c r="P106" s="37">
        <f>Raw_STEMH_Data!N33</f>
        <v>0</v>
      </c>
      <c r="Q106" s="37">
        <f>Raw_STEMH_Data!O33</f>
        <v>1</v>
      </c>
      <c r="R106" s="37">
        <f>Raw_STEMH_Data!P33</f>
        <v>0</v>
      </c>
      <c r="S106" s="37">
        <f>Raw_STEMH_Data!Q33</f>
        <v>0</v>
      </c>
      <c r="T106" s="37">
        <f>Raw_STEMH_Data!R33</f>
        <v>0</v>
      </c>
      <c r="U106" s="37">
        <f>Raw_STEMH_Data!S33</f>
        <v>0</v>
      </c>
      <c r="V106" s="37">
        <f>Raw_STEMH_Data!T33</f>
        <v>0</v>
      </c>
      <c r="W106" s="37">
        <f>Raw_STEMH_Data!U33</f>
        <v>0</v>
      </c>
      <c r="X106" s="37">
        <f>Raw_STEMH_Data!V33</f>
        <v>0</v>
      </c>
      <c r="Y106" s="37">
        <f>Raw_STEMH_Data!W33</f>
        <v>0</v>
      </c>
      <c r="Z106" s="37"/>
      <c r="AA106" s="37"/>
      <c r="AB106" s="37">
        <f>Raw_STEMH_Data!X33</f>
        <v>0</v>
      </c>
      <c r="AC106" s="37">
        <f>Raw_STEMH_Data!Y33</f>
        <v>3</v>
      </c>
      <c r="AD106" s="37">
        <f>Raw_STEMH_Data!Z33</f>
        <v>0</v>
      </c>
      <c r="AE106" s="37">
        <f>Raw_STEMH_Data!AA33</f>
        <v>0</v>
      </c>
      <c r="AF106" s="37">
        <f>Raw_STEMH_Data!AB33</f>
        <v>0</v>
      </c>
      <c r="AG106" s="37">
        <f>Raw_STEMH_Data!AC33</f>
        <v>0</v>
      </c>
      <c r="AH106" s="37">
        <f>Raw_STEMH_Data!AD33</f>
        <v>0</v>
      </c>
      <c r="AI106" s="37">
        <f>Raw_STEMH_Data!AE33</f>
        <v>0</v>
      </c>
      <c r="AJ106" s="37">
        <f>Raw_STEMH_Data!AF33</f>
        <v>0</v>
      </c>
      <c r="AK106" s="37">
        <f>Raw_STEMH_Data!AG33</f>
        <v>0</v>
      </c>
      <c r="AL106" s="37"/>
      <c r="AM106" s="37"/>
      <c r="AN106" s="37">
        <f>Raw_STEMH_Data!AH33</f>
        <v>0</v>
      </c>
      <c r="AO106" s="37">
        <f>Raw_STEMH_Data!AI33</f>
        <v>0</v>
      </c>
      <c r="AP106" s="37">
        <f>Raw_STEMH_Data!AJ33</f>
        <v>0</v>
      </c>
      <c r="AQ106" s="37">
        <f>Raw_STEMH_Data!AK33</f>
        <v>0</v>
      </c>
      <c r="AR106" s="37">
        <f>Raw_STEMH_Data!AL33</f>
        <v>0</v>
      </c>
      <c r="AS106" s="37">
        <f>Raw_STEMH_Data!AM33</f>
        <v>0</v>
      </c>
      <c r="AT106" s="37">
        <f>Raw_STEMH_Data!AN33</f>
        <v>0</v>
      </c>
      <c r="AU106" s="37">
        <f>Raw_STEMH_Data!AO33</f>
        <v>0</v>
      </c>
      <c r="AV106" s="37">
        <f>Raw_STEMH_Data!AP33</f>
        <v>0</v>
      </c>
      <c r="AW106" s="37">
        <f>Raw_STEMH_Data!AQ33</f>
        <v>0</v>
      </c>
      <c r="AX106" s="37"/>
    </row>
    <row r="107" spans="1:50" x14ac:dyDescent="0.25">
      <c r="A107" s="35" t="str">
        <f>Raw_STEMH_Data!A34</f>
        <v>33</v>
      </c>
      <c r="B107" t="str">
        <f>Raw_STEMH_Data!B34</f>
        <v>NMSU-CA</v>
      </c>
      <c r="C107" s="343" t="str">
        <f>Raw_STEMH_Data!C34</f>
        <v>3</v>
      </c>
      <c r="D107" s="37">
        <f>Raw_STEMH_Data!D34</f>
        <v>0</v>
      </c>
      <c r="E107" s="37">
        <f>Raw_STEMH_Data!E34</f>
        <v>3</v>
      </c>
      <c r="F107" s="37">
        <f>Raw_STEMH_Data!F34</f>
        <v>0</v>
      </c>
      <c r="G107" s="37">
        <f>Raw_STEMH_Data!G34</f>
        <v>23</v>
      </c>
      <c r="H107" s="37">
        <f>Raw_STEMH_Data!H34</f>
        <v>0</v>
      </c>
      <c r="I107" s="37">
        <f>Raw_STEMH_Data!I34</f>
        <v>0</v>
      </c>
      <c r="J107" s="37">
        <f>Raw_STEMH_Data!J34</f>
        <v>0</v>
      </c>
      <c r="K107" s="37">
        <f>Raw_STEMH_Data!K34</f>
        <v>0</v>
      </c>
      <c r="L107" s="37">
        <f>Raw_STEMH_Data!L34</f>
        <v>0</v>
      </c>
      <c r="M107" s="37">
        <f>Raw_STEMH_Data!M34</f>
        <v>0</v>
      </c>
      <c r="N107" s="37"/>
      <c r="O107" s="37"/>
      <c r="P107" s="37">
        <f>Raw_STEMH_Data!N34</f>
        <v>0</v>
      </c>
      <c r="Q107" s="37">
        <f>Raw_STEMH_Data!O34</f>
        <v>10</v>
      </c>
      <c r="R107" s="37">
        <f>Raw_STEMH_Data!P34</f>
        <v>0</v>
      </c>
      <c r="S107" s="37">
        <f>Raw_STEMH_Data!Q34</f>
        <v>16</v>
      </c>
      <c r="T107" s="37">
        <f>Raw_STEMH_Data!R34</f>
        <v>0</v>
      </c>
      <c r="U107" s="37">
        <f>Raw_STEMH_Data!S34</f>
        <v>0</v>
      </c>
      <c r="V107" s="37">
        <f>Raw_STEMH_Data!T34</f>
        <v>0</v>
      </c>
      <c r="W107" s="37">
        <f>Raw_STEMH_Data!U34</f>
        <v>0</v>
      </c>
      <c r="X107" s="37">
        <f>Raw_STEMH_Data!V34</f>
        <v>0</v>
      </c>
      <c r="Y107" s="37">
        <f>Raw_STEMH_Data!W34</f>
        <v>0</v>
      </c>
      <c r="Z107" s="37"/>
      <c r="AA107" s="37"/>
      <c r="AB107" s="37">
        <f>Raw_STEMH_Data!X34</f>
        <v>0</v>
      </c>
      <c r="AC107" s="37">
        <f>Raw_STEMH_Data!Y34</f>
        <v>8</v>
      </c>
      <c r="AD107" s="37">
        <f>Raw_STEMH_Data!Z34</f>
        <v>0</v>
      </c>
      <c r="AE107" s="37">
        <f>Raw_STEMH_Data!AA34</f>
        <v>26</v>
      </c>
      <c r="AF107" s="37">
        <f>Raw_STEMH_Data!AB34</f>
        <v>0</v>
      </c>
      <c r="AG107" s="37">
        <f>Raw_STEMH_Data!AC34</f>
        <v>0</v>
      </c>
      <c r="AH107" s="37">
        <f>Raw_STEMH_Data!AD34</f>
        <v>0</v>
      </c>
      <c r="AI107" s="37">
        <f>Raw_STEMH_Data!AE34</f>
        <v>0</v>
      </c>
      <c r="AJ107" s="37">
        <f>Raw_STEMH_Data!AF34</f>
        <v>0</v>
      </c>
      <c r="AK107" s="37">
        <f>Raw_STEMH_Data!AG34</f>
        <v>0</v>
      </c>
      <c r="AL107" s="37"/>
      <c r="AM107" s="37"/>
      <c r="AN107" s="37">
        <f>Raw_STEMH_Data!AH34</f>
        <v>0</v>
      </c>
      <c r="AO107" s="37">
        <f>Raw_STEMH_Data!AI34</f>
        <v>10</v>
      </c>
      <c r="AP107" s="37">
        <f>Raw_STEMH_Data!AJ34</f>
        <v>0</v>
      </c>
      <c r="AQ107" s="37">
        <f>Raw_STEMH_Data!AK34</f>
        <v>13</v>
      </c>
      <c r="AR107" s="37">
        <f>Raw_STEMH_Data!AL34</f>
        <v>0</v>
      </c>
      <c r="AS107" s="37">
        <f>Raw_STEMH_Data!AM34</f>
        <v>0</v>
      </c>
      <c r="AT107" s="37">
        <f>Raw_STEMH_Data!AN34</f>
        <v>0</v>
      </c>
      <c r="AU107" s="37">
        <f>Raw_STEMH_Data!AO34</f>
        <v>0</v>
      </c>
      <c r="AV107" s="37">
        <f>Raw_STEMH_Data!AP34</f>
        <v>0</v>
      </c>
      <c r="AW107" s="37">
        <f>Raw_STEMH_Data!AQ34</f>
        <v>0</v>
      </c>
      <c r="AX107" s="37"/>
    </row>
    <row r="108" spans="1:50" x14ac:dyDescent="0.25">
      <c r="D108" s="344">
        <f t="shared" ref="D108:M108" si="80">SUM(D105:D107)</f>
        <v>0</v>
      </c>
      <c r="E108" s="344">
        <f t="shared" si="80"/>
        <v>3</v>
      </c>
      <c r="F108" s="344">
        <f t="shared" si="80"/>
        <v>0</v>
      </c>
      <c r="G108" s="344">
        <f t="shared" si="80"/>
        <v>23</v>
      </c>
      <c r="H108" s="344">
        <f t="shared" si="80"/>
        <v>0</v>
      </c>
      <c r="I108" s="344">
        <f t="shared" si="80"/>
        <v>0</v>
      </c>
      <c r="J108" s="344">
        <f t="shared" si="80"/>
        <v>0</v>
      </c>
      <c r="K108" s="344">
        <f t="shared" si="80"/>
        <v>0</v>
      </c>
      <c r="L108" s="344">
        <f t="shared" si="80"/>
        <v>0</v>
      </c>
      <c r="M108" s="344">
        <f t="shared" si="80"/>
        <v>0</v>
      </c>
      <c r="N108" s="37"/>
      <c r="O108" s="37"/>
      <c r="P108" s="344">
        <f t="shared" ref="P108:Y108" si="81">SUM(P105:P107)</f>
        <v>0</v>
      </c>
      <c r="Q108" s="344">
        <f t="shared" si="81"/>
        <v>11</v>
      </c>
      <c r="R108" s="344">
        <f t="shared" si="81"/>
        <v>0</v>
      </c>
      <c r="S108" s="344">
        <f t="shared" si="81"/>
        <v>17</v>
      </c>
      <c r="T108" s="344">
        <f t="shared" si="81"/>
        <v>0</v>
      </c>
      <c r="U108" s="344">
        <f t="shared" si="81"/>
        <v>0</v>
      </c>
      <c r="V108" s="344">
        <f t="shared" si="81"/>
        <v>0</v>
      </c>
      <c r="W108" s="344">
        <f t="shared" si="81"/>
        <v>0</v>
      </c>
      <c r="X108" s="344">
        <f t="shared" si="81"/>
        <v>0</v>
      </c>
      <c r="Y108" s="344">
        <f t="shared" si="81"/>
        <v>0</v>
      </c>
      <c r="Z108" s="37"/>
      <c r="AA108" s="37"/>
      <c r="AB108" s="344">
        <f t="shared" ref="AB108:AK108" si="82">SUM(AB105:AB107)</f>
        <v>0</v>
      </c>
      <c r="AC108" s="344">
        <f t="shared" si="82"/>
        <v>11</v>
      </c>
      <c r="AD108" s="344">
        <f t="shared" si="82"/>
        <v>0</v>
      </c>
      <c r="AE108" s="344">
        <f t="shared" si="82"/>
        <v>26</v>
      </c>
      <c r="AF108" s="344">
        <f t="shared" si="82"/>
        <v>0</v>
      </c>
      <c r="AG108" s="344">
        <f t="shared" si="82"/>
        <v>0</v>
      </c>
      <c r="AH108" s="344">
        <f t="shared" si="82"/>
        <v>0</v>
      </c>
      <c r="AI108" s="344">
        <f t="shared" si="82"/>
        <v>0</v>
      </c>
      <c r="AJ108" s="344">
        <f t="shared" si="82"/>
        <v>0</v>
      </c>
      <c r="AK108" s="344">
        <f t="shared" si="82"/>
        <v>0</v>
      </c>
      <c r="AL108" s="37"/>
      <c r="AM108" s="37"/>
      <c r="AN108" s="344">
        <f t="shared" ref="AN108:AW108" si="83">SUM(AN105:AN107)</f>
        <v>0</v>
      </c>
      <c r="AO108" s="344">
        <f t="shared" si="83"/>
        <v>10</v>
      </c>
      <c r="AP108" s="344">
        <f t="shared" si="83"/>
        <v>0</v>
      </c>
      <c r="AQ108" s="344">
        <f t="shared" si="83"/>
        <v>14</v>
      </c>
      <c r="AR108" s="344">
        <f t="shared" si="83"/>
        <v>0</v>
      </c>
      <c r="AS108" s="344">
        <f t="shared" si="83"/>
        <v>0</v>
      </c>
      <c r="AT108" s="344">
        <f t="shared" si="83"/>
        <v>0</v>
      </c>
      <c r="AU108" s="344">
        <f t="shared" si="83"/>
        <v>0</v>
      </c>
      <c r="AV108" s="344">
        <f t="shared" si="83"/>
        <v>0</v>
      </c>
      <c r="AW108" s="344">
        <f t="shared" si="83"/>
        <v>0</v>
      </c>
      <c r="AX108" s="37"/>
    </row>
    <row r="109" spans="1:50" x14ac:dyDescent="0.25"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</row>
    <row r="110" spans="1:50" x14ac:dyDescent="0.25">
      <c r="D110" s="37">
        <f>D105*Matrices!$B$35</f>
        <v>0</v>
      </c>
      <c r="E110" s="37">
        <f>E105*Matrices!$C$35</f>
        <v>0</v>
      </c>
      <c r="F110" s="37">
        <f>F105*Matrices!$D$35</f>
        <v>0</v>
      </c>
      <c r="G110" s="37">
        <f>G105*Matrices!$E$35</f>
        <v>0</v>
      </c>
      <c r="H110" s="37">
        <f>H105*Matrices!$F$35</f>
        <v>0</v>
      </c>
      <c r="I110" s="37">
        <f>I105*Matrices!$G$35</f>
        <v>0</v>
      </c>
      <c r="J110" s="37">
        <f>J105*Matrices!$H$35</f>
        <v>0</v>
      </c>
      <c r="K110" s="37">
        <f>K105*Matrices!$I$35</f>
        <v>0</v>
      </c>
      <c r="L110" s="37">
        <f>L105*Matrices!$J$35</f>
        <v>0</v>
      </c>
      <c r="M110" s="37">
        <f>M105*Matrices!$K$35</f>
        <v>0</v>
      </c>
      <c r="N110" s="37"/>
      <c r="O110" s="37"/>
      <c r="P110" s="37">
        <f>P105*Matrices!$B$35</f>
        <v>0</v>
      </c>
      <c r="Q110" s="37">
        <f>Q105*Matrices!$C$35</f>
        <v>0</v>
      </c>
      <c r="R110" s="37">
        <f>R105*Matrices!$D$35</f>
        <v>0</v>
      </c>
      <c r="S110" s="37">
        <f>S105*Matrices!$E$35</f>
        <v>500</v>
      </c>
      <c r="T110" s="37">
        <f>T105*Matrices!$F$35</f>
        <v>0</v>
      </c>
      <c r="U110" s="37">
        <f>U105*Matrices!$G$35</f>
        <v>0</v>
      </c>
      <c r="V110" s="37">
        <f>V105*Matrices!$H$35</f>
        <v>0</v>
      </c>
      <c r="W110" s="37">
        <f>W105*Matrices!$I$35</f>
        <v>0</v>
      </c>
      <c r="X110" s="37">
        <f>X105*Matrices!$J$35</f>
        <v>0</v>
      </c>
      <c r="Y110" s="37">
        <f>Y105*Matrices!$K$35</f>
        <v>0</v>
      </c>
      <c r="Z110" s="37"/>
      <c r="AA110" s="37"/>
      <c r="AB110" s="37">
        <f>AB105*Matrices!$B$35</f>
        <v>0</v>
      </c>
      <c r="AC110" s="37">
        <f>AC105*Matrices!$C$35</f>
        <v>0</v>
      </c>
      <c r="AD110" s="37">
        <f>AD105*Matrices!$D$35</f>
        <v>0</v>
      </c>
      <c r="AE110" s="37">
        <f>AE105*Matrices!$E$35</f>
        <v>0</v>
      </c>
      <c r="AF110" s="37">
        <f>AF105*Matrices!$F$35</f>
        <v>0</v>
      </c>
      <c r="AG110" s="37">
        <f>AG105*Matrices!$G$35</f>
        <v>0</v>
      </c>
      <c r="AH110" s="37">
        <f>AH105*Matrices!$H$35</f>
        <v>0</v>
      </c>
      <c r="AI110" s="37">
        <f>AI105*Matrices!$I$35</f>
        <v>0</v>
      </c>
      <c r="AJ110" s="37">
        <f>AJ105*Matrices!$J$35</f>
        <v>0</v>
      </c>
      <c r="AK110" s="37">
        <f>AK105*Matrices!$K$35</f>
        <v>0</v>
      </c>
      <c r="AL110" s="37"/>
      <c r="AM110" s="37"/>
      <c r="AN110" s="37">
        <f>AN105*Matrices!$B$35</f>
        <v>0</v>
      </c>
      <c r="AO110" s="37">
        <f>AO105*Matrices!$C$35</f>
        <v>0</v>
      </c>
      <c r="AP110" s="37">
        <f>AP105*Matrices!$D$35</f>
        <v>0</v>
      </c>
      <c r="AQ110" s="37">
        <f>AQ105*Matrices!$E$35</f>
        <v>500</v>
      </c>
      <c r="AR110" s="37">
        <f>AR105*Matrices!$F$35</f>
        <v>0</v>
      </c>
      <c r="AS110" s="37">
        <f>AS105*Matrices!$G$35</f>
        <v>0</v>
      </c>
      <c r="AT110" s="37">
        <f>AT105*Matrices!$H$35</f>
        <v>0</v>
      </c>
      <c r="AU110" s="37">
        <f>AU105*Matrices!$I$35</f>
        <v>0</v>
      </c>
      <c r="AV110" s="37">
        <f>AV105*Matrices!$J$35</f>
        <v>0</v>
      </c>
      <c r="AW110" s="37">
        <f>AW105*Matrices!$K$35</f>
        <v>0</v>
      </c>
      <c r="AX110" s="37"/>
    </row>
    <row r="111" spans="1:50" x14ac:dyDescent="0.25">
      <c r="D111" s="37">
        <f>D106*Matrices!$B$36</f>
        <v>0</v>
      </c>
      <c r="E111" s="37">
        <f>E106*Matrices!$C$36</f>
        <v>0</v>
      </c>
      <c r="F111" s="37">
        <f>F106*Matrices!$D$36</f>
        <v>0</v>
      </c>
      <c r="G111" s="37">
        <f>G106*Matrices!$E$36</f>
        <v>0</v>
      </c>
      <c r="H111" s="37">
        <f>H106*Matrices!$F$36</f>
        <v>0</v>
      </c>
      <c r="I111" s="37">
        <f>I106*Matrices!$G$36</f>
        <v>0</v>
      </c>
      <c r="J111" s="37">
        <f>J106*Matrices!$H$36</f>
        <v>0</v>
      </c>
      <c r="K111" s="37">
        <f>K106*Matrices!$I$36</f>
        <v>0</v>
      </c>
      <c r="L111" s="37">
        <f>L106*Matrices!$J$36</f>
        <v>0</v>
      </c>
      <c r="M111" s="37">
        <f>M106*Matrices!$K$36</f>
        <v>0</v>
      </c>
      <c r="N111" s="37"/>
      <c r="O111" s="37"/>
      <c r="P111" s="37">
        <f>P106*Matrices!$B$36</f>
        <v>0</v>
      </c>
      <c r="Q111" s="37">
        <f>Q106*Matrices!$C$36</f>
        <v>500</v>
      </c>
      <c r="R111" s="37">
        <f>R106*Matrices!$D$36</f>
        <v>0</v>
      </c>
      <c r="S111" s="37">
        <f>S106*Matrices!$E$36</f>
        <v>0</v>
      </c>
      <c r="T111" s="37">
        <f>T106*Matrices!$F$36</f>
        <v>0</v>
      </c>
      <c r="U111" s="37">
        <f>U106*Matrices!$G$36</f>
        <v>0</v>
      </c>
      <c r="V111" s="37">
        <f>V106*Matrices!$H$36</f>
        <v>0</v>
      </c>
      <c r="W111" s="37">
        <f>W106*Matrices!$I$36</f>
        <v>0</v>
      </c>
      <c r="X111" s="37">
        <f>X106*Matrices!$J$36</f>
        <v>0</v>
      </c>
      <c r="Y111" s="37">
        <f>Y106*Matrices!$K$36</f>
        <v>0</v>
      </c>
      <c r="Z111" s="37"/>
      <c r="AA111" s="37"/>
      <c r="AB111" s="37">
        <f>AB106*Matrices!$B$36</f>
        <v>0</v>
      </c>
      <c r="AC111" s="37">
        <f>AC106*Matrices!$C$36</f>
        <v>1500</v>
      </c>
      <c r="AD111" s="37">
        <f>AD106*Matrices!$D$36</f>
        <v>0</v>
      </c>
      <c r="AE111" s="37">
        <f>AE106*Matrices!$E$36</f>
        <v>0</v>
      </c>
      <c r="AF111" s="37">
        <f>AF106*Matrices!$F$36</f>
        <v>0</v>
      </c>
      <c r="AG111" s="37">
        <f>AG106*Matrices!$G$36</f>
        <v>0</v>
      </c>
      <c r="AH111" s="37">
        <f>AH106*Matrices!$H$36</f>
        <v>0</v>
      </c>
      <c r="AI111" s="37">
        <f>AI106*Matrices!$I$36</f>
        <v>0</v>
      </c>
      <c r="AJ111" s="37">
        <f>AJ106*Matrices!$J$36</f>
        <v>0</v>
      </c>
      <c r="AK111" s="37">
        <f>AK106*Matrices!$K$36</f>
        <v>0</v>
      </c>
      <c r="AL111" s="37"/>
      <c r="AM111" s="37"/>
      <c r="AN111" s="37">
        <f>AN106*Matrices!$B$36</f>
        <v>0</v>
      </c>
      <c r="AO111" s="37">
        <f>AO106*Matrices!$C$36</f>
        <v>0</v>
      </c>
      <c r="AP111" s="37">
        <f>AP106*Matrices!$D$36</f>
        <v>0</v>
      </c>
      <c r="AQ111" s="37">
        <f>AQ106*Matrices!$E$36</f>
        <v>0</v>
      </c>
      <c r="AR111" s="37">
        <f>AR106*Matrices!$F$36</f>
        <v>0</v>
      </c>
      <c r="AS111" s="37">
        <f>AS106*Matrices!$G$36</f>
        <v>0</v>
      </c>
      <c r="AT111" s="37">
        <f>AT106*Matrices!$H$36</f>
        <v>0</v>
      </c>
      <c r="AU111" s="37">
        <f>AU106*Matrices!$I$36</f>
        <v>0</v>
      </c>
      <c r="AV111" s="37">
        <f>AV106*Matrices!$J$36</f>
        <v>0</v>
      </c>
      <c r="AW111" s="37">
        <f>AW106*Matrices!$K$36</f>
        <v>0</v>
      </c>
      <c r="AX111" s="37"/>
    </row>
    <row r="112" spans="1:50" x14ac:dyDescent="0.25">
      <c r="D112" s="37">
        <f>D107*Matrices!$B$37</f>
        <v>0</v>
      </c>
      <c r="E112" s="37">
        <f>E107*Matrices!$C$37</f>
        <v>1500</v>
      </c>
      <c r="F112" s="37">
        <f>F107*Matrices!$D$37</f>
        <v>0</v>
      </c>
      <c r="G112" s="37">
        <f>G107*Matrices!$E$37</f>
        <v>11500</v>
      </c>
      <c r="H112" s="37">
        <f>H107*Matrices!$F$37</f>
        <v>0</v>
      </c>
      <c r="I112" s="37">
        <f>I107*Matrices!$G$37</f>
        <v>0</v>
      </c>
      <c r="J112" s="37">
        <f>J107*Matrices!$H$37</f>
        <v>0</v>
      </c>
      <c r="K112" s="37">
        <f>K107*Matrices!$I$37</f>
        <v>0</v>
      </c>
      <c r="L112" s="37">
        <f>L107*Matrices!$J$37</f>
        <v>0</v>
      </c>
      <c r="M112" s="37">
        <f>M107*Matrices!$K$37</f>
        <v>0</v>
      </c>
      <c r="N112" s="37"/>
      <c r="O112" s="37"/>
      <c r="P112" s="37">
        <f>P107*Matrices!$B$37</f>
        <v>0</v>
      </c>
      <c r="Q112" s="37">
        <f>Q107*Matrices!$C$37</f>
        <v>5000</v>
      </c>
      <c r="R112" s="37">
        <f>R107*Matrices!$D$37</f>
        <v>0</v>
      </c>
      <c r="S112" s="37">
        <f>S107*Matrices!$E$37</f>
        <v>8000</v>
      </c>
      <c r="T112" s="37">
        <f>T107*Matrices!$F$37</f>
        <v>0</v>
      </c>
      <c r="U112" s="37">
        <f>U107*Matrices!$G$37</f>
        <v>0</v>
      </c>
      <c r="V112" s="37">
        <f>V107*Matrices!$H$37</f>
        <v>0</v>
      </c>
      <c r="W112" s="37">
        <f>W107*Matrices!$I$37</f>
        <v>0</v>
      </c>
      <c r="X112" s="37">
        <f>X107*Matrices!$J$37</f>
        <v>0</v>
      </c>
      <c r="Y112" s="37">
        <f>Y107*Matrices!$K$37</f>
        <v>0</v>
      </c>
      <c r="Z112" s="37"/>
      <c r="AA112" s="37"/>
      <c r="AB112" s="37">
        <f>AB107*Matrices!$B$37</f>
        <v>0</v>
      </c>
      <c r="AC112" s="37">
        <f>AC107*Matrices!$C$37</f>
        <v>4000</v>
      </c>
      <c r="AD112" s="37">
        <f>AD107*Matrices!$D$37</f>
        <v>0</v>
      </c>
      <c r="AE112" s="37">
        <f>AE107*Matrices!$E$37</f>
        <v>13000</v>
      </c>
      <c r="AF112" s="37">
        <f>AF107*Matrices!$F$37</f>
        <v>0</v>
      </c>
      <c r="AG112" s="37">
        <f>AG107*Matrices!$G$37</f>
        <v>0</v>
      </c>
      <c r="AH112" s="37">
        <f>AH107*Matrices!$H$37</f>
        <v>0</v>
      </c>
      <c r="AI112" s="37">
        <f>AI107*Matrices!$I$37</f>
        <v>0</v>
      </c>
      <c r="AJ112" s="37">
        <f>AJ107*Matrices!$J$37</f>
        <v>0</v>
      </c>
      <c r="AK112" s="37">
        <f>AK107*Matrices!$K$37</f>
        <v>0</v>
      </c>
      <c r="AL112" s="37"/>
      <c r="AM112" s="37"/>
      <c r="AN112" s="37">
        <f>AN107*Matrices!$B$37</f>
        <v>0</v>
      </c>
      <c r="AO112" s="37">
        <f>AO107*Matrices!$C$37</f>
        <v>5000</v>
      </c>
      <c r="AP112" s="37">
        <f>AP107*Matrices!$D$37</f>
        <v>0</v>
      </c>
      <c r="AQ112" s="37">
        <f>AQ107*Matrices!$E$37</f>
        <v>6500</v>
      </c>
      <c r="AR112" s="37">
        <f>AR107*Matrices!$F$37</f>
        <v>0</v>
      </c>
      <c r="AS112" s="37">
        <f>AS107*Matrices!$G$37</f>
        <v>0</v>
      </c>
      <c r="AT112" s="37">
        <f>AT107*Matrices!$H$37</f>
        <v>0</v>
      </c>
      <c r="AU112" s="37">
        <f>AU107*Matrices!$I$37</f>
        <v>0</v>
      </c>
      <c r="AV112" s="37">
        <f>AV107*Matrices!$J$37</f>
        <v>0</v>
      </c>
      <c r="AW112" s="37">
        <f>AW107*Matrices!$K$37</f>
        <v>0</v>
      </c>
      <c r="AX112" s="37"/>
    </row>
    <row r="113" spans="1:50" x14ac:dyDescent="0.25">
      <c r="B113" t="str">
        <f>B107</f>
        <v>NMSU-CA</v>
      </c>
      <c r="D113" s="344">
        <f t="shared" ref="D113:M113" si="84">SUM(D110:D112)</f>
        <v>0</v>
      </c>
      <c r="E113" s="344">
        <f t="shared" si="84"/>
        <v>1500</v>
      </c>
      <c r="F113" s="344">
        <f t="shared" si="84"/>
        <v>0</v>
      </c>
      <c r="G113" s="344">
        <f t="shared" si="84"/>
        <v>11500</v>
      </c>
      <c r="H113" s="344">
        <f t="shared" si="84"/>
        <v>0</v>
      </c>
      <c r="I113" s="344">
        <f t="shared" si="84"/>
        <v>0</v>
      </c>
      <c r="J113" s="344">
        <f t="shared" si="84"/>
        <v>0</v>
      </c>
      <c r="K113" s="344">
        <f t="shared" si="84"/>
        <v>0</v>
      </c>
      <c r="L113" s="344">
        <f t="shared" si="84"/>
        <v>0</v>
      </c>
      <c r="M113" s="344">
        <f t="shared" si="84"/>
        <v>0</v>
      </c>
      <c r="N113" s="194">
        <f>SUM(D113:M113)/Matrices!$L$37</f>
        <v>8.4142394822006477</v>
      </c>
      <c r="O113" s="37"/>
      <c r="P113" s="344">
        <f t="shared" ref="P113:Y113" si="85">SUM(P110:P112)</f>
        <v>0</v>
      </c>
      <c r="Q113" s="344">
        <f t="shared" si="85"/>
        <v>5500</v>
      </c>
      <c r="R113" s="344">
        <f t="shared" si="85"/>
        <v>0</v>
      </c>
      <c r="S113" s="344">
        <f t="shared" si="85"/>
        <v>8500</v>
      </c>
      <c r="T113" s="344">
        <f t="shared" si="85"/>
        <v>0</v>
      </c>
      <c r="U113" s="344">
        <f t="shared" si="85"/>
        <v>0</v>
      </c>
      <c r="V113" s="344">
        <f t="shared" si="85"/>
        <v>0</v>
      </c>
      <c r="W113" s="344">
        <f t="shared" si="85"/>
        <v>0</v>
      </c>
      <c r="X113" s="344">
        <f t="shared" si="85"/>
        <v>0</v>
      </c>
      <c r="Y113" s="344">
        <f t="shared" si="85"/>
        <v>0</v>
      </c>
      <c r="Z113" s="194">
        <f>SUM(P113:Y113)/Matrices!$L$37</f>
        <v>9.0614886731391593</v>
      </c>
      <c r="AA113" s="37"/>
      <c r="AB113" s="344">
        <f t="shared" ref="AB113:AK113" si="86">SUM(AB110:AB112)</f>
        <v>0</v>
      </c>
      <c r="AC113" s="344">
        <f t="shared" si="86"/>
        <v>5500</v>
      </c>
      <c r="AD113" s="344">
        <f t="shared" si="86"/>
        <v>0</v>
      </c>
      <c r="AE113" s="344">
        <f t="shared" si="86"/>
        <v>13000</v>
      </c>
      <c r="AF113" s="344">
        <f t="shared" si="86"/>
        <v>0</v>
      </c>
      <c r="AG113" s="344">
        <f t="shared" si="86"/>
        <v>0</v>
      </c>
      <c r="AH113" s="344">
        <f t="shared" si="86"/>
        <v>0</v>
      </c>
      <c r="AI113" s="344">
        <f t="shared" si="86"/>
        <v>0</v>
      </c>
      <c r="AJ113" s="344">
        <f t="shared" si="86"/>
        <v>0</v>
      </c>
      <c r="AK113" s="344">
        <f t="shared" si="86"/>
        <v>0</v>
      </c>
      <c r="AL113" s="194">
        <f>SUM(AB113:AK113)/Matrices!$L$37</f>
        <v>11.974110032362459</v>
      </c>
      <c r="AM113" s="37"/>
      <c r="AN113" s="344">
        <f t="shared" ref="AN113:AW113" si="87">SUM(AN110:AN112)</f>
        <v>0</v>
      </c>
      <c r="AO113" s="344">
        <f t="shared" si="87"/>
        <v>5000</v>
      </c>
      <c r="AP113" s="344">
        <f t="shared" si="87"/>
        <v>0</v>
      </c>
      <c r="AQ113" s="344">
        <f t="shared" si="87"/>
        <v>7000</v>
      </c>
      <c r="AR113" s="344">
        <f t="shared" si="87"/>
        <v>0</v>
      </c>
      <c r="AS113" s="344">
        <f t="shared" si="87"/>
        <v>0</v>
      </c>
      <c r="AT113" s="344">
        <f t="shared" si="87"/>
        <v>0</v>
      </c>
      <c r="AU113" s="344">
        <f t="shared" si="87"/>
        <v>0</v>
      </c>
      <c r="AV113" s="344">
        <f t="shared" si="87"/>
        <v>0</v>
      </c>
      <c r="AW113" s="344">
        <f t="shared" si="87"/>
        <v>0</v>
      </c>
      <c r="AX113" s="194">
        <f>SUM(AN113:AW113)/Matrices!$L$37</f>
        <v>7.766990291262136</v>
      </c>
    </row>
    <row r="114" spans="1:50" x14ac:dyDescent="0.25"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</row>
    <row r="115" spans="1:50" x14ac:dyDescent="0.25">
      <c r="A115" s="35" t="str">
        <f>Raw_STEMH_Data!A35</f>
        <v>34</v>
      </c>
      <c r="B115" t="str">
        <f>Raw_STEMH_Data!B35</f>
        <v>NMSU-DA</v>
      </c>
      <c r="C115" s="343" t="str">
        <f>Raw_STEMH_Data!C35</f>
        <v>1</v>
      </c>
      <c r="D115" s="37">
        <f>Raw_STEMH_Data!D35</f>
        <v>14</v>
      </c>
      <c r="E115" s="37">
        <f>Raw_STEMH_Data!E35</f>
        <v>13</v>
      </c>
      <c r="F115" s="37">
        <f>Raw_STEMH_Data!F35</f>
        <v>0</v>
      </c>
      <c r="G115" s="37">
        <f>Raw_STEMH_Data!G35</f>
        <v>30</v>
      </c>
      <c r="H115" s="37">
        <f>Raw_STEMH_Data!H35</f>
        <v>0</v>
      </c>
      <c r="I115" s="37">
        <f>Raw_STEMH_Data!I35</f>
        <v>0</v>
      </c>
      <c r="J115" s="37">
        <f>Raw_STEMH_Data!J35</f>
        <v>0</v>
      </c>
      <c r="K115" s="37">
        <f>Raw_STEMH_Data!K35</f>
        <v>0</v>
      </c>
      <c r="L115" s="37">
        <f>Raw_STEMH_Data!L35</f>
        <v>0</v>
      </c>
      <c r="M115" s="37">
        <f>Raw_STEMH_Data!M35</f>
        <v>0</v>
      </c>
      <c r="N115" s="37"/>
      <c r="O115" s="37"/>
      <c r="P115" s="37">
        <f>Raw_STEMH_Data!N35</f>
        <v>6</v>
      </c>
      <c r="Q115" s="37">
        <f>Raw_STEMH_Data!O35</f>
        <v>12</v>
      </c>
      <c r="R115" s="37">
        <f>Raw_STEMH_Data!P35</f>
        <v>0</v>
      </c>
      <c r="S115" s="37">
        <f>Raw_STEMH_Data!Q35</f>
        <v>49</v>
      </c>
      <c r="T115" s="37">
        <f>Raw_STEMH_Data!R35</f>
        <v>0</v>
      </c>
      <c r="U115" s="37">
        <f>Raw_STEMH_Data!S35</f>
        <v>0</v>
      </c>
      <c r="V115" s="37">
        <f>Raw_STEMH_Data!T35</f>
        <v>0</v>
      </c>
      <c r="W115" s="37">
        <f>Raw_STEMH_Data!U35</f>
        <v>0</v>
      </c>
      <c r="X115" s="37">
        <f>Raw_STEMH_Data!V35</f>
        <v>0</v>
      </c>
      <c r="Y115" s="37">
        <f>Raw_STEMH_Data!W35</f>
        <v>0</v>
      </c>
      <c r="Z115" s="37"/>
      <c r="AA115" s="37"/>
      <c r="AB115" s="37">
        <f>Raw_STEMH_Data!X35</f>
        <v>7</v>
      </c>
      <c r="AC115" s="37">
        <f>Raw_STEMH_Data!Y35</f>
        <v>17</v>
      </c>
      <c r="AD115" s="37">
        <f>Raw_STEMH_Data!Z35</f>
        <v>0</v>
      </c>
      <c r="AE115" s="37">
        <f>Raw_STEMH_Data!AA35</f>
        <v>44</v>
      </c>
      <c r="AF115" s="37">
        <f>Raw_STEMH_Data!AB35</f>
        <v>0</v>
      </c>
      <c r="AG115" s="37">
        <f>Raw_STEMH_Data!AC35</f>
        <v>0</v>
      </c>
      <c r="AH115" s="37">
        <f>Raw_STEMH_Data!AD35</f>
        <v>0</v>
      </c>
      <c r="AI115" s="37">
        <f>Raw_STEMH_Data!AE35</f>
        <v>0</v>
      </c>
      <c r="AJ115" s="37">
        <f>Raw_STEMH_Data!AF35</f>
        <v>0</v>
      </c>
      <c r="AK115" s="37">
        <f>Raw_STEMH_Data!AG35</f>
        <v>0</v>
      </c>
      <c r="AL115" s="37"/>
      <c r="AM115" s="37"/>
      <c r="AN115" s="37">
        <f>Raw_STEMH_Data!AH35</f>
        <v>11</v>
      </c>
      <c r="AO115" s="37">
        <f>Raw_STEMH_Data!AI35</f>
        <v>15</v>
      </c>
      <c r="AP115" s="37">
        <f>Raw_STEMH_Data!AJ35</f>
        <v>0</v>
      </c>
      <c r="AQ115" s="37">
        <f>Raw_STEMH_Data!AK35</f>
        <v>46</v>
      </c>
      <c r="AR115" s="37">
        <f>Raw_STEMH_Data!AL35</f>
        <v>0</v>
      </c>
      <c r="AS115" s="37">
        <f>Raw_STEMH_Data!AM35</f>
        <v>0</v>
      </c>
      <c r="AT115" s="37">
        <f>Raw_STEMH_Data!AN35</f>
        <v>0</v>
      </c>
      <c r="AU115" s="37">
        <f>Raw_STEMH_Data!AO35</f>
        <v>0</v>
      </c>
      <c r="AV115" s="37">
        <f>Raw_STEMH_Data!AP35</f>
        <v>0</v>
      </c>
      <c r="AW115" s="37">
        <f>Raw_STEMH_Data!AQ35</f>
        <v>0</v>
      </c>
      <c r="AX115" s="37"/>
    </row>
    <row r="116" spans="1:50" x14ac:dyDescent="0.25">
      <c r="A116" s="35" t="str">
        <f>Raw_STEMH_Data!A36</f>
        <v>34</v>
      </c>
      <c r="B116" t="str">
        <f>Raw_STEMH_Data!B36</f>
        <v>NMSU-DA</v>
      </c>
      <c r="C116" s="343" t="str">
        <f>Raw_STEMH_Data!C36</f>
        <v>2</v>
      </c>
      <c r="D116" s="37">
        <f>Raw_STEMH_Data!D36</f>
        <v>0</v>
      </c>
      <c r="E116" s="37">
        <f>Raw_STEMH_Data!E36</f>
        <v>108</v>
      </c>
      <c r="F116" s="37">
        <f>Raw_STEMH_Data!F36</f>
        <v>0</v>
      </c>
      <c r="G116" s="37">
        <f>Raw_STEMH_Data!G36</f>
        <v>15</v>
      </c>
      <c r="H116" s="37">
        <f>Raw_STEMH_Data!H36</f>
        <v>0</v>
      </c>
      <c r="I116" s="37">
        <f>Raw_STEMH_Data!I36</f>
        <v>0</v>
      </c>
      <c r="J116" s="37">
        <f>Raw_STEMH_Data!J36</f>
        <v>0</v>
      </c>
      <c r="K116" s="37">
        <f>Raw_STEMH_Data!K36</f>
        <v>0</v>
      </c>
      <c r="L116" s="37">
        <f>Raw_STEMH_Data!L36</f>
        <v>0</v>
      </c>
      <c r="M116" s="37">
        <f>Raw_STEMH_Data!M36</f>
        <v>0</v>
      </c>
      <c r="N116" s="37"/>
      <c r="O116" s="37"/>
      <c r="P116" s="37">
        <f>Raw_STEMH_Data!N36</f>
        <v>0</v>
      </c>
      <c r="Q116" s="37">
        <f>Raw_STEMH_Data!O36</f>
        <v>20</v>
      </c>
      <c r="R116" s="37">
        <f>Raw_STEMH_Data!P36</f>
        <v>0</v>
      </c>
      <c r="S116" s="37">
        <f>Raw_STEMH_Data!Q36</f>
        <v>32</v>
      </c>
      <c r="T116" s="37">
        <f>Raw_STEMH_Data!R36</f>
        <v>0</v>
      </c>
      <c r="U116" s="37">
        <f>Raw_STEMH_Data!S36</f>
        <v>0</v>
      </c>
      <c r="V116" s="37">
        <f>Raw_STEMH_Data!T36</f>
        <v>0</v>
      </c>
      <c r="W116" s="37">
        <f>Raw_STEMH_Data!U36</f>
        <v>0</v>
      </c>
      <c r="X116" s="37">
        <f>Raw_STEMH_Data!V36</f>
        <v>0</v>
      </c>
      <c r="Y116" s="37">
        <f>Raw_STEMH_Data!W36</f>
        <v>0</v>
      </c>
      <c r="Z116" s="37"/>
      <c r="AA116" s="37"/>
      <c r="AB116" s="37">
        <f>Raw_STEMH_Data!X36</f>
        <v>0</v>
      </c>
      <c r="AC116" s="37">
        <f>Raw_STEMH_Data!Y36</f>
        <v>28</v>
      </c>
      <c r="AD116" s="37">
        <f>Raw_STEMH_Data!Z36</f>
        <v>0</v>
      </c>
      <c r="AE116" s="37">
        <f>Raw_STEMH_Data!AA36</f>
        <v>47</v>
      </c>
      <c r="AF116" s="37">
        <f>Raw_STEMH_Data!AB36</f>
        <v>0</v>
      </c>
      <c r="AG116" s="37">
        <f>Raw_STEMH_Data!AC36</f>
        <v>0</v>
      </c>
      <c r="AH116" s="37">
        <f>Raw_STEMH_Data!AD36</f>
        <v>0</v>
      </c>
      <c r="AI116" s="37">
        <f>Raw_STEMH_Data!AE36</f>
        <v>0</v>
      </c>
      <c r="AJ116" s="37">
        <f>Raw_STEMH_Data!AF36</f>
        <v>0</v>
      </c>
      <c r="AK116" s="37">
        <f>Raw_STEMH_Data!AG36</f>
        <v>0</v>
      </c>
      <c r="AL116" s="37"/>
      <c r="AM116" s="37"/>
      <c r="AN116" s="37">
        <f>Raw_STEMH_Data!AH36</f>
        <v>0</v>
      </c>
      <c r="AO116" s="37">
        <f>Raw_STEMH_Data!AI36</f>
        <v>25</v>
      </c>
      <c r="AP116" s="37">
        <f>Raw_STEMH_Data!AJ36</f>
        <v>0</v>
      </c>
      <c r="AQ116" s="37">
        <f>Raw_STEMH_Data!AK36</f>
        <v>48</v>
      </c>
      <c r="AR116" s="37">
        <f>Raw_STEMH_Data!AL36</f>
        <v>0</v>
      </c>
      <c r="AS116" s="37">
        <f>Raw_STEMH_Data!AM36</f>
        <v>0</v>
      </c>
      <c r="AT116" s="37">
        <f>Raw_STEMH_Data!AN36</f>
        <v>0</v>
      </c>
      <c r="AU116" s="37">
        <f>Raw_STEMH_Data!AO36</f>
        <v>0</v>
      </c>
      <c r="AV116" s="37">
        <f>Raw_STEMH_Data!AP36</f>
        <v>0</v>
      </c>
      <c r="AW116" s="37">
        <f>Raw_STEMH_Data!AQ36</f>
        <v>0</v>
      </c>
      <c r="AX116" s="37"/>
    </row>
    <row r="117" spans="1:50" x14ac:dyDescent="0.25">
      <c r="A117" s="35" t="str">
        <f>Raw_STEMH_Data!A37</f>
        <v>34</v>
      </c>
      <c r="B117" t="str">
        <f>Raw_STEMH_Data!B37</f>
        <v>NMSU-DA</v>
      </c>
      <c r="C117" s="343" t="str">
        <f>Raw_STEMH_Data!C37</f>
        <v>3</v>
      </c>
      <c r="D117" s="37">
        <f>Raw_STEMH_Data!D37</f>
        <v>0</v>
      </c>
      <c r="E117" s="37">
        <f>Raw_STEMH_Data!E37</f>
        <v>338</v>
      </c>
      <c r="F117" s="37">
        <f>Raw_STEMH_Data!F37</f>
        <v>0</v>
      </c>
      <c r="G117" s="37">
        <f>Raw_STEMH_Data!G37</f>
        <v>72</v>
      </c>
      <c r="H117" s="37">
        <f>Raw_STEMH_Data!H37</f>
        <v>0</v>
      </c>
      <c r="I117" s="37">
        <f>Raw_STEMH_Data!I37</f>
        <v>0</v>
      </c>
      <c r="J117" s="37">
        <f>Raw_STEMH_Data!J37</f>
        <v>0</v>
      </c>
      <c r="K117" s="37">
        <f>Raw_STEMH_Data!K37</f>
        <v>0</v>
      </c>
      <c r="L117" s="37">
        <f>Raw_STEMH_Data!L37</f>
        <v>0</v>
      </c>
      <c r="M117" s="37">
        <f>Raw_STEMH_Data!M37</f>
        <v>0</v>
      </c>
      <c r="N117" s="37"/>
      <c r="O117" s="37"/>
      <c r="P117" s="37">
        <f>Raw_STEMH_Data!N37</f>
        <v>1</v>
      </c>
      <c r="Q117" s="37">
        <f>Raw_STEMH_Data!O37</f>
        <v>278</v>
      </c>
      <c r="R117" s="37">
        <f>Raw_STEMH_Data!P37</f>
        <v>0</v>
      </c>
      <c r="S117" s="37">
        <f>Raw_STEMH_Data!Q37</f>
        <v>97</v>
      </c>
      <c r="T117" s="37">
        <f>Raw_STEMH_Data!R37</f>
        <v>0</v>
      </c>
      <c r="U117" s="37">
        <f>Raw_STEMH_Data!S37</f>
        <v>0</v>
      </c>
      <c r="V117" s="37">
        <f>Raw_STEMH_Data!T37</f>
        <v>0</v>
      </c>
      <c r="W117" s="37">
        <f>Raw_STEMH_Data!U37</f>
        <v>0</v>
      </c>
      <c r="X117" s="37">
        <f>Raw_STEMH_Data!V37</f>
        <v>0</v>
      </c>
      <c r="Y117" s="37">
        <f>Raw_STEMH_Data!W37</f>
        <v>0</v>
      </c>
      <c r="Z117" s="37"/>
      <c r="AA117" s="37"/>
      <c r="AB117" s="37">
        <f>Raw_STEMH_Data!X37</f>
        <v>2</v>
      </c>
      <c r="AC117" s="37">
        <f>Raw_STEMH_Data!Y37</f>
        <v>166</v>
      </c>
      <c r="AD117" s="37">
        <f>Raw_STEMH_Data!Z37</f>
        <v>0</v>
      </c>
      <c r="AE117" s="37">
        <f>Raw_STEMH_Data!AA37</f>
        <v>77</v>
      </c>
      <c r="AF117" s="37">
        <f>Raw_STEMH_Data!AB37</f>
        <v>0</v>
      </c>
      <c r="AG117" s="37">
        <f>Raw_STEMH_Data!AC37</f>
        <v>0</v>
      </c>
      <c r="AH117" s="37">
        <f>Raw_STEMH_Data!AD37</f>
        <v>0</v>
      </c>
      <c r="AI117" s="37">
        <f>Raw_STEMH_Data!AE37</f>
        <v>0</v>
      </c>
      <c r="AJ117" s="37">
        <f>Raw_STEMH_Data!AF37</f>
        <v>0</v>
      </c>
      <c r="AK117" s="37">
        <f>Raw_STEMH_Data!AG37</f>
        <v>0</v>
      </c>
      <c r="AL117" s="37"/>
      <c r="AM117" s="37"/>
      <c r="AN117" s="37">
        <f>Raw_STEMH_Data!AH37</f>
        <v>14</v>
      </c>
      <c r="AO117" s="37">
        <f>Raw_STEMH_Data!AI37</f>
        <v>104</v>
      </c>
      <c r="AP117" s="37">
        <f>Raw_STEMH_Data!AJ37</f>
        <v>0</v>
      </c>
      <c r="AQ117" s="37">
        <f>Raw_STEMH_Data!AK37</f>
        <v>68</v>
      </c>
      <c r="AR117" s="37">
        <f>Raw_STEMH_Data!AL37</f>
        <v>0</v>
      </c>
      <c r="AS117" s="37">
        <f>Raw_STEMH_Data!AM37</f>
        <v>0</v>
      </c>
      <c r="AT117" s="37">
        <f>Raw_STEMH_Data!AN37</f>
        <v>0</v>
      </c>
      <c r="AU117" s="37">
        <f>Raw_STEMH_Data!AO37</f>
        <v>0</v>
      </c>
      <c r="AV117" s="37">
        <f>Raw_STEMH_Data!AP37</f>
        <v>0</v>
      </c>
      <c r="AW117" s="37">
        <f>Raw_STEMH_Data!AQ37</f>
        <v>0</v>
      </c>
      <c r="AX117" s="37"/>
    </row>
    <row r="118" spans="1:50" x14ac:dyDescent="0.25">
      <c r="D118" s="344">
        <f t="shared" ref="D118:M118" si="88">SUM(D115:D117)</f>
        <v>14</v>
      </c>
      <c r="E118" s="344">
        <f t="shared" si="88"/>
        <v>459</v>
      </c>
      <c r="F118" s="344">
        <f t="shared" si="88"/>
        <v>0</v>
      </c>
      <c r="G118" s="344">
        <f t="shared" si="88"/>
        <v>117</v>
      </c>
      <c r="H118" s="344">
        <f t="shared" si="88"/>
        <v>0</v>
      </c>
      <c r="I118" s="344">
        <f t="shared" si="88"/>
        <v>0</v>
      </c>
      <c r="J118" s="344">
        <f t="shared" si="88"/>
        <v>0</v>
      </c>
      <c r="K118" s="344">
        <f t="shared" si="88"/>
        <v>0</v>
      </c>
      <c r="L118" s="344">
        <f t="shared" si="88"/>
        <v>0</v>
      </c>
      <c r="M118" s="344">
        <f t="shared" si="88"/>
        <v>0</v>
      </c>
      <c r="N118" s="37"/>
      <c r="O118" s="37"/>
      <c r="P118" s="344">
        <f t="shared" ref="P118:Y118" si="89">SUM(P115:P117)</f>
        <v>7</v>
      </c>
      <c r="Q118" s="344">
        <f t="shared" si="89"/>
        <v>310</v>
      </c>
      <c r="R118" s="344">
        <f t="shared" si="89"/>
        <v>0</v>
      </c>
      <c r="S118" s="344">
        <f t="shared" si="89"/>
        <v>178</v>
      </c>
      <c r="T118" s="344">
        <f t="shared" si="89"/>
        <v>0</v>
      </c>
      <c r="U118" s="344">
        <f t="shared" si="89"/>
        <v>0</v>
      </c>
      <c r="V118" s="344">
        <f t="shared" si="89"/>
        <v>0</v>
      </c>
      <c r="W118" s="344">
        <f t="shared" si="89"/>
        <v>0</v>
      </c>
      <c r="X118" s="344">
        <f t="shared" si="89"/>
        <v>0</v>
      </c>
      <c r="Y118" s="344">
        <f t="shared" si="89"/>
        <v>0</v>
      </c>
      <c r="Z118" s="37"/>
      <c r="AA118" s="37"/>
      <c r="AB118" s="344">
        <f t="shared" ref="AB118:AK118" si="90">SUM(AB115:AB117)</f>
        <v>9</v>
      </c>
      <c r="AC118" s="344">
        <f t="shared" si="90"/>
        <v>211</v>
      </c>
      <c r="AD118" s="344">
        <f t="shared" si="90"/>
        <v>0</v>
      </c>
      <c r="AE118" s="344">
        <f t="shared" si="90"/>
        <v>168</v>
      </c>
      <c r="AF118" s="344">
        <f t="shared" si="90"/>
        <v>0</v>
      </c>
      <c r="AG118" s="344">
        <f t="shared" si="90"/>
        <v>0</v>
      </c>
      <c r="AH118" s="344">
        <f t="shared" si="90"/>
        <v>0</v>
      </c>
      <c r="AI118" s="344">
        <f t="shared" si="90"/>
        <v>0</v>
      </c>
      <c r="AJ118" s="344">
        <f t="shared" si="90"/>
        <v>0</v>
      </c>
      <c r="AK118" s="344">
        <f t="shared" si="90"/>
        <v>0</v>
      </c>
      <c r="AL118" s="37"/>
      <c r="AM118" s="37"/>
      <c r="AN118" s="344">
        <f t="shared" ref="AN118:AW118" si="91">SUM(AN115:AN117)</f>
        <v>25</v>
      </c>
      <c r="AO118" s="344">
        <f t="shared" si="91"/>
        <v>144</v>
      </c>
      <c r="AP118" s="344">
        <f t="shared" si="91"/>
        <v>0</v>
      </c>
      <c r="AQ118" s="344">
        <f t="shared" si="91"/>
        <v>162</v>
      </c>
      <c r="AR118" s="344">
        <f t="shared" si="91"/>
        <v>0</v>
      </c>
      <c r="AS118" s="344">
        <f t="shared" si="91"/>
        <v>0</v>
      </c>
      <c r="AT118" s="344">
        <f t="shared" si="91"/>
        <v>0</v>
      </c>
      <c r="AU118" s="344">
        <f t="shared" si="91"/>
        <v>0</v>
      </c>
      <c r="AV118" s="344">
        <f t="shared" si="91"/>
        <v>0</v>
      </c>
      <c r="AW118" s="344">
        <f t="shared" si="91"/>
        <v>0</v>
      </c>
      <c r="AX118" s="37"/>
    </row>
    <row r="119" spans="1:50" x14ac:dyDescent="0.25"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</row>
    <row r="120" spans="1:50" x14ac:dyDescent="0.25">
      <c r="D120" s="37">
        <f>D115*Matrices!$B$35</f>
        <v>7000</v>
      </c>
      <c r="E120" s="37">
        <f>E115*Matrices!$C$35</f>
        <v>6500</v>
      </c>
      <c r="F120" s="37">
        <f>F115*Matrices!$D$35</f>
        <v>0</v>
      </c>
      <c r="G120" s="37">
        <f>G115*Matrices!$E$35</f>
        <v>15000</v>
      </c>
      <c r="H120" s="37">
        <f>H115*Matrices!$F$35</f>
        <v>0</v>
      </c>
      <c r="I120" s="37">
        <f>I115*Matrices!$G$35</f>
        <v>0</v>
      </c>
      <c r="J120" s="37">
        <f>J115*Matrices!$H$35</f>
        <v>0</v>
      </c>
      <c r="K120" s="37">
        <f>K115*Matrices!$I$35</f>
        <v>0</v>
      </c>
      <c r="L120" s="37">
        <f>L115*Matrices!$J$35</f>
        <v>0</v>
      </c>
      <c r="M120" s="37">
        <f>M115*Matrices!$K$35</f>
        <v>0</v>
      </c>
      <c r="N120" s="37"/>
      <c r="O120" s="37"/>
      <c r="P120" s="37">
        <f>P115*Matrices!$B$35</f>
        <v>3000</v>
      </c>
      <c r="Q120" s="37">
        <f>Q115*Matrices!$C$35</f>
        <v>6000</v>
      </c>
      <c r="R120" s="37">
        <f>R115*Matrices!$D$35</f>
        <v>0</v>
      </c>
      <c r="S120" s="37">
        <f>S115*Matrices!$E$35</f>
        <v>24500</v>
      </c>
      <c r="T120" s="37">
        <f>T115*Matrices!$F$35</f>
        <v>0</v>
      </c>
      <c r="U120" s="37">
        <f>U115*Matrices!$G$35</f>
        <v>0</v>
      </c>
      <c r="V120" s="37">
        <f>V115*Matrices!$H$35</f>
        <v>0</v>
      </c>
      <c r="W120" s="37">
        <f>W115*Matrices!$I$35</f>
        <v>0</v>
      </c>
      <c r="X120" s="37">
        <f>X115*Matrices!$J$35</f>
        <v>0</v>
      </c>
      <c r="Y120" s="37">
        <f>Y115*Matrices!$K$35</f>
        <v>0</v>
      </c>
      <c r="Z120" s="37"/>
      <c r="AA120" s="37"/>
      <c r="AB120" s="37">
        <f>AB115*Matrices!$B$35</f>
        <v>3500</v>
      </c>
      <c r="AC120" s="37">
        <f>AC115*Matrices!$C$35</f>
        <v>8500</v>
      </c>
      <c r="AD120" s="37">
        <f>AD115*Matrices!$D$35</f>
        <v>0</v>
      </c>
      <c r="AE120" s="37">
        <f>AE115*Matrices!$E$35</f>
        <v>22000</v>
      </c>
      <c r="AF120" s="37">
        <f>AF115*Matrices!$F$35</f>
        <v>0</v>
      </c>
      <c r="AG120" s="37">
        <f>AG115*Matrices!$G$35</f>
        <v>0</v>
      </c>
      <c r="AH120" s="37">
        <f>AH115*Matrices!$H$35</f>
        <v>0</v>
      </c>
      <c r="AI120" s="37">
        <f>AI115*Matrices!$I$35</f>
        <v>0</v>
      </c>
      <c r="AJ120" s="37">
        <f>AJ115*Matrices!$J$35</f>
        <v>0</v>
      </c>
      <c r="AK120" s="37">
        <f>AK115*Matrices!$K$35</f>
        <v>0</v>
      </c>
      <c r="AL120" s="37"/>
      <c r="AM120" s="37"/>
      <c r="AN120" s="37">
        <f>AN115*Matrices!$B$35</f>
        <v>5500</v>
      </c>
      <c r="AO120" s="37">
        <f>AO115*Matrices!$C$35</f>
        <v>7500</v>
      </c>
      <c r="AP120" s="37">
        <f>AP115*Matrices!$D$35</f>
        <v>0</v>
      </c>
      <c r="AQ120" s="37">
        <f>AQ115*Matrices!$E$35</f>
        <v>23000</v>
      </c>
      <c r="AR120" s="37">
        <f>AR115*Matrices!$F$35</f>
        <v>0</v>
      </c>
      <c r="AS120" s="37">
        <f>AS115*Matrices!$G$35</f>
        <v>0</v>
      </c>
      <c r="AT120" s="37">
        <f>AT115*Matrices!$H$35</f>
        <v>0</v>
      </c>
      <c r="AU120" s="37">
        <f>AU115*Matrices!$I$35</f>
        <v>0</v>
      </c>
      <c r="AV120" s="37">
        <f>AV115*Matrices!$J$35</f>
        <v>0</v>
      </c>
      <c r="AW120" s="37">
        <f>AW115*Matrices!$K$35</f>
        <v>0</v>
      </c>
      <c r="AX120" s="37"/>
    </row>
    <row r="121" spans="1:50" x14ac:dyDescent="0.25">
      <c r="D121" s="37">
        <f>D116*Matrices!$B$36</f>
        <v>0</v>
      </c>
      <c r="E121" s="37">
        <f>E116*Matrices!$C$36</f>
        <v>54000</v>
      </c>
      <c r="F121" s="37">
        <f>F116*Matrices!$D$36</f>
        <v>0</v>
      </c>
      <c r="G121" s="37">
        <f>G116*Matrices!$E$36</f>
        <v>7500</v>
      </c>
      <c r="H121" s="37">
        <f>H116*Matrices!$F$36</f>
        <v>0</v>
      </c>
      <c r="I121" s="37">
        <f>I116*Matrices!$G$36</f>
        <v>0</v>
      </c>
      <c r="J121" s="37">
        <f>J116*Matrices!$H$36</f>
        <v>0</v>
      </c>
      <c r="K121" s="37">
        <f>K116*Matrices!$I$36</f>
        <v>0</v>
      </c>
      <c r="L121" s="37">
        <f>L116*Matrices!$J$36</f>
        <v>0</v>
      </c>
      <c r="M121" s="37">
        <f>M116*Matrices!$K$36</f>
        <v>0</v>
      </c>
      <c r="N121" s="37"/>
      <c r="O121" s="37"/>
      <c r="P121" s="37">
        <f>P116*Matrices!$B$36</f>
        <v>0</v>
      </c>
      <c r="Q121" s="37">
        <f>Q116*Matrices!$C$36</f>
        <v>10000</v>
      </c>
      <c r="R121" s="37">
        <f>R116*Matrices!$D$36</f>
        <v>0</v>
      </c>
      <c r="S121" s="37">
        <f>S116*Matrices!$E$36</f>
        <v>16000</v>
      </c>
      <c r="T121" s="37">
        <f>T116*Matrices!$F$36</f>
        <v>0</v>
      </c>
      <c r="U121" s="37">
        <f>U116*Matrices!$G$36</f>
        <v>0</v>
      </c>
      <c r="V121" s="37">
        <f>V116*Matrices!$H$36</f>
        <v>0</v>
      </c>
      <c r="W121" s="37">
        <f>W116*Matrices!$I$36</f>
        <v>0</v>
      </c>
      <c r="X121" s="37">
        <f>X116*Matrices!$J$36</f>
        <v>0</v>
      </c>
      <c r="Y121" s="37">
        <f>Y116*Matrices!$K$36</f>
        <v>0</v>
      </c>
      <c r="Z121" s="37"/>
      <c r="AA121" s="37"/>
      <c r="AB121" s="37">
        <f>AB116*Matrices!$B$36</f>
        <v>0</v>
      </c>
      <c r="AC121" s="37">
        <f>AC116*Matrices!$C$36</f>
        <v>14000</v>
      </c>
      <c r="AD121" s="37">
        <f>AD116*Matrices!$D$36</f>
        <v>0</v>
      </c>
      <c r="AE121" s="37">
        <f>AE116*Matrices!$E$36</f>
        <v>23500</v>
      </c>
      <c r="AF121" s="37">
        <f>AF116*Matrices!$F$36</f>
        <v>0</v>
      </c>
      <c r="AG121" s="37">
        <f>AG116*Matrices!$G$36</f>
        <v>0</v>
      </c>
      <c r="AH121" s="37">
        <f>AH116*Matrices!$H$36</f>
        <v>0</v>
      </c>
      <c r="AI121" s="37">
        <f>AI116*Matrices!$I$36</f>
        <v>0</v>
      </c>
      <c r="AJ121" s="37">
        <f>AJ116*Matrices!$J$36</f>
        <v>0</v>
      </c>
      <c r="AK121" s="37">
        <f>AK116*Matrices!$K$36</f>
        <v>0</v>
      </c>
      <c r="AL121" s="37"/>
      <c r="AM121" s="37"/>
      <c r="AN121" s="37">
        <f>AN116*Matrices!$B$36</f>
        <v>0</v>
      </c>
      <c r="AO121" s="37">
        <f>AO116*Matrices!$C$36</f>
        <v>12500</v>
      </c>
      <c r="AP121" s="37">
        <f>AP116*Matrices!$D$36</f>
        <v>0</v>
      </c>
      <c r="AQ121" s="37">
        <f>AQ116*Matrices!$E$36</f>
        <v>24000</v>
      </c>
      <c r="AR121" s="37">
        <f>AR116*Matrices!$F$36</f>
        <v>0</v>
      </c>
      <c r="AS121" s="37">
        <f>AS116*Matrices!$G$36</f>
        <v>0</v>
      </c>
      <c r="AT121" s="37">
        <f>AT116*Matrices!$H$36</f>
        <v>0</v>
      </c>
      <c r="AU121" s="37">
        <f>AU116*Matrices!$I$36</f>
        <v>0</v>
      </c>
      <c r="AV121" s="37">
        <f>AV116*Matrices!$J$36</f>
        <v>0</v>
      </c>
      <c r="AW121" s="37">
        <f>AW116*Matrices!$K$36</f>
        <v>0</v>
      </c>
      <c r="AX121" s="37"/>
    </row>
    <row r="122" spans="1:50" x14ac:dyDescent="0.25">
      <c r="D122" s="37">
        <f>D117*Matrices!$B$37</f>
        <v>0</v>
      </c>
      <c r="E122" s="37">
        <f>E117*Matrices!$C$37</f>
        <v>169000</v>
      </c>
      <c r="F122" s="37">
        <f>F117*Matrices!$D$37</f>
        <v>0</v>
      </c>
      <c r="G122" s="37">
        <f>G117*Matrices!$E$37</f>
        <v>36000</v>
      </c>
      <c r="H122" s="37">
        <f>H117*Matrices!$F$37</f>
        <v>0</v>
      </c>
      <c r="I122" s="37">
        <f>I117*Matrices!$G$37</f>
        <v>0</v>
      </c>
      <c r="J122" s="37">
        <f>J117*Matrices!$H$37</f>
        <v>0</v>
      </c>
      <c r="K122" s="37">
        <f>K117*Matrices!$I$37</f>
        <v>0</v>
      </c>
      <c r="L122" s="37">
        <f>L117*Matrices!$J$37</f>
        <v>0</v>
      </c>
      <c r="M122" s="37">
        <f>M117*Matrices!$K$37</f>
        <v>0</v>
      </c>
      <c r="N122" s="37"/>
      <c r="O122" s="37"/>
      <c r="P122" s="37">
        <f>P117*Matrices!$B$37</f>
        <v>500</v>
      </c>
      <c r="Q122" s="37">
        <f>Q117*Matrices!$C$37</f>
        <v>139000</v>
      </c>
      <c r="R122" s="37">
        <f>R117*Matrices!$D$37</f>
        <v>0</v>
      </c>
      <c r="S122" s="37">
        <f>S117*Matrices!$E$37</f>
        <v>48500</v>
      </c>
      <c r="T122" s="37">
        <f>T117*Matrices!$F$37</f>
        <v>0</v>
      </c>
      <c r="U122" s="37">
        <f>U117*Matrices!$G$37</f>
        <v>0</v>
      </c>
      <c r="V122" s="37">
        <f>V117*Matrices!$H$37</f>
        <v>0</v>
      </c>
      <c r="W122" s="37">
        <f>W117*Matrices!$I$37</f>
        <v>0</v>
      </c>
      <c r="X122" s="37">
        <f>X117*Matrices!$J$37</f>
        <v>0</v>
      </c>
      <c r="Y122" s="37">
        <f>Y117*Matrices!$K$37</f>
        <v>0</v>
      </c>
      <c r="Z122" s="37"/>
      <c r="AA122" s="37"/>
      <c r="AB122" s="37">
        <f>AB117*Matrices!$B$37</f>
        <v>1000</v>
      </c>
      <c r="AC122" s="37">
        <f>AC117*Matrices!$C$37</f>
        <v>83000</v>
      </c>
      <c r="AD122" s="37">
        <f>AD117*Matrices!$D$37</f>
        <v>0</v>
      </c>
      <c r="AE122" s="37">
        <f>AE117*Matrices!$E$37</f>
        <v>38500</v>
      </c>
      <c r="AF122" s="37">
        <f>AF117*Matrices!$F$37</f>
        <v>0</v>
      </c>
      <c r="AG122" s="37">
        <f>AG117*Matrices!$G$37</f>
        <v>0</v>
      </c>
      <c r="AH122" s="37">
        <f>AH117*Matrices!$H$37</f>
        <v>0</v>
      </c>
      <c r="AI122" s="37">
        <f>AI117*Matrices!$I$37</f>
        <v>0</v>
      </c>
      <c r="AJ122" s="37">
        <f>AJ117*Matrices!$J$37</f>
        <v>0</v>
      </c>
      <c r="AK122" s="37">
        <f>AK117*Matrices!$K$37</f>
        <v>0</v>
      </c>
      <c r="AL122" s="37"/>
      <c r="AM122" s="37"/>
      <c r="AN122" s="37">
        <f>AN117*Matrices!$B$37</f>
        <v>7000</v>
      </c>
      <c r="AO122" s="37">
        <f>AO117*Matrices!$C$37</f>
        <v>52000</v>
      </c>
      <c r="AP122" s="37">
        <f>AP117*Matrices!$D$37</f>
        <v>0</v>
      </c>
      <c r="AQ122" s="37">
        <f>AQ117*Matrices!$E$37</f>
        <v>34000</v>
      </c>
      <c r="AR122" s="37">
        <f>AR117*Matrices!$F$37</f>
        <v>0</v>
      </c>
      <c r="AS122" s="37">
        <f>AS117*Matrices!$G$37</f>
        <v>0</v>
      </c>
      <c r="AT122" s="37">
        <f>AT117*Matrices!$H$37</f>
        <v>0</v>
      </c>
      <c r="AU122" s="37">
        <f>AU117*Matrices!$I$37</f>
        <v>0</v>
      </c>
      <c r="AV122" s="37">
        <f>AV117*Matrices!$J$37</f>
        <v>0</v>
      </c>
      <c r="AW122" s="37">
        <f>AW117*Matrices!$K$37</f>
        <v>0</v>
      </c>
      <c r="AX122" s="37"/>
    </row>
    <row r="123" spans="1:50" x14ac:dyDescent="0.25">
      <c r="B123" t="str">
        <f>B117</f>
        <v>NMSU-DA</v>
      </c>
      <c r="D123" s="344">
        <f t="shared" ref="D123:M123" si="92">SUM(D120:D122)</f>
        <v>7000</v>
      </c>
      <c r="E123" s="344">
        <f t="shared" si="92"/>
        <v>229500</v>
      </c>
      <c r="F123" s="344">
        <f t="shared" si="92"/>
        <v>0</v>
      </c>
      <c r="G123" s="344">
        <f t="shared" si="92"/>
        <v>58500</v>
      </c>
      <c r="H123" s="344">
        <f t="shared" si="92"/>
        <v>0</v>
      </c>
      <c r="I123" s="344">
        <f t="shared" si="92"/>
        <v>0</v>
      </c>
      <c r="J123" s="344">
        <f t="shared" si="92"/>
        <v>0</v>
      </c>
      <c r="K123" s="344">
        <f t="shared" si="92"/>
        <v>0</v>
      </c>
      <c r="L123" s="344">
        <f t="shared" si="92"/>
        <v>0</v>
      </c>
      <c r="M123" s="344">
        <f t="shared" si="92"/>
        <v>0</v>
      </c>
      <c r="N123" s="194">
        <f>SUM(D123:M123)/Matrices!$L$37</f>
        <v>190.93851132686083</v>
      </c>
      <c r="O123" s="37"/>
      <c r="P123" s="344">
        <f t="shared" ref="P123:Y123" si="93">SUM(P120:P122)</f>
        <v>3500</v>
      </c>
      <c r="Q123" s="344">
        <f t="shared" si="93"/>
        <v>155000</v>
      </c>
      <c r="R123" s="344">
        <f t="shared" si="93"/>
        <v>0</v>
      </c>
      <c r="S123" s="344">
        <f t="shared" si="93"/>
        <v>89000</v>
      </c>
      <c r="T123" s="344">
        <f t="shared" si="93"/>
        <v>0</v>
      </c>
      <c r="U123" s="344">
        <f t="shared" si="93"/>
        <v>0</v>
      </c>
      <c r="V123" s="344">
        <f t="shared" si="93"/>
        <v>0</v>
      </c>
      <c r="W123" s="344">
        <f t="shared" si="93"/>
        <v>0</v>
      </c>
      <c r="X123" s="344">
        <f t="shared" si="93"/>
        <v>0</v>
      </c>
      <c r="Y123" s="344">
        <f t="shared" si="93"/>
        <v>0</v>
      </c>
      <c r="Z123" s="194">
        <f>SUM(P123:Y123)/Matrices!$L$37</f>
        <v>160.19417475728156</v>
      </c>
      <c r="AA123" s="37"/>
      <c r="AB123" s="344">
        <f t="shared" ref="AB123:AK123" si="94">SUM(AB120:AB122)</f>
        <v>4500</v>
      </c>
      <c r="AC123" s="344">
        <f t="shared" si="94"/>
        <v>105500</v>
      </c>
      <c r="AD123" s="344">
        <f t="shared" si="94"/>
        <v>0</v>
      </c>
      <c r="AE123" s="344">
        <f t="shared" si="94"/>
        <v>84000</v>
      </c>
      <c r="AF123" s="344">
        <f t="shared" si="94"/>
        <v>0</v>
      </c>
      <c r="AG123" s="344">
        <f t="shared" si="94"/>
        <v>0</v>
      </c>
      <c r="AH123" s="344">
        <f t="shared" si="94"/>
        <v>0</v>
      </c>
      <c r="AI123" s="344">
        <f t="shared" si="94"/>
        <v>0</v>
      </c>
      <c r="AJ123" s="344">
        <f t="shared" si="94"/>
        <v>0</v>
      </c>
      <c r="AK123" s="344">
        <f t="shared" si="94"/>
        <v>0</v>
      </c>
      <c r="AL123" s="194">
        <f>SUM(AB123:AK123)/Matrices!$L$37</f>
        <v>125.5663430420712</v>
      </c>
      <c r="AM123" s="37"/>
      <c r="AN123" s="344">
        <f t="shared" ref="AN123:AW123" si="95">SUM(AN120:AN122)</f>
        <v>12500</v>
      </c>
      <c r="AO123" s="344">
        <f t="shared" si="95"/>
        <v>72000</v>
      </c>
      <c r="AP123" s="344">
        <f t="shared" si="95"/>
        <v>0</v>
      </c>
      <c r="AQ123" s="344">
        <f t="shared" si="95"/>
        <v>81000</v>
      </c>
      <c r="AR123" s="344">
        <f t="shared" si="95"/>
        <v>0</v>
      </c>
      <c r="AS123" s="344">
        <f t="shared" si="95"/>
        <v>0</v>
      </c>
      <c r="AT123" s="344">
        <f t="shared" si="95"/>
        <v>0</v>
      </c>
      <c r="AU123" s="344">
        <f t="shared" si="95"/>
        <v>0</v>
      </c>
      <c r="AV123" s="344">
        <f t="shared" si="95"/>
        <v>0</v>
      </c>
      <c r="AW123" s="344">
        <f t="shared" si="95"/>
        <v>0</v>
      </c>
      <c r="AX123" s="194">
        <f>SUM(AN123:AW123)/Matrices!$L$37</f>
        <v>107.11974110032362</v>
      </c>
    </row>
    <row r="124" spans="1:50" x14ac:dyDescent="0.25"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</row>
    <row r="125" spans="1:50" x14ac:dyDescent="0.25">
      <c r="A125" s="35" t="str">
        <f>Raw_STEMH_Data!A38</f>
        <v>35</v>
      </c>
      <c r="B125" t="str">
        <f>Raw_STEMH_Data!B38</f>
        <v>NMSU-GR</v>
      </c>
      <c r="C125" s="343" t="str">
        <f>Raw_STEMH_Data!C38</f>
        <v>1</v>
      </c>
      <c r="D125" s="37">
        <f>Raw_STEMH_Data!D38</f>
        <v>0</v>
      </c>
      <c r="E125" s="37">
        <f>Raw_STEMH_Data!E38</f>
        <v>1</v>
      </c>
      <c r="F125" s="37">
        <f>Raw_STEMH_Data!F38</f>
        <v>0</v>
      </c>
      <c r="G125" s="37">
        <f>Raw_STEMH_Data!G38</f>
        <v>0</v>
      </c>
      <c r="H125" s="37">
        <f>Raw_STEMH_Data!H38</f>
        <v>0</v>
      </c>
      <c r="I125" s="37">
        <f>Raw_STEMH_Data!I38</f>
        <v>0</v>
      </c>
      <c r="J125" s="37">
        <f>Raw_STEMH_Data!J38</f>
        <v>0</v>
      </c>
      <c r="K125" s="37">
        <f>Raw_STEMH_Data!K38</f>
        <v>0</v>
      </c>
      <c r="L125" s="37">
        <f>Raw_STEMH_Data!L38</f>
        <v>0</v>
      </c>
      <c r="M125" s="37">
        <f>Raw_STEMH_Data!M38</f>
        <v>0</v>
      </c>
      <c r="N125" s="37"/>
      <c r="O125" s="37"/>
      <c r="P125" s="37">
        <f>Raw_STEMH_Data!N38</f>
        <v>0</v>
      </c>
      <c r="Q125" s="37">
        <f>Raw_STEMH_Data!O38</f>
        <v>1</v>
      </c>
      <c r="R125" s="37">
        <f>Raw_STEMH_Data!P38</f>
        <v>0</v>
      </c>
      <c r="S125" s="37">
        <f>Raw_STEMH_Data!Q38</f>
        <v>0</v>
      </c>
      <c r="T125" s="37">
        <f>Raw_STEMH_Data!R38</f>
        <v>0</v>
      </c>
      <c r="U125" s="37">
        <f>Raw_STEMH_Data!S38</f>
        <v>0</v>
      </c>
      <c r="V125" s="37">
        <f>Raw_STEMH_Data!T38</f>
        <v>0</v>
      </c>
      <c r="W125" s="37">
        <f>Raw_STEMH_Data!U38</f>
        <v>0</v>
      </c>
      <c r="X125" s="37">
        <f>Raw_STEMH_Data!V38</f>
        <v>0</v>
      </c>
      <c r="Y125" s="37">
        <f>Raw_STEMH_Data!W38</f>
        <v>0</v>
      </c>
      <c r="Z125" s="37"/>
      <c r="AA125" s="37"/>
      <c r="AB125" s="37">
        <f>Raw_STEMH_Data!X38</f>
        <v>0</v>
      </c>
      <c r="AC125" s="37">
        <f>Raw_STEMH_Data!Y38</f>
        <v>0</v>
      </c>
      <c r="AD125" s="37">
        <f>Raw_STEMH_Data!Z38</f>
        <v>0</v>
      </c>
      <c r="AE125" s="37">
        <f>Raw_STEMH_Data!AA38</f>
        <v>3</v>
      </c>
      <c r="AF125" s="37">
        <f>Raw_STEMH_Data!AB38</f>
        <v>0</v>
      </c>
      <c r="AG125" s="37">
        <f>Raw_STEMH_Data!AC38</f>
        <v>0</v>
      </c>
      <c r="AH125" s="37">
        <f>Raw_STEMH_Data!AD38</f>
        <v>0</v>
      </c>
      <c r="AI125" s="37">
        <f>Raw_STEMH_Data!AE38</f>
        <v>0</v>
      </c>
      <c r="AJ125" s="37">
        <f>Raw_STEMH_Data!AF38</f>
        <v>0</v>
      </c>
      <c r="AK125" s="37">
        <f>Raw_STEMH_Data!AG38</f>
        <v>0</v>
      </c>
      <c r="AL125" s="37"/>
      <c r="AM125" s="37"/>
      <c r="AN125" s="37">
        <f>Raw_STEMH_Data!AH38</f>
        <v>0</v>
      </c>
      <c r="AO125" s="37">
        <f>Raw_STEMH_Data!AI38</f>
        <v>0</v>
      </c>
      <c r="AP125" s="37">
        <f>Raw_STEMH_Data!AJ38</f>
        <v>0</v>
      </c>
      <c r="AQ125" s="37">
        <f>Raw_STEMH_Data!AK38</f>
        <v>5</v>
      </c>
      <c r="AR125" s="37">
        <f>Raw_STEMH_Data!AL38</f>
        <v>0</v>
      </c>
      <c r="AS125" s="37">
        <f>Raw_STEMH_Data!AM38</f>
        <v>0</v>
      </c>
      <c r="AT125" s="37">
        <f>Raw_STEMH_Data!AN38</f>
        <v>0</v>
      </c>
      <c r="AU125" s="37">
        <f>Raw_STEMH_Data!AO38</f>
        <v>0</v>
      </c>
      <c r="AV125" s="37">
        <f>Raw_STEMH_Data!AP38</f>
        <v>0</v>
      </c>
      <c r="AW125" s="37">
        <f>Raw_STEMH_Data!AQ38</f>
        <v>0</v>
      </c>
      <c r="AX125" s="37"/>
    </row>
    <row r="126" spans="1:50" x14ac:dyDescent="0.25">
      <c r="A126" s="35" t="str">
        <f>Raw_STEMH_Data!A39</f>
        <v>35</v>
      </c>
      <c r="B126" t="str">
        <f>Raw_STEMH_Data!B39</f>
        <v>NMSU-GR</v>
      </c>
      <c r="C126" s="343" t="str">
        <f>Raw_STEMH_Data!C39</f>
        <v>2</v>
      </c>
      <c r="D126" s="37">
        <f>Raw_STEMH_Data!D39</f>
        <v>0</v>
      </c>
      <c r="E126" s="37">
        <f>Raw_STEMH_Data!E39</f>
        <v>0</v>
      </c>
      <c r="F126" s="37">
        <f>Raw_STEMH_Data!F39</f>
        <v>0</v>
      </c>
      <c r="G126" s="37">
        <f>Raw_STEMH_Data!G39</f>
        <v>0</v>
      </c>
      <c r="H126" s="37">
        <f>Raw_STEMH_Data!H39</f>
        <v>0</v>
      </c>
      <c r="I126" s="37">
        <f>Raw_STEMH_Data!I39</f>
        <v>0</v>
      </c>
      <c r="J126" s="37">
        <f>Raw_STEMH_Data!J39</f>
        <v>0</v>
      </c>
      <c r="K126" s="37">
        <f>Raw_STEMH_Data!K39</f>
        <v>0</v>
      </c>
      <c r="L126" s="37">
        <f>Raw_STEMH_Data!L39</f>
        <v>0</v>
      </c>
      <c r="M126" s="37">
        <f>Raw_STEMH_Data!M39</f>
        <v>0</v>
      </c>
      <c r="N126" s="37"/>
      <c r="O126" s="37"/>
      <c r="P126" s="37">
        <f>Raw_STEMH_Data!N39</f>
        <v>0</v>
      </c>
      <c r="Q126" s="37">
        <f>Raw_STEMH_Data!O39</f>
        <v>4</v>
      </c>
      <c r="R126" s="37">
        <f>Raw_STEMH_Data!P39</f>
        <v>0</v>
      </c>
      <c r="S126" s="37">
        <f>Raw_STEMH_Data!Q39</f>
        <v>2</v>
      </c>
      <c r="T126" s="37">
        <f>Raw_STEMH_Data!R39</f>
        <v>0</v>
      </c>
      <c r="U126" s="37">
        <f>Raw_STEMH_Data!S39</f>
        <v>0</v>
      </c>
      <c r="V126" s="37">
        <f>Raw_STEMH_Data!T39</f>
        <v>0</v>
      </c>
      <c r="W126" s="37">
        <f>Raw_STEMH_Data!U39</f>
        <v>0</v>
      </c>
      <c r="X126" s="37">
        <f>Raw_STEMH_Data!V39</f>
        <v>0</v>
      </c>
      <c r="Y126" s="37">
        <f>Raw_STEMH_Data!W39</f>
        <v>0</v>
      </c>
      <c r="Z126" s="37"/>
      <c r="AA126" s="37"/>
      <c r="AB126" s="37">
        <f>Raw_STEMH_Data!X39</f>
        <v>0</v>
      </c>
      <c r="AC126" s="37">
        <f>Raw_STEMH_Data!Y39</f>
        <v>1</v>
      </c>
      <c r="AD126" s="37">
        <f>Raw_STEMH_Data!Z39</f>
        <v>0</v>
      </c>
      <c r="AE126" s="37">
        <f>Raw_STEMH_Data!AA39</f>
        <v>2</v>
      </c>
      <c r="AF126" s="37">
        <f>Raw_STEMH_Data!AB39</f>
        <v>0</v>
      </c>
      <c r="AG126" s="37">
        <f>Raw_STEMH_Data!AC39</f>
        <v>0</v>
      </c>
      <c r="AH126" s="37">
        <f>Raw_STEMH_Data!AD39</f>
        <v>0</v>
      </c>
      <c r="AI126" s="37">
        <f>Raw_STEMH_Data!AE39</f>
        <v>0</v>
      </c>
      <c r="AJ126" s="37">
        <f>Raw_STEMH_Data!AF39</f>
        <v>0</v>
      </c>
      <c r="AK126" s="37">
        <f>Raw_STEMH_Data!AG39</f>
        <v>0</v>
      </c>
      <c r="AL126" s="37"/>
      <c r="AM126" s="37"/>
      <c r="AN126" s="37">
        <f>Raw_STEMH_Data!AH39</f>
        <v>0</v>
      </c>
      <c r="AO126" s="37">
        <f>Raw_STEMH_Data!AI39</f>
        <v>4</v>
      </c>
      <c r="AP126" s="37">
        <f>Raw_STEMH_Data!AJ39</f>
        <v>0</v>
      </c>
      <c r="AQ126" s="37">
        <f>Raw_STEMH_Data!AK39</f>
        <v>3</v>
      </c>
      <c r="AR126" s="37">
        <f>Raw_STEMH_Data!AL39</f>
        <v>0</v>
      </c>
      <c r="AS126" s="37">
        <f>Raw_STEMH_Data!AM39</f>
        <v>0</v>
      </c>
      <c r="AT126" s="37">
        <f>Raw_STEMH_Data!AN39</f>
        <v>0</v>
      </c>
      <c r="AU126" s="37">
        <f>Raw_STEMH_Data!AO39</f>
        <v>0</v>
      </c>
      <c r="AV126" s="37">
        <f>Raw_STEMH_Data!AP39</f>
        <v>0</v>
      </c>
      <c r="AW126" s="37">
        <f>Raw_STEMH_Data!AQ39</f>
        <v>0</v>
      </c>
      <c r="AX126" s="37"/>
    </row>
    <row r="127" spans="1:50" x14ac:dyDescent="0.25">
      <c r="A127" s="35" t="str">
        <f>Raw_STEMH_Data!A40</f>
        <v>35</v>
      </c>
      <c r="B127" t="str">
        <f>Raw_STEMH_Data!B40</f>
        <v>NMSU-GR</v>
      </c>
      <c r="C127" s="343" t="str">
        <f>Raw_STEMH_Data!C40</f>
        <v>3</v>
      </c>
      <c r="D127" s="37">
        <f>Raw_STEMH_Data!D40</f>
        <v>0</v>
      </c>
      <c r="E127" s="37">
        <f>Raw_STEMH_Data!E40</f>
        <v>42</v>
      </c>
      <c r="F127" s="37">
        <f>Raw_STEMH_Data!F40</f>
        <v>0</v>
      </c>
      <c r="G127" s="37">
        <f>Raw_STEMH_Data!G40</f>
        <v>0</v>
      </c>
      <c r="H127" s="37">
        <f>Raw_STEMH_Data!H40</f>
        <v>0</v>
      </c>
      <c r="I127" s="37">
        <f>Raw_STEMH_Data!I40</f>
        <v>0</v>
      </c>
      <c r="J127" s="37">
        <f>Raw_STEMH_Data!J40</f>
        <v>0</v>
      </c>
      <c r="K127" s="37">
        <f>Raw_STEMH_Data!K40</f>
        <v>0</v>
      </c>
      <c r="L127" s="37">
        <f>Raw_STEMH_Data!L40</f>
        <v>0</v>
      </c>
      <c r="M127" s="37">
        <f>Raw_STEMH_Data!M40</f>
        <v>0</v>
      </c>
      <c r="N127" s="37"/>
      <c r="O127" s="37"/>
      <c r="P127" s="37">
        <f>Raw_STEMH_Data!N40</f>
        <v>0</v>
      </c>
      <c r="Q127" s="37">
        <f>Raw_STEMH_Data!O40</f>
        <v>21</v>
      </c>
      <c r="R127" s="37">
        <f>Raw_STEMH_Data!P40</f>
        <v>0</v>
      </c>
      <c r="S127" s="37">
        <f>Raw_STEMH_Data!Q40</f>
        <v>0</v>
      </c>
      <c r="T127" s="37">
        <f>Raw_STEMH_Data!R40</f>
        <v>0</v>
      </c>
      <c r="U127" s="37">
        <f>Raw_STEMH_Data!S40</f>
        <v>0</v>
      </c>
      <c r="V127" s="37">
        <f>Raw_STEMH_Data!T40</f>
        <v>0</v>
      </c>
      <c r="W127" s="37">
        <f>Raw_STEMH_Data!U40</f>
        <v>0</v>
      </c>
      <c r="X127" s="37">
        <f>Raw_STEMH_Data!V40</f>
        <v>0</v>
      </c>
      <c r="Y127" s="37">
        <f>Raw_STEMH_Data!W40</f>
        <v>0</v>
      </c>
      <c r="Z127" s="37"/>
      <c r="AA127" s="37"/>
      <c r="AB127" s="37">
        <f>Raw_STEMH_Data!X40</f>
        <v>0</v>
      </c>
      <c r="AC127" s="37">
        <f>Raw_STEMH_Data!Y40</f>
        <v>7</v>
      </c>
      <c r="AD127" s="37">
        <f>Raw_STEMH_Data!Z40</f>
        <v>0</v>
      </c>
      <c r="AE127" s="37">
        <f>Raw_STEMH_Data!AA40</f>
        <v>1</v>
      </c>
      <c r="AF127" s="37">
        <f>Raw_STEMH_Data!AB40</f>
        <v>0</v>
      </c>
      <c r="AG127" s="37">
        <f>Raw_STEMH_Data!AC40</f>
        <v>0</v>
      </c>
      <c r="AH127" s="37">
        <f>Raw_STEMH_Data!AD40</f>
        <v>0</v>
      </c>
      <c r="AI127" s="37">
        <f>Raw_STEMH_Data!AE40</f>
        <v>0</v>
      </c>
      <c r="AJ127" s="37">
        <f>Raw_STEMH_Data!AF40</f>
        <v>0</v>
      </c>
      <c r="AK127" s="37">
        <f>Raw_STEMH_Data!AG40</f>
        <v>0</v>
      </c>
      <c r="AL127" s="37"/>
      <c r="AM127" s="37"/>
      <c r="AN127" s="37">
        <f>Raw_STEMH_Data!AH40</f>
        <v>0</v>
      </c>
      <c r="AO127" s="37">
        <f>Raw_STEMH_Data!AI40</f>
        <v>32</v>
      </c>
      <c r="AP127" s="37">
        <f>Raw_STEMH_Data!AJ40</f>
        <v>0</v>
      </c>
      <c r="AQ127" s="37">
        <f>Raw_STEMH_Data!AK40</f>
        <v>0</v>
      </c>
      <c r="AR127" s="37">
        <f>Raw_STEMH_Data!AL40</f>
        <v>0</v>
      </c>
      <c r="AS127" s="37">
        <f>Raw_STEMH_Data!AM40</f>
        <v>0</v>
      </c>
      <c r="AT127" s="37">
        <f>Raw_STEMH_Data!AN40</f>
        <v>0</v>
      </c>
      <c r="AU127" s="37">
        <f>Raw_STEMH_Data!AO40</f>
        <v>0</v>
      </c>
      <c r="AV127" s="37">
        <f>Raw_STEMH_Data!AP40</f>
        <v>0</v>
      </c>
      <c r="AW127" s="37">
        <f>Raw_STEMH_Data!AQ40</f>
        <v>0</v>
      </c>
      <c r="AX127" s="37"/>
    </row>
    <row r="128" spans="1:50" x14ac:dyDescent="0.25">
      <c r="D128" s="344">
        <f t="shared" ref="D128:M128" si="96">SUM(D125:D127)</f>
        <v>0</v>
      </c>
      <c r="E128" s="344">
        <f t="shared" si="96"/>
        <v>43</v>
      </c>
      <c r="F128" s="344">
        <f t="shared" si="96"/>
        <v>0</v>
      </c>
      <c r="G128" s="344">
        <f t="shared" si="96"/>
        <v>0</v>
      </c>
      <c r="H128" s="344">
        <f t="shared" si="96"/>
        <v>0</v>
      </c>
      <c r="I128" s="344">
        <f t="shared" si="96"/>
        <v>0</v>
      </c>
      <c r="J128" s="344">
        <f t="shared" si="96"/>
        <v>0</v>
      </c>
      <c r="K128" s="344">
        <f t="shared" si="96"/>
        <v>0</v>
      </c>
      <c r="L128" s="344">
        <f t="shared" si="96"/>
        <v>0</v>
      </c>
      <c r="M128" s="344">
        <f t="shared" si="96"/>
        <v>0</v>
      </c>
      <c r="N128" s="37"/>
      <c r="O128" s="37"/>
      <c r="P128" s="344">
        <f t="shared" ref="P128:Y128" si="97">SUM(P125:P127)</f>
        <v>0</v>
      </c>
      <c r="Q128" s="344">
        <f t="shared" si="97"/>
        <v>26</v>
      </c>
      <c r="R128" s="344">
        <f t="shared" si="97"/>
        <v>0</v>
      </c>
      <c r="S128" s="344">
        <f t="shared" si="97"/>
        <v>2</v>
      </c>
      <c r="T128" s="344">
        <f t="shared" si="97"/>
        <v>0</v>
      </c>
      <c r="U128" s="344">
        <f t="shared" si="97"/>
        <v>0</v>
      </c>
      <c r="V128" s="344">
        <f t="shared" si="97"/>
        <v>0</v>
      </c>
      <c r="W128" s="344">
        <f t="shared" si="97"/>
        <v>0</v>
      </c>
      <c r="X128" s="344">
        <f t="shared" si="97"/>
        <v>0</v>
      </c>
      <c r="Y128" s="344">
        <f t="shared" si="97"/>
        <v>0</v>
      </c>
      <c r="Z128" s="37"/>
      <c r="AA128" s="37"/>
      <c r="AB128" s="344">
        <f t="shared" ref="AB128:AK128" si="98">SUM(AB125:AB127)</f>
        <v>0</v>
      </c>
      <c r="AC128" s="344">
        <f t="shared" si="98"/>
        <v>8</v>
      </c>
      <c r="AD128" s="344">
        <f t="shared" si="98"/>
        <v>0</v>
      </c>
      <c r="AE128" s="344">
        <f t="shared" si="98"/>
        <v>6</v>
      </c>
      <c r="AF128" s="344">
        <f t="shared" si="98"/>
        <v>0</v>
      </c>
      <c r="AG128" s="344">
        <f t="shared" si="98"/>
        <v>0</v>
      </c>
      <c r="AH128" s="344">
        <f t="shared" si="98"/>
        <v>0</v>
      </c>
      <c r="AI128" s="344">
        <f t="shared" si="98"/>
        <v>0</v>
      </c>
      <c r="AJ128" s="344">
        <f t="shared" si="98"/>
        <v>0</v>
      </c>
      <c r="AK128" s="344">
        <f t="shared" si="98"/>
        <v>0</v>
      </c>
      <c r="AL128" s="37"/>
      <c r="AM128" s="37"/>
      <c r="AN128" s="344">
        <f t="shared" ref="AN128:AW128" si="99">SUM(AN125:AN127)</f>
        <v>0</v>
      </c>
      <c r="AO128" s="344">
        <f t="shared" si="99"/>
        <v>36</v>
      </c>
      <c r="AP128" s="344">
        <f t="shared" si="99"/>
        <v>0</v>
      </c>
      <c r="AQ128" s="344">
        <f t="shared" si="99"/>
        <v>8</v>
      </c>
      <c r="AR128" s="344">
        <f t="shared" si="99"/>
        <v>0</v>
      </c>
      <c r="AS128" s="344">
        <f t="shared" si="99"/>
        <v>0</v>
      </c>
      <c r="AT128" s="344">
        <f t="shared" si="99"/>
        <v>0</v>
      </c>
      <c r="AU128" s="344">
        <f t="shared" si="99"/>
        <v>0</v>
      </c>
      <c r="AV128" s="344">
        <f t="shared" si="99"/>
        <v>0</v>
      </c>
      <c r="AW128" s="344">
        <f t="shared" si="99"/>
        <v>0</v>
      </c>
      <c r="AX128" s="37"/>
    </row>
    <row r="129" spans="1:50" x14ac:dyDescent="0.25"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</row>
    <row r="130" spans="1:50" x14ac:dyDescent="0.25">
      <c r="D130" s="37">
        <f>D125*Matrices!$B$35</f>
        <v>0</v>
      </c>
      <c r="E130" s="37">
        <f>E125*Matrices!$C$35</f>
        <v>500</v>
      </c>
      <c r="F130" s="37">
        <f>F125*Matrices!$D$35</f>
        <v>0</v>
      </c>
      <c r="G130" s="37">
        <f>G125*Matrices!$E$35</f>
        <v>0</v>
      </c>
      <c r="H130" s="37">
        <f>H125*Matrices!$F$35</f>
        <v>0</v>
      </c>
      <c r="I130" s="37">
        <f>I125*Matrices!$G$35</f>
        <v>0</v>
      </c>
      <c r="J130" s="37">
        <f>J125*Matrices!$H$35</f>
        <v>0</v>
      </c>
      <c r="K130" s="37">
        <f>K125*Matrices!$I$35</f>
        <v>0</v>
      </c>
      <c r="L130" s="37">
        <f>L125*Matrices!$J$35</f>
        <v>0</v>
      </c>
      <c r="M130" s="37">
        <f>M125*Matrices!$K$35</f>
        <v>0</v>
      </c>
      <c r="N130" s="37"/>
      <c r="O130" s="37"/>
      <c r="P130" s="37">
        <f>P125*Matrices!$B$35</f>
        <v>0</v>
      </c>
      <c r="Q130" s="37">
        <f>Q125*Matrices!$C$35</f>
        <v>500</v>
      </c>
      <c r="R130" s="37">
        <f>R125*Matrices!$D$35</f>
        <v>0</v>
      </c>
      <c r="S130" s="37">
        <f>S125*Matrices!$E$35</f>
        <v>0</v>
      </c>
      <c r="T130" s="37">
        <f>T125*Matrices!$F$35</f>
        <v>0</v>
      </c>
      <c r="U130" s="37">
        <f>U125*Matrices!$G$35</f>
        <v>0</v>
      </c>
      <c r="V130" s="37">
        <f>V125*Matrices!$H$35</f>
        <v>0</v>
      </c>
      <c r="W130" s="37">
        <f>W125*Matrices!$I$35</f>
        <v>0</v>
      </c>
      <c r="X130" s="37">
        <f>X125*Matrices!$J$35</f>
        <v>0</v>
      </c>
      <c r="Y130" s="37">
        <f>Y125*Matrices!$K$35</f>
        <v>0</v>
      </c>
      <c r="Z130" s="37"/>
      <c r="AA130" s="37"/>
      <c r="AB130" s="37">
        <f>AB125*Matrices!$B$35</f>
        <v>0</v>
      </c>
      <c r="AC130" s="37">
        <f>AC125*Matrices!$C$35</f>
        <v>0</v>
      </c>
      <c r="AD130" s="37">
        <f>AD125*Matrices!$D$35</f>
        <v>0</v>
      </c>
      <c r="AE130" s="37">
        <f>AE125*Matrices!$E$35</f>
        <v>1500</v>
      </c>
      <c r="AF130" s="37">
        <f>AF125*Matrices!$F$35</f>
        <v>0</v>
      </c>
      <c r="AG130" s="37">
        <f>AG125*Matrices!$G$35</f>
        <v>0</v>
      </c>
      <c r="AH130" s="37">
        <f>AH125*Matrices!$H$35</f>
        <v>0</v>
      </c>
      <c r="AI130" s="37">
        <f>AI125*Matrices!$I$35</f>
        <v>0</v>
      </c>
      <c r="AJ130" s="37">
        <f>AJ125*Matrices!$J$35</f>
        <v>0</v>
      </c>
      <c r="AK130" s="37">
        <f>AK125*Matrices!$K$35</f>
        <v>0</v>
      </c>
      <c r="AL130" s="37"/>
      <c r="AM130" s="37"/>
      <c r="AN130" s="37">
        <f>AN125*Matrices!$B$35</f>
        <v>0</v>
      </c>
      <c r="AO130" s="37">
        <f>AO125*Matrices!$C$35</f>
        <v>0</v>
      </c>
      <c r="AP130" s="37">
        <f>AP125*Matrices!$D$35</f>
        <v>0</v>
      </c>
      <c r="AQ130" s="37">
        <f>AQ125*Matrices!$E$35</f>
        <v>2500</v>
      </c>
      <c r="AR130" s="37">
        <f>AR125*Matrices!$F$35</f>
        <v>0</v>
      </c>
      <c r="AS130" s="37">
        <f>AS125*Matrices!$G$35</f>
        <v>0</v>
      </c>
      <c r="AT130" s="37">
        <f>AT125*Matrices!$H$35</f>
        <v>0</v>
      </c>
      <c r="AU130" s="37">
        <f>AU125*Matrices!$I$35</f>
        <v>0</v>
      </c>
      <c r="AV130" s="37">
        <f>AV125*Matrices!$J$35</f>
        <v>0</v>
      </c>
      <c r="AW130" s="37">
        <f>AW125*Matrices!$K$35</f>
        <v>0</v>
      </c>
      <c r="AX130" s="37"/>
    </row>
    <row r="131" spans="1:50" x14ac:dyDescent="0.25">
      <c r="D131" s="37">
        <f>D126*Matrices!$B$36</f>
        <v>0</v>
      </c>
      <c r="E131" s="37">
        <f>E126*Matrices!$C$36</f>
        <v>0</v>
      </c>
      <c r="F131" s="37">
        <f>F126*Matrices!$D$36</f>
        <v>0</v>
      </c>
      <c r="G131" s="37">
        <f>G126*Matrices!$E$36</f>
        <v>0</v>
      </c>
      <c r="H131" s="37">
        <f>H126*Matrices!$F$36</f>
        <v>0</v>
      </c>
      <c r="I131" s="37">
        <f>I126*Matrices!$G$36</f>
        <v>0</v>
      </c>
      <c r="J131" s="37">
        <f>J126*Matrices!$H$36</f>
        <v>0</v>
      </c>
      <c r="K131" s="37">
        <f>K126*Matrices!$I$36</f>
        <v>0</v>
      </c>
      <c r="L131" s="37">
        <f>L126*Matrices!$J$36</f>
        <v>0</v>
      </c>
      <c r="M131" s="37">
        <f>M126*Matrices!$K$36</f>
        <v>0</v>
      </c>
      <c r="N131" s="37"/>
      <c r="O131" s="37"/>
      <c r="P131" s="37">
        <f>P126*Matrices!$B$36</f>
        <v>0</v>
      </c>
      <c r="Q131" s="37">
        <f>Q126*Matrices!$C$36</f>
        <v>2000</v>
      </c>
      <c r="R131" s="37">
        <f>R126*Matrices!$D$36</f>
        <v>0</v>
      </c>
      <c r="S131" s="37">
        <f>S126*Matrices!$E$36</f>
        <v>1000</v>
      </c>
      <c r="T131" s="37">
        <f>T126*Matrices!$F$36</f>
        <v>0</v>
      </c>
      <c r="U131" s="37">
        <f>U126*Matrices!$G$36</f>
        <v>0</v>
      </c>
      <c r="V131" s="37">
        <f>V126*Matrices!$H$36</f>
        <v>0</v>
      </c>
      <c r="W131" s="37">
        <f>W126*Matrices!$I$36</f>
        <v>0</v>
      </c>
      <c r="X131" s="37">
        <f>X126*Matrices!$J$36</f>
        <v>0</v>
      </c>
      <c r="Y131" s="37">
        <f>Y126*Matrices!$K$36</f>
        <v>0</v>
      </c>
      <c r="Z131" s="37"/>
      <c r="AA131" s="37"/>
      <c r="AB131" s="37">
        <f>AB126*Matrices!$B$36</f>
        <v>0</v>
      </c>
      <c r="AC131" s="37">
        <f>AC126*Matrices!$C$36</f>
        <v>500</v>
      </c>
      <c r="AD131" s="37">
        <f>AD126*Matrices!$D$36</f>
        <v>0</v>
      </c>
      <c r="AE131" s="37">
        <f>AE126*Matrices!$E$36</f>
        <v>1000</v>
      </c>
      <c r="AF131" s="37">
        <f>AF126*Matrices!$F$36</f>
        <v>0</v>
      </c>
      <c r="AG131" s="37">
        <f>AG126*Matrices!$G$36</f>
        <v>0</v>
      </c>
      <c r="AH131" s="37">
        <f>AH126*Matrices!$H$36</f>
        <v>0</v>
      </c>
      <c r="AI131" s="37">
        <f>AI126*Matrices!$I$36</f>
        <v>0</v>
      </c>
      <c r="AJ131" s="37">
        <f>AJ126*Matrices!$J$36</f>
        <v>0</v>
      </c>
      <c r="AK131" s="37">
        <f>AK126*Matrices!$K$36</f>
        <v>0</v>
      </c>
      <c r="AL131" s="37"/>
      <c r="AM131" s="37"/>
      <c r="AN131" s="37">
        <f>AN126*Matrices!$B$36</f>
        <v>0</v>
      </c>
      <c r="AO131" s="37">
        <f>AO126*Matrices!$C$36</f>
        <v>2000</v>
      </c>
      <c r="AP131" s="37">
        <f>AP126*Matrices!$D$36</f>
        <v>0</v>
      </c>
      <c r="AQ131" s="37">
        <f>AQ126*Matrices!$E$36</f>
        <v>1500</v>
      </c>
      <c r="AR131" s="37">
        <f>AR126*Matrices!$F$36</f>
        <v>0</v>
      </c>
      <c r="AS131" s="37">
        <f>AS126*Matrices!$G$36</f>
        <v>0</v>
      </c>
      <c r="AT131" s="37">
        <f>AT126*Matrices!$H$36</f>
        <v>0</v>
      </c>
      <c r="AU131" s="37">
        <f>AU126*Matrices!$I$36</f>
        <v>0</v>
      </c>
      <c r="AV131" s="37">
        <f>AV126*Matrices!$J$36</f>
        <v>0</v>
      </c>
      <c r="AW131" s="37">
        <f>AW126*Matrices!$K$36</f>
        <v>0</v>
      </c>
      <c r="AX131" s="37"/>
    </row>
    <row r="132" spans="1:50" x14ac:dyDescent="0.25">
      <c r="D132" s="37">
        <f>D127*Matrices!$B$37</f>
        <v>0</v>
      </c>
      <c r="E132" s="37">
        <f>E127*Matrices!$C$37</f>
        <v>21000</v>
      </c>
      <c r="F132" s="37">
        <f>F127*Matrices!$D$37</f>
        <v>0</v>
      </c>
      <c r="G132" s="37">
        <f>G127*Matrices!$E$37</f>
        <v>0</v>
      </c>
      <c r="H132" s="37">
        <f>H127*Matrices!$F$37</f>
        <v>0</v>
      </c>
      <c r="I132" s="37">
        <f>I127*Matrices!$G$37</f>
        <v>0</v>
      </c>
      <c r="J132" s="37">
        <f>J127*Matrices!$H$37</f>
        <v>0</v>
      </c>
      <c r="K132" s="37">
        <f>K127*Matrices!$I$37</f>
        <v>0</v>
      </c>
      <c r="L132" s="37">
        <f>L127*Matrices!$J$37</f>
        <v>0</v>
      </c>
      <c r="M132" s="37">
        <f>M127*Matrices!$K$37</f>
        <v>0</v>
      </c>
      <c r="N132" s="37"/>
      <c r="O132" s="37"/>
      <c r="P132" s="37">
        <f>P127*Matrices!$B$37</f>
        <v>0</v>
      </c>
      <c r="Q132" s="37">
        <f>Q127*Matrices!$C$37</f>
        <v>10500</v>
      </c>
      <c r="R132" s="37">
        <f>R127*Matrices!$D$37</f>
        <v>0</v>
      </c>
      <c r="S132" s="37">
        <f>S127*Matrices!$E$37</f>
        <v>0</v>
      </c>
      <c r="T132" s="37">
        <f>T127*Matrices!$F$37</f>
        <v>0</v>
      </c>
      <c r="U132" s="37">
        <f>U127*Matrices!$G$37</f>
        <v>0</v>
      </c>
      <c r="V132" s="37">
        <f>V127*Matrices!$H$37</f>
        <v>0</v>
      </c>
      <c r="W132" s="37">
        <f>W127*Matrices!$I$37</f>
        <v>0</v>
      </c>
      <c r="X132" s="37">
        <f>X127*Matrices!$J$37</f>
        <v>0</v>
      </c>
      <c r="Y132" s="37">
        <f>Y127*Matrices!$K$37</f>
        <v>0</v>
      </c>
      <c r="Z132" s="37"/>
      <c r="AA132" s="37"/>
      <c r="AB132" s="37">
        <f>AB127*Matrices!$B$37</f>
        <v>0</v>
      </c>
      <c r="AC132" s="37">
        <f>AC127*Matrices!$C$37</f>
        <v>3500</v>
      </c>
      <c r="AD132" s="37">
        <f>AD127*Matrices!$D$37</f>
        <v>0</v>
      </c>
      <c r="AE132" s="37">
        <f>AE127*Matrices!$E$37</f>
        <v>500</v>
      </c>
      <c r="AF132" s="37">
        <f>AF127*Matrices!$F$37</f>
        <v>0</v>
      </c>
      <c r="AG132" s="37">
        <f>AG127*Matrices!$G$37</f>
        <v>0</v>
      </c>
      <c r="AH132" s="37">
        <f>AH127*Matrices!$H$37</f>
        <v>0</v>
      </c>
      <c r="AI132" s="37">
        <f>AI127*Matrices!$I$37</f>
        <v>0</v>
      </c>
      <c r="AJ132" s="37">
        <f>AJ127*Matrices!$J$37</f>
        <v>0</v>
      </c>
      <c r="AK132" s="37">
        <f>AK127*Matrices!$K$37</f>
        <v>0</v>
      </c>
      <c r="AL132" s="37"/>
      <c r="AM132" s="37"/>
      <c r="AN132" s="37">
        <f>AN127*Matrices!$B$37</f>
        <v>0</v>
      </c>
      <c r="AO132" s="37">
        <f>AO127*Matrices!$C$37</f>
        <v>16000</v>
      </c>
      <c r="AP132" s="37">
        <f>AP127*Matrices!$D$37</f>
        <v>0</v>
      </c>
      <c r="AQ132" s="37">
        <f>AQ127*Matrices!$E$37</f>
        <v>0</v>
      </c>
      <c r="AR132" s="37">
        <f>AR127*Matrices!$F$37</f>
        <v>0</v>
      </c>
      <c r="AS132" s="37">
        <f>AS127*Matrices!$G$37</f>
        <v>0</v>
      </c>
      <c r="AT132" s="37">
        <f>AT127*Matrices!$H$37</f>
        <v>0</v>
      </c>
      <c r="AU132" s="37">
        <f>AU127*Matrices!$I$37</f>
        <v>0</v>
      </c>
      <c r="AV132" s="37">
        <f>AV127*Matrices!$J$37</f>
        <v>0</v>
      </c>
      <c r="AW132" s="37">
        <f>AW127*Matrices!$K$37</f>
        <v>0</v>
      </c>
      <c r="AX132" s="37"/>
    </row>
    <row r="133" spans="1:50" x14ac:dyDescent="0.25">
      <c r="B133" t="str">
        <f>B127</f>
        <v>NMSU-GR</v>
      </c>
      <c r="D133" s="344">
        <f t="shared" ref="D133:M133" si="100">SUM(D130:D132)</f>
        <v>0</v>
      </c>
      <c r="E133" s="344">
        <f t="shared" si="100"/>
        <v>21500</v>
      </c>
      <c r="F133" s="344">
        <f t="shared" si="100"/>
        <v>0</v>
      </c>
      <c r="G133" s="344">
        <f t="shared" si="100"/>
        <v>0</v>
      </c>
      <c r="H133" s="344">
        <f t="shared" si="100"/>
        <v>0</v>
      </c>
      <c r="I133" s="344">
        <f t="shared" si="100"/>
        <v>0</v>
      </c>
      <c r="J133" s="344">
        <f t="shared" si="100"/>
        <v>0</v>
      </c>
      <c r="K133" s="344">
        <f t="shared" si="100"/>
        <v>0</v>
      </c>
      <c r="L133" s="344">
        <f t="shared" si="100"/>
        <v>0</v>
      </c>
      <c r="M133" s="344">
        <f t="shared" si="100"/>
        <v>0</v>
      </c>
      <c r="N133" s="194">
        <f>SUM(D133:M133)/Matrices!$L$37</f>
        <v>13.915857605177994</v>
      </c>
      <c r="O133" s="37"/>
      <c r="P133" s="344">
        <f t="shared" ref="P133:Y133" si="101">SUM(P130:P132)</f>
        <v>0</v>
      </c>
      <c r="Q133" s="344">
        <f t="shared" si="101"/>
        <v>13000</v>
      </c>
      <c r="R133" s="344">
        <f t="shared" si="101"/>
        <v>0</v>
      </c>
      <c r="S133" s="344">
        <f t="shared" si="101"/>
        <v>1000</v>
      </c>
      <c r="T133" s="344">
        <f t="shared" si="101"/>
        <v>0</v>
      </c>
      <c r="U133" s="344">
        <f t="shared" si="101"/>
        <v>0</v>
      </c>
      <c r="V133" s="344">
        <f t="shared" si="101"/>
        <v>0</v>
      </c>
      <c r="W133" s="344">
        <f t="shared" si="101"/>
        <v>0</v>
      </c>
      <c r="X133" s="344">
        <f t="shared" si="101"/>
        <v>0</v>
      </c>
      <c r="Y133" s="344">
        <f t="shared" si="101"/>
        <v>0</v>
      </c>
      <c r="Z133" s="194">
        <f>SUM(P133:Y133)/Matrices!$L$37</f>
        <v>9.0614886731391593</v>
      </c>
      <c r="AA133" s="37"/>
      <c r="AB133" s="344">
        <f t="shared" ref="AB133:AK133" si="102">SUM(AB130:AB132)</f>
        <v>0</v>
      </c>
      <c r="AC133" s="344">
        <f t="shared" si="102"/>
        <v>4000</v>
      </c>
      <c r="AD133" s="344">
        <f t="shared" si="102"/>
        <v>0</v>
      </c>
      <c r="AE133" s="344">
        <f t="shared" si="102"/>
        <v>3000</v>
      </c>
      <c r="AF133" s="344">
        <f t="shared" si="102"/>
        <v>0</v>
      </c>
      <c r="AG133" s="344">
        <f t="shared" si="102"/>
        <v>0</v>
      </c>
      <c r="AH133" s="344">
        <f t="shared" si="102"/>
        <v>0</v>
      </c>
      <c r="AI133" s="344">
        <f t="shared" si="102"/>
        <v>0</v>
      </c>
      <c r="AJ133" s="344">
        <f t="shared" si="102"/>
        <v>0</v>
      </c>
      <c r="AK133" s="344">
        <f t="shared" si="102"/>
        <v>0</v>
      </c>
      <c r="AL133" s="194">
        <f>SUM(AB133:AK133)/Matrices!$L$37</f>
        <v>4.5307443365695796</v>
      </c>
      <c r="AM133" s="37"/>
      <c r="AN133" s="344">
        <f t="shared" ref="AN133:AW133" si="103">SUM(AN130:AN132)</f>
        <v>0</v>
      </c>
      <c r="AO133" s="344">
        <f t="shared" si="103"/>
        <v>18000</v>
      </c>
      <c r="AP133" s="344">
        <f t="shared" si="103"/>
        <v>0</v>
      </c>
      <c r="AQ133" s="344">
        <f t="shared" si="103"/>
        <v>4000</v>
      </c>
      <c r="AR133" s="344">
        <f t="shared" si="103"/>
        <v>0</v>
      </c>
      <c r="AS133" s="344">
        <f t="shared" si="103"/>
        <v>0</v>
      </c>
      <c r="AT133" s="344">
        <f t="shared" si="103"/>
        <v>0</v>
      </c>
      <c r="AU133" s="344">
        <f t="shared" si="103"/>
        <v>0</v>
      </c>
      <c r="AV133" s="344">
        <f t="shared" si="103"/>
        <v>0</v>
      </c>
      <c r="AW133" s="344">
        <f t="shared" si="103"/>
        <v>0</v>
      </c>
      <c r="AX133" s="194">
        <f>SUM(AN133:AW133)/Matrices!$L$37</f>
        <v>14.239482200647249</v>
      </c>
    </row>
    <row r="134" spans="1:50" x14ac:dyDescent="0.25"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</row>
    <row r="135" spans="1:50" x14ac:dyDescent="0.25">
      <c r="A135" s="35" t="str">
        <f>Raw_STEMH_Data!A41</f>
        <v>36</v>
      </c>
      <c r="B135" t="str">
        <f>Raw_STEMH_Data!B41</f>
        <v>UNM-GA</v>
      </c>
      <c r="C135" s="343" t="str">
        <f>Raw_STEMH_Data!C41</f>
        <v>1</v>
      </c>
      <c r="D135" s="37">
        <f>Raw_STEMH_Data!D41</f>
        <v>0</v>
      </c>
      <c r="E135" s="37">
        <f>Raw_STEMH_Data!E41</f>
        <v>13</v>
      </c>
      <c r="F135" s="37">
        <f>Raw_STEMH_Data!F41</f>
        <v>0</v>
      </c>
      <c r="G135" s="37">
        <f>Raw_STEMH_Data!G41</f>
        <v>11</v>
      </c>
      <c r="H135" s="37">
        <f>Raw_STEMH_Data!H41</f>
        <v>0</v>
      </c>
      <c r="I135" s="37">
        <f>Raw_STEMH_Data!I41</f>
        <v>0</v>
      </c>
      <c r="J135" s="37">
        <f>Raw_STEMH_Data!J41</f>
        <v>0</v>
      </c>
      <c r="K135" s="37">
        <f>Raw_STEMH_Data!K41</f>
        <v>0</v>
      </c>
      <c r="L135" s="37">
        <f>Raw_STEMH_Data!L41</f>
        <v>0</v>
      </c>
      <c r="M135" s="37">
        <f>Raw_STEMH_Data!M41</f>
        <v>0</v>
      </c>
      <c r="N135" s="37"/>
      <c r="O135" s="37"/>
      <c r="P135" s="37">
        <f>Raw_STEMH_Data!N41</f>
        <v>0</v>
      </c>
      <c r="Q135" s="37">
        <f>Raw_STEMH_Data!O41</f>
        <v>9</v>
      </c>
      <c r="R135" s="37">
        <f>Raw_STEMH_Data!P41</f>
        <v>0</v>
      </c>
      <c r="S135" s="37">
        <f>Raw_STEMH_Data!Q41</f>
        <v>10</v>
      </c>
      <c r="T135" s="37">
        <f>Raw_STEMH_Data!R41</f>
        <v>0</v>
      </c>
      <c r="U135" s="37">
        <f>Raw_STEMH_Data!S41</f>
        <v>0</v>
      </c>
      <c r="V135" s="37">
        <f>Raw_STEMH_Data!T41</f>
        <v>0</v>
      </c>
      <c r="W135" s="37">
        <f>Raw_STEMH_Data!U41</f>
        <v>0</v>
      </c>
      <c r="X135" s="37">
        <f>Raw_STEMH_Data!V41</f>
        <v>0</v>
      </c>
      <c r="Y135" s="37">
        <f>Raw_STEMH_Data!W41</f>
        <v>0</v>
      </c>
      <c r="Z135" s="37"/>
      <c r="AA135" s="37"/>
      <c r="AB135" s="37">
        <f>Raw_STEMH_Data!X41</f>
        <v>0</v>
      </c>
      <c r="AC135" s="37">
        <f>Raw_STEMH_Data!Y41</f>
        <v>10</v>
      </c>
      <c r="AD135" s="37">
        <f>Raw_STEMH_Data!Z41</f>
        <v>0</v>
      </c>
      <c r="AE135" s="37">
        <f>Raw_STEMH_Data!AA41</f>
        <v>17</v>
      </c>
      <c r="AF135" s="37">
        <f>Raw_STEMH_Data!AB41</f>
        <v>0</v>
      </c>
      <c r="AG135" s="37">
        <f>Raw_STEMH_Data!AC41</f>
        <v>0</v>
      </c>
      <c r="AH135" s="37">
        <f>Raw_STEMH_Data!AD41</f>
        <v>0</v>
      </c>
      <c r="AI135" s="37">
        <f>Raw_STEMH_Data!AE41</f>
        <v>0</v>
      </c>
      <c r="AJ135" s="37">
        <f>Raw_STEMH_Data!AF41</f>
        <v>0</v>
      </c>
      <c r="AK135" s="37">
        <f>Raw_STEMH_Data!AG41</f>
        <v>0</v>
      </c>
      <c r="AL135" s="37"/>
      <c r="AM135" s="37"/>
      <c r="AN135" s="37">
        <f>Raw_STEMH_Data!AH41</f>
        <v>0</v>
      </c>
      <c r="AO135" s="37">
        <f>Raw_STEMH_Data!AI41</f>
        <v>8</v>
      </c>
      <c r="AP135" s="37">
        <f>Raw_STEMH_Data!AJ41</f>
        <v>0</v>
      </c>
      <c r="AQ135" s="37">
        <f>Raw_STEMH_Data!AK41</f>
        <v>12</v>
      </c>
      <c r="AR135" s="37">
        <f>Raw_STEMH_Data!AL41</f>
        <v>0</v>
      </c>
      <c r="AS135" s="37">
        <f>Raw_STEMH_Data!AM41</f>
        <v>0</v>
      </c>
      <c r="AT135" s="37">
        <f>Raw_STEMH_Data!AN41</f>
        <v>0</v>
      </c>
      <c r="AU135" s="37">
        <f>Raw_STEMH_Data!AO41</f>
        <v>0</v>
      </c>
      <c r="AV135" s="37">
        <f>Raw_STEMH_Data!AP41</f>
        <v>0</v>
      </c>
      <c r="AW135" s="37">
        <f>Raw_STEMH_Data!AQ41</f>
        <v>0</v>
      </c>
      <c r="AX135" s="37"/>
    </row>
    <row r="136" spans="1:50" x14ac:dyDescent="0.25">
      <c r="A136" s="35" t="str">
        <f>Raw_STEMH_Data!A42</f>
        <v>36</v>
      </c>
      <c r="B136" t="str">
        <f>Raw_STEMH_Data!B42</f>
        <v>UNM-GA</v>
      </c>
      <c r="C136" s="343" t="str">
        <f>Raw_STEMH_Data!C42</f>
        <v>2</v>
      </c>
      <c r="D136" s="37">
        <f>Raw_STEMH_Data!D42</f>
        <v>0</v>
      </c>
      <c r="E136" s="37">
        <f>Raw_STEMH_Data!E42</f>
        <v>4</v>
      </c>
      <c r="F136" s="37">
        <f>Raw_STEMH_Data!F42</f>
        <v>0</v>
      </c>
      <c r="G136" s="37">
        <f>Raw_STEMH_Data!G42</f>
        <v>0</v>
      </c>
      <c r="H136" s="37">
        <f>Raw_STEMH_Data!H42</f>
        <v>0</v>
      </c>
      <c r="I136" s="37">
        <f>Raw_STEMH_Data!I42</f>
        <v>0</v>
      </c>
      <c r="J136" s="37">
        <f>Raw_STEMH_Data!J42</f>
        <v>0</v>
      </c>
      <c r="K136" s="37">
        <f>Raw_STEMH_Data!K42</f>
        <v>0</v>
      </c>
      <c r="L136" s="37">
        <f>Raw_STEMH_Data!L42</f>
        <v>0</v>
      </c>
      <c r="M136" s="37">
        <f>Raw_STEMH_Data!M42</f>
        <v>0</v>
      </c>
      <c r="N136" s="37"/>
      <c r="O136" s="37"/>
      <c r="P136" s="37">
        <f>Raw_STEMH_Data!N42</f>
        <v>0</v>
      </c>
      <c r="Q136" s="37">
        <f>Raw_STEMH_Data!O42</f>
        <v>4</v>
      </c>
      <c r="R136" s="37">
        <f>Raw_STEMH_Data!P42</f>
        <v>0</v>
      </c>
      <c r="S136" s="37">
        <f>Raw_STEMH_Data!Q42</f>
        <v>0</v>
      </c>
      <c r="T136" s="37">
        <f>Raw_STEMH_Data!R42</f>
        <v>0</v>
      </c>
      <c r="U136" s="37">
        <f>Raw_STEMH_Data!S42</f>
        <v>0</v>
      </c>
      <c r="V136" s="37">
        <f>Raw_STEMH_Data!T42</f>
        <v>0</v>
      </c>
      <c r="W136" s="37">
        <f>Raw_STEMH_Data!U42</f>
        <v>0</v>
      </c>
      <c r="X136" s="37">
        <f>Raw_STEMH_Data!V42</f>
        <v>0</v>
      </c>
      <c r="Y136" s="37">
        <f>Raw_STEMH_Data!W42</f>
        <v>0</v>
      </c>
      <c r="Z136" s="37"/>
      <c r="AA136" s="37"/>
      <c r="AB136" s="37">
        <f>Raw_STEMH_Data!X42</f>
        <v>0</v>
      </c>
      <c r="AC136" s="37">
        <f>Raw_STEMH_Data!Y42</f>
        <v>2</v>
      </c>
      <c r="AD136" s="37">
        <f>Raw_STEMH_Data!Z42</f>
        <v>0</v>
      </c>
      <c r="AE136" s="37">
        <f>Raw_STEMH_Data!AA42</f>
        <v>0</v>
      </c>
      <c r="AF136" s="37">
        <f>Raw_STEMH_Data!AB42</f>
        <v>0</v>
      </c>
      <c r="AG136" s="37">
        <f>Raw_STEMH_Data!AC42</f>
        <v>0</v>
      </c>
      <c r="AH136" s="37">
        <f>Raw_STEMH_Data!AD42</f>
        <v>0</v>
      </c>
      <c r="AI136" s="37">
        <f>Raw_STEMH_Data!AE42</f>
        <v>0</v>
      </c>
      <c r="AJ136" s="37">
        <f>Raw_STEMH_Data!AF42</f>
        <v>0</v>
      </c>
      <c r="AK136" s="37">
        <f>Raw_STEMH_Data!AG42</f>
        <v>0</v>
      </c>
      <c r="AL136" s="37"/>
      <c r="AM136" s="37"/>
      <c r="AN136" s="37">
        <f>Raw_STEMH_Data!AH42</f>
        <v>0</v>
      </c>
      <c r="AO136" s="37">
        <f>Raw_STEMH_Data!AI42</f>
        <v>6</v>
      </c>
      <c r="AP136" s="37">
        <f>Raw_STEMH_Data!AJ42</f>
        <v>0</v>
      </c>
      <c r="AQ136" s="37">
        <f>Raw_STEMH_Data!AK42</f>
        <v>0</v>
      </c>
      <c r="AR136" s="37">
        <f>Raw_STEMH_Data!AL42</f>
        <v>0</v>
      </c>
      <c r="AS136" s="37">
        <f>Raw_STEMH_Data!AM42</f>
        <v>0</v>
      </c>
      <c r="AT136" s="37">
        <f>Raw_STEMH_Data!AN42</f>
        <v>0</v>
      </c>
      <c r="AU136" s="37">
        <f>Raw_STEMH_Data!AO42</f>
        <v>0</v>
      </c>
      <c r="AV136" s="37">
        <f>Raw_STEMH_Data!AP42</f>
        <v>0</v>
      </c>
      <c r="AW136" s="37">
        <f>Raw_STEMH_Data!AQ42</f>
        <v>0</v>
      </c>
      <c r="AX136" s="37"/>
    </row>
    <row r="137" spans="1:50" x14ac:dyDescent="0.25">
      <c r="A137" s="35" t="str">
        <f>Raw_STEMH_Data!A43</f>
        <v>36</v>
      </c>
      <c r="B137" t="str">
        <f>Raw_STEMH_Data!B43</f>
        <v>UNM-GA</v>
      </c>
      <c r="C137" s="343" t="str">
        <f>Raw_STEMH_Data!C43</f>
        <v>3</v>
      </c>
      <c r="D137" s="37">
        <f>Raw_STEMH_Data!D43</f>
        <v>0</v>
      </c>
      <c r="E137" s="37">
        <f>Raw_STEMH_Data!E43</f>
        <v>13</v>
      </c>
      <c r="F137" s="37">
        <f>Raw_STEMH_Data!F43</f>
        <v>0</v>
      </c>
      <c r="G137" s="37">
        <f>Raw_STEMH_Data!G43</f>
        <v>27</v>
      </c>
      <c r="H137" s="37">
        <f>Raw_STEMH_Data!H43</f>
        <v>0</v>
      </c>
      <c r="I137" s="37">
        <f>Raw_STEMH_Data!I43</f>
        <v>0</v>
      </c>
      <c r="J137" s="37">
        <f>Raw_STEMH_Data!J43</f>
        <v>0</v>
      </c>
      <c r="K137" s="37">
        <f>Raw_STEMH_Data!K43</f>
        <v>0</v>
      </c>
      <c r="L137" s="37">
        <f>Raw_STEMH_Data!L43</f>
        <v>0</v>
      </c>
      <c r="M137" s="37">
        <f>Raw_STEMH_Data!M43</f>
        <v>0</v>
      </c>
      <c r="N137" s="37"/>
      <c r="O137" s="37"/>
      <c r="P137" s="37">
        <f>Raw_STEMH_Data!N43</f>
        <v>0</v>
      </c>
      <c r="Q137" s="37">
        <f>Raw_STEMH_Data!O43</f>
        <v>8</v>
      </c>
      <c r="R137" s="37">
        <f>Raw_STEMH_Data!P43</f>
        <v>0</v>
      </c>
      <c r="S137" s="37">
        <f>Raw_STEMH_Data!Q43</f>
        <v>37</v>
      </c>
      <c r="T137" s="37">
        <f>Raw_STEMH_Data!R43</f>
        <v>0</v>
      </c>
      <c r="U137" s="37">
        <f>Raw_STEMH_Data!S43</f>
        <v>0</v>
      </c>
      <c r="V137" s="37">
        <f>Raw_STEMH_Data!T43</f>
        <v>0</v>
      </c>
      <c r="W137" s="37">
        <f>Raw_STEMH_Data!U43</f>
        <v>0</v>
      </c>
      <c r="X137" s="37">
        <f>Raw_STEMH_Data!V43</f>
        <v>0</v>
      </c>
      <c r="Y137" s="37">
        <f>Raw_STEMH_Data!W43</f>
        <v>0</v>
      </c>
      <c r="Z137" s="37"/>
      <c r="AA137" s="37"/>
      <c r="AB137" s="37">
        <f>Raw_STEMH_Data!X43</f>
        <v>0</v>
      </c>
      <c r="AC137" s="37">
        <f>Raw_STEMH_Data!Y43</f>
        <v>4</v>
      </c>
      <c r="AD137" s="37">
        <f>Raw_STEMH_Data!Z43</f>
        <v>0</v>
      </c>
      <c r="AE137" s="37">
        <f>Raw_STEMH_Data!AA43</f>
        <v>35</v>
      </c>
      <c r="AF137" s="37">
        <f>Raw_STEMH_Data!AB43</f>
        <v>0</v>
      </c>
      <c r="AG137" s="37">
        <f>Raw_STEMH_Data!AC43</f>
        <v>0</v>
      </c>
      <c r="AH137" s="37">
        <f>Raw_STEMH_Data!AD43</f>
        <v>0</v>
      </c>
      <c r="AI137" s="37">
        <f>Raw_STEMH_Data!AE43</f>
        <v>0</v>
      </c>
      <c r="AJ137" s="37">
        <f>Raw_STEMH_Data!AF43</f>
        <v>0</v>
      </c>
      <c r="AK137" s="37">
        <f>Raw_STEMH_Data!AG43</f>
        <v>0</v>
      </c>
      <c r="AL137" s="37"/>
      <c r="AM137" s="37"/>
      <c r="AN137" s="37">
        <f>Raw_STEMH_Data!AH43</f>
        <v>0</v>
      </c>
      <c r="AO137" s="37">
        <f>Raw_STEMH_Data!AI43</f>
        <v>3</v>
      </c>
      <c r="AP137" s="37">
        <f>Raw_STEMH_Data!AJ43</f>
        <v>0</v>
      </c>
      <c r="AQ137" s="37">
        <f>Raw_STEMH_Data!AK43</f>
        <v>33</v>
      </c>
      <c r="AR137" s="37">
        <f>Raw_STEMH_Data!AL43</f>
        <v>0</v>
      </c>
      <c r="AS137" s="37">
        <f>Raw_STEMH_Data!AM43</f>
        <v>0</v>
      </c>
      <c r="AT137" s="37">
        <f>Raw_STEMH_Data!AN43</f>
        <v>0</v>
      </c>
      <c r="AU137" s="37">
        <f>Raw_STEMH_Data!AO43</f>
        <v>0</v>
      </c>
      <c r="AV137" s="37">
        <f>Raw_STEMH_Data!AP43</f>
        <v>0</v>
      </c>
      <c r="AW137" s="37">
        <f>Raw_STEMH_Data!AQ43</f>
        <v>0</v>
      </c>
      <c r="AX137" s="37"/>
    </row>
    <row r="138" spans="1:50" x14ac:dyDescent="0.25">
      <c r="D138" s="344">
        <f t="shared" ref="D138:M138" si="104">SUM(D135:D137)</f>
        <v>0</v>
      </c>
      <c r="E138" s="344">
        <f t="shared" si="104"/>
        <v>30</v>
      </c>
      <c r="F138" s="344">
        <f t="shared" si="104"/>
        <v>0</v>
      </c>
      <c r="G138" s="344">
        <f t="shared" si="104"/>
        <v>38</v>
      </c>
      <c r="H138" s="344">
        <f t="shared" si="104"/>
        <v>0</v>
      </c>
      <c r="I138" s="344">
        <f t="shared" si="104"/>
        <v>0</v>
      </c>
      <c r="J138" s="344">
        <f t="shared" si="104"/>
        <v>0</v>
      </c>
      <c r="K138" s="344">
        <f t="shared" si="104"/>
        <v>0</v>
      </c>
      <c r="L138" s="344">
        <f t="shared" si="104"/>
        <v>0</v>
      </c>
      <c r="M138" s="344">
        <f t="shared" si="104"/>
        <v>0</v>
      </c>
      <c r="N138" s="37"/>
      <c r="O138" s="37"/>
      <c r="P138" s="344">
        <f t="shared" ref="P138:Y138" si="105">SUM(P135:P137)</f>
        <v>0</v>
      </c>
      <c r="Q138" s="344">
        <f t="shared" si="105"/>
        <v>21</v>
      </c>
      <c r="R138" s="344">
        <f t="shared" si="105"/>
        <v>0</v>
      </c>
      <c r="S138" s="344">
        <f t="shared" si="105"/>
        <v>47</v>
      </c>
      <c r="T138" s="344">
        <f t="shared" si="105"/>
        <v>0</v>
      </c>
      <c r="U138" s="344">
        <f t="shared" si="105"/>
        <v>0</v>
      </c>
      <c r="V138" s="344">
        <f t="shared" si="105"/>
        <v>0</v>
      </c>
      <c r="W138" s="344">
        <f t="shared" si="105"/>
        <v>0</v>
      </c>
      <c r="X138" s="344">
        <f t="shared" si="105"/>
        <v>0</v>
      </c>
      <c r="Y138" s="344">
        <f t="shared" si="105"/>
        <v>0</v>
      </c>
      <c r="Z138" s="37"/>
      <c r="AA138" s="37"/>
      <c r="AB138" s="344">
        <f t="shared" ref="AB138:AK138" si="106">SUM(AB135:AB137)</f>
        <v>0</v>
      </c>
      <c r="AC138" s="344">
        <f t="shared" si="106"/>
        <v>16</v>
      </c>
      <c r="AD138" s="344">
        <f t="shared" si="106"/>
        <v>0</v>
      </c>
      <c r="AE138" s="344">
        <f t="shared" si="106"/>
        <v>52</v>
      </c>
      <c r="AF138" s="344">
        <f t="shared" si="106"/>
        <v>0</v>
      </c>
      <c r="AG138" s="344">
        <f t="shared" si="106"/>
        <v>0</v>
      </c>
      <c r="AH138" s="344">
        <f t="shared" si="106"/>
        <v>0</v>
      </c>
      <c r="AI138" s="344">
        <f t="shared" si="106"/>
        <v>0</v>
      </c>
      <c r="AJ138" s="344">
        <f t="shared" si="106"/>
        <v>0</v>
      </c>
      <c r="AK138" s="344">
        <f t="shared" si="106"/>
        <v>0</v>
      </c>
      <c r="AL138" s="37"/>
      <c r="AM138" s="37"/>
      <c r="AN138" s="344">
        <f t="shared" ref="AN138:AW138" si="107">SUM(AN135:AN137)</f>
        <v>0</v>
      </c>
      <c r="AO138" s="344">
        <f t="shared" si="107"/>
        <v>17</v>
      </c>
      <c r="AP138" s="344">
        <f t="shared" si="107"/>
        <v>0</v>
      </c>
      <c r="AQ138" s="344">
        <f t="shared" si="107"/>
        <v>45</v>
      </c>
      <c r="AR138" s="344">
        <f t="shared" si="107"/>
        <v>0</v>
      </c>
      <c r="AS138" s="344">
        <f t="shared" si="107"/>
        <v>0</v>
      </c>
      <c r="AT138" s="344">
        <f t="shared" si="107"/>
        <v>0</v>
      </c>
      <c r="AU138" s="344">
        <f t="shared" si="107"/>
        <v>0</v>
      </c>
      <c r="AV138" s="344">
        <f t="shared" si="107"/>
        <v>0</v>
      </c>
      <c r="AW138" s="344">
        <f t="shared" si="107"/>
        <v>0</v>
      </c>
      <c r="AX138" s="37"/>
    </row>
    <row r="139" spans="1:50" x14ac:dyDescent="0.25"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</row>
    <row r="140" spans="1:50" x14ac:dyDescent="0.25">
      <c r="D140" s="37">
        <f>D135*Matrices!$B$35</f>
        <v>0</v>
      </c>
      <c r="E140" s="37">
        <f>E135*Matrices!$C$35</f>
        <v>6500</v>
      </c>
      <c r="F140" s="37">
        <f>F135*Matrices!$D$35</f>
        <v>0</v>
      </c>
      <c r="G140" s="37">
        <f>G135*Matrices!$E$35</f>
        <v>5500</v>
      </c>
      <c r="H140" s="37">
        <f>H135*Matrices!$F$35</f>
        <v>0</v>
      </c>
      <c r="I140" s="37">
        <f>I135*Matrices!$G$35</f>
        <v>0</v>
      </c>
      <c r="J140" s="37">
        <f>J135*Matrices!$H$35</f>
        <v>0</v>
      </c>
      <c r="K140" s="37">
        <f>K135*Matrices!$I$35</f>
        <v>0</v>
      </c>
      <c r="L140" s="37">
        <f>L135*Matrices!$J$35</f>
        <v>0</v>
      </c>
      <c r="M140" s="37">
        <f>M135*Matrices!$K$35</f>
        <v>0</v>
      </c>
      <c r="N140" s="37"/>
      <c r="O140" s="37"/>
      <c r="P140" s="37">
        <f>P135*Matrices!$B$35</f>
        <v>0</v>
      </c>
      <c r="Q140" s="37">
        <f>Q135*Matrices!$C$35</f>
        <v>4500</v>
      </c>
      <c r="R140" s="37">
        <f>R135*Matrices!$D$35</f>
        <v>0</v>
      </c>
      <c r="S140" s="37">
        <f>S135*Matrices!$E$35</f>
        <v>5000</v>
      </c>
      <c r="T140" s="37">
        <f>T135*Matrices!$F$35</f>
        <v>0</v>
      </c>
      <c r="U140" s="37">
        <f>U135*Matrices!$G$35</f>
        <v>0</v>
      </c>
      <c r="V140" s="37">
        <f>V135*Matrices!$H$35</f>
        <v>0</v>
      </c>
      <c r="W140" s="37">
        <f>W135*Matrices!$I$35</f>
        <v>0</v>
      </c>
      <c r="X140" s="37">
        <f>X135*Matrices!$J$35</f>
        <v>0</v>
      </c>
      <c r="Y140" s="37">
        <f>Y135*Matrices!$K$35</f>
        <v>0</v>
      </c>
      <c r="Z140" s="37"/>
      <c r="AA140" s="37"/>
      <c r="AB140" s="37">
        <f>AB135*Matrices!$B$35</f>
        <v>0</v>
      </c>
      <c r="AC140" s="37">
        <f>AC135*Matrices!$C$35</f>
        <v>5000</v>
      </c>
      <c r="AD140" s="37">
        <f>AD135*Matrices!$D$35</f>
        <v>0</v>
      </c>
      <c r="AE140" s="37">
        <f>AE135*Matrices!$E$35</f>
        <v>8500</v>
      </c>
      <c r="AF140" s="37">
        <f>AF135*Matrices!$F$35</f>
        <v>0</v>
      </c>
      <c r="AG140" s="37">
        <f>AG135*Matrices!$G$35</f>
        <v>0</v>
      </c>
      <c r="AH140" s="37">
        <f>AH135*Matrices!$H$35</f>
        <v>0</v>
      </c>
      <c r="AI140" s="37">
        <f>AI135*Matrices!$I$35</f>
        <v>0</v>
      </c>
      <c r="AJ140" s="37">
        <f>AJ135*Matrices!$J$35</f>
        <v>0</v>
      </c>
      <c r="AK140" s="37">
        <f>AK135*Matrices!$K$35</f>
        <v>0</v>
      </c>
      <c r="AL140" s="37"/>
      <c r="AM140" s="37"/>
      <c r="AN140" s="37">
        <f>AN135*Matrices!$B$35</f>
        <v>0</v>
      </c>
      <c r="AO140" s="37">
        <f>AO135*Matrices!$C$35</f>
        <v>4000</v>
      </c>
      <c r="AP140" s="37">
        <f>AP135*Matrices!$D$35</f>
        <v>0</v>
      </c>
      <c r="AQ140" s="37">
        <f>AQ135*Matrices!$E$35</f>
        <v>6000</v>
      </c>
      <c r="AR140" s="37">
        <f>AR135*Matrices!$F$35</f>
        <v>0</v>
      </c>
      <c r="AS140" s="37">
        <f>AS135*Matrices!$G$35</f>
        <v>0</v>
      </c>
      <c r="AT140" s="37">
        <f>AT135*Matrices!$H$35</f>
        <v>0</v>
      </c>
      <c r="AU140" s="37">
        <f>AU135*Matrices!$I$35</f>
        <v>0</v>
      </c>
      <c r="AV140" s="37">
        <f>AV135*Matrices!$J$35</f>
        <v>0</v>
      </c>
      <c r="AW140" s="37">
        <f>AW135*Matrices!$K$35</f>
        <v>0</v>
      </c>
      <c r="AX140" s="37"/>
    </row>
    <row r="141" spans="1:50" x14ac:dyDescent="0.25">
      <c r="D141" s="37">
        <f>D136*Matrices!$B$36</f>
        <v>0</v>
      </c>
      <c r="E141" s="37">
        <f>E136*Matrices!$C$36</f>
        <v>2000</v>
      </c>
      <c r="F141" s="37">
        <f>F136*Matrices!$D$36</f>
        <v>0</v>
      </c>
      <c r="G141" s="37">
        <f>G136*Matrices!$E$36</f>
        <v>0</v>
      </c>
      <c r="H141" s="37">
        <f>H136*Matrices!$F$36</f>
        <v>0</v>
      </c>
      <c r="I141" s="37">
        <f>I136*Matrices!$G$36</f>
        <v>0</v>
      </c>
      <c r="J141" s="37">
        <f>J136*Matrices!$H$36</f>
        <v>0</v>
      </c>
      <c r="K141" s="37">
        <f>K136*Matrices!$I$36</f>
        <v>0</v>
      </c>
      <c r="L141" s="37">
        <f>L136*Matrices!$J$36</f>
        <v>0</v>
      </c>
      <c r="M141" s="37">
        <f>M136*Matrices!$K$36</f>
        <v>0</v>
      </c>
      <c r="N141" s="37"/>
      <c r="O141" s="37"/>
      <c r="P141" s="37">
        <f>P136*Matrices!$B$36</f>
        <v>0</v>
      </c>
      <c r="Q141" s="37">
        <f>Q136*Matrices!$C$36</f>
        <v>2000</v>
      </c>
      <c r="R141" s="37">
        <f>R136*Matrices!$D$36</f>
        <v>0</v>
      </c>
      <c r="S141" s="37">
        <f>S136*Matrices!$E$36</f>
        <v>0</v>
      </c>
      <c r="T141" s="37">
        <f>T136*Matrices!$F$36</f>
        <v>0</v>
      </c>
      <c r="U141" s="37">
        <f>U136*Matrices!$G$36</f>
        <v>0</v>
      </c>
      <c r="V141" s="37">
        <f>V136*Matrices!$H$36</f>
        <v>0</v>
      </c>
      <c r="W141" s="37">
        <f>W136*Matrices!$I$36</f>
        <v>0</v>
      </c>
      <c r="X141" s="37">
        <f>X136*Matrices!$J$36</f>
        <v>0</v>
      </c>
      <c r="Y141" s="37">
        <f>Y136*Matrices!$K$36</f>
        <v>0</v>
      </c>
      <c r="Z141" s="37"/>
      <c r="AA141" s="37"/>
      <c r="AB141" s="37">
        <f>AB136*Matrices!$B$36</f>
        <v>0</v>
      </c>
      <c r="AC141" s="37">
        <f>AC136*Matrices!$C$36</f>
        <v>1000</v>
      </c>
      <c r="AD141" s="37">
        <f>AD136*Matrices!$D$36</f>
        <v>0</v>
      </c>
      <c r="AE141" s="37">
        <f>AE136*Matrices!$E$36</f>
        <v>0</v>
      </c>
      <c r="AF141" s="37">
        <f>AF136*Matrices!$F$36</f>
        <v>0</v>
      </c>
      <c r="AG141" s="37">
        <f>AG136*Matrices!$G$36</f>
        <v>0</v>
      </c>
      <c r="AH141" s="37">
        <f>AH136*Matrices!$H$36</f>
        <v>0</v>
      </c>
      <c r="AI141" s="37">
        <f>AI136*Matrices!$I$36</f>
        <v>0</v>
      </c>
      <c r="AJ141" s="37">
        <f>AJ136*Matrices!$J$36</f>
        <v>0</v>
      </c>
      <c r="AK141" s="37">
        <f>AK136*Matrices!$K$36</f>
        <v>0</v>
      </c>
      <c r="AL141" s="37"/>
      <c r="AM141" s="37"/>
      <c r="AN141" s="37">
        <f>AN136*Matrices!$B$36</f>
        <v>0</v>
      </c>
      <c r="AO141" s="37">
        <f>AO136*Matrices!$C$36</f>
        <v>3000</v>
      </c>
      <c r="AP141" s="37">
        <f>AP136*Matrices!$D$36</f>
        <v>0</v>
      </c>
      <c r="AQ141" s="37">
        <f>AQ136*Matrices!$E$36</f>
        <v>0</v>
      </c>
      <c r="AR141" s="37">
        <f>AR136*Matrices!$F$36</f>
        <v>0</v>
      </c>
      <c r="AS141" s="37">
        <f>AS136*Matrices!$G$36</f>
        <v>0</v>
      </c>
      <c r="AT141" s="37">
        <f>AT136*Matrices!$H$36</f>
        <v>0</v>
      </c>
      <c r="AU141" s="37">
        <f>AU136*Matrices!$I$36</f>
        <v>0</v>
      </c>
      <c r="AV141" s="37">
        <f>AV136*Matrices!$J$36</f>
        <v>0</v>
      </c>
      <c r="AW141" s="37">
        <f>AW136*Matrices!$K$36</f>
        <v>0</v>
      </c>
      <c r="AX141" s="37"/>
    </row>
    <row r="142" spans="1:50" x14ac:dyDescent="0.25">
      <c r="D142" s="37">
        <f>D137*Matrices!$B$37</f>
        <v>0</v>
      </c>
      <c r="E142" s="37">
        <f>E137*Matrices!$C$37</f>
        <v>6500</v>
      </c>
      <c r="F142" s="37">
        <f>F137*Matrices!$D$37</f>
        <v>0</v>
      </c>
      <c r="G142" s="37">
        <f>G137*Matrices!$E$37</f>
        <v>13500</v>
      </c>
      <c r="H142" s="37">
        <f>H137*Matrices!$F$37</f>
        <v>0</v>
      </c>
      <c r="I142" s="37">
        <f>I137*Matrices!$G$37</f>
        <v>0</v>
      </c>
      <c r="J142" s="37">
        <f>J137*Matrices!$H$37</f>
        <v>0</v>
      </c>
      <c r="K142" s="37">
        <f>K137*Matrices!$I$37</f>
        <v>0</v>
      </c>
      <c r="L142" s="37">
        <f>L137*Matrices!$J$37</f>
        <v>0</v>
      </c>
      <c r="M142" s="37">
        <f>M137*Matrices!$K$37</f>
        <v>0</v>
      </c>
      <c r="N142" s="37"/>
      <c r="O142" s="37"/>
      <c r="P142" s="37">
        <f>P137*Matrices!$B$37</f>
        <v>0</v>
      </c>
      <c r="Q142" s="37">
        <f>Q137*Matrices!$C$37</f>
        <v>4000</v>
      </c>
      <c r="R142" s="37">
        <f>R137*Matrices!$D$37</f>
        <v>0</v>
      </c>
      <c r="S142" s="37">
        <f>S137*Matrices!$E$37</f>
        <v>18500</v>
      </c>
      <c r="T142" s="37">
        <f>T137*Matrices!$F$37</f>
        <v>0</v>
      </c>
      <c r="U142" s="37">
        <f>U137*Matrices!$G$37</f>
        <v>0</v>
      </c>
      <c r="V142" s="37">
        <f>V137*Matrices!$H$37</f>
        <v>0</v>
      </c>
      <c r="W142" s="37">
        <f>W137*Matrices!$I$37</f>
        <v>0</v>
      </c>
      <c r="X142" s="37">
        <f>X137*Matrices!$J$37</f>
        <v>0</v>
      </c>
      <c r="Y142" s="37">
        <f>Y137*Matrices!$K$37</f>
        <v>0</v>
      </c>
      <c r="Z142" s="37"/>
      <c r="AA142" s="37"/>
      <c r="AB142" s="37">
        <f>AB137*Matrices!$B$37</f>
        <v>0</v>
      </c>
      <c r="AC142" s="37">
        <f>AC137*Matrices!$C$37</f>
        <v>2000</v>
      </c>
      <c r="AD142" s="37">
        <f>AD137*Matrices!$D$37</f>
        <v>0</v>
      </c>
      <c r="AE142" s="37">
        <f>AE137*Matrices!$E$37</f>
        <v>17500</v>
      </c>
      <c r="AF142" s="37">
        <f>AF137*Matrices!$F$37</f>
        <v>0</v>
      </c>
      <c r="AG142" s="37">
        <f>AG137*Matrices!$G$37</f>
        <v>0</v>
      </c>
      <c r="AH142" s="37">
        <f>AH137*Matrices!$H$37</f>
        <v>0</v>
      </c>
      <c r="AI142" s="37">
        <f>AI137*Matrices!$I$37</f>
        <v>0</v>
      </c>
      <c r="AJ142" s="37">
        <f>AJ137*Matrices!$J$37</f>
        <v>0</v>
      </c>
      <c r="AK142" s="37">
        <f>AK137*Matrices!$K$37</f>
        <v>0</v>
      </c>
      <c r="AL142" s="37"/>
      <c r="AM142" s="37"/>
      <c r="AN142" s="37">
        <f>AN137*Matrices!$B$37</f>
        <v>0</v>
      </c>
      <c r="AO142" s="37">
        <f>AO137*Matrices!$C$37</f>
        <v>1500</v>
      </c>
      <c r="AP142" s="37">
        <f>AP137*Matrices!$D$37</f>
        <v>0</v>
      </c>
      <c r="AQ142" s="37">
        <f>AQ137*Matrices!$E$37</f>
        <v>16500</v>
      </c>
      <c r="AR142" s="37">
        <f>AR137*Matrices!$F$37</f>
        <v>0</v>
      </c>
      <c r="AS142" s="37">
        <f>AS137*Matrices!$G$37</f>
        <v>0</v>
      </c>
      <c r="AT142" s="37">
        <f>AT137*Matrices!$H$37</f>
        <v>0</v>
      </c>
      <c r="AU142" s="37">
        <f>AU137*Matrices!$I$37</f>
        <v>0</v>
      </c>
      <c r="AV142" s="37">
        <f>AV137*Matrices!$J$37</f>
        <v>0</v>
      </c>
      <c r="AW142" s="37">
        <f>AW137*Matrices!$K$37</f>
        <v>0</v>
      </c>
      <c r="AX142" s="37"/>
    </row>
    <row r="143" spans="1:50" x14ac:dyDescent="0.25">
      <c r="B143" t="str">
        <f>B137</f>
        <v>UNM-GA</v>
      </c>
      <c r="D143" s="344">
        <f t="shared" ref="D143:M143" si="108">SUM(D140:D142)</f>
        <v>0</v>
      </c>
      <c r="E143" s="344">
        <f t="shared" si="108"/>
        <v>15000</v>
      </c>
      <c r="F143" s="344">
        <f t="shared" si="108"/>
        <v>0</v>
      </c>
      <c r="G143" s="344">
        <f t="shared" si="108"/>
        <v>19000</v>
      </c>
      <c r="H143" s="344">
        <f t="shared" si="108"/>
        <v>0</v>
      </c>
      <c r="I143" s="344">
        <f t="shared" si="108"/>
        <v>0</v>
      </c>
      <c r="J143" s="344">
        <f t="shared" si="108"/>
        <v>0</v>
      </c>
      <c r="K143" s="344">
        <f t="shared" si="108"/>
        <v>0</v>
      </c>
      <c r="L143" s="344">
        <f t="shared" si="108"/>
        <v>0</v>
      </c>
      <c r="M143" s="344">
        <f t="shared" si="108"/>
        <v>0</v>
      </c>
      <c r="N143" s="194">
        <f>SUM(D143:M143)/Matrices!$L$37</f>
        <v>22.006472491909385</v>
      </c>
      <c r="O143" s="37"/>
      <c r="P143" s="344">
        <f t="shared" ref="P143:Y143" si="109">SUM(P140:P142)</f>
        <v>0</v>
      </c>
      <c r="Q143" s="344">
        <f t="shared" si="109"/>
        <v>10500</v>
      </c>
      <c r="R143" s="344">
        <f t="shared" si="109"/>
        <v>0</v>
      </c>
      <c r="S143" s="344">
        <f t="shared" si="109"/>
        <v>23500</v>
      </c>
      <c r="T143" s="344">
        <f t="shared" si="109"/>
        <v>0</v>
      </c>
      <c r="U143" s="344">
        <f t="shared" si="109"/>
        <v>0</v>
      </c>
      <c r="V143" s="344">
        <f t="shared" si="109"/>
        <v>0</v>
      </c>
      <c r="W143" s="344">
        <f t="shared" si="109"/>
        <v>0</v>
      </c>
      <c r="X143" s="344">
        <f t="shared" si="109"/>
        <v>0</v>
      </c>
      <c r="Y143" s="344">
        <f t="shared" si="109"/>
        <v>0</v>
      </c>
      <c r="Z143" s="194">
        <f>SUM(P143:Y143)/Matrices!$L$37</f>
        <v>22.006472491909385</v>
      </c>
      <c r="AA143" s="37"/>
      <c r="AB143" s="344">
        <f t="shared" ref="AB143:AK143" si="110">SUM(AB140:AB142)</f>
        <v>0</v>
      </c>
      <c r="AC143" s="344">
        <f t="shared" si="110"/>
        <v>8000</v>
      </c>
      <c r="AD143" s="344">
        <f t="shared" si="110"/>
        <v>0</v>
      </c>
      <c r="AE143" s="344">
        <f t="shared" si="110"/>
        <v>26000</v>
      </c>
      <c r="AF143" s="344">
        <f t="shared" si="110"/>
        <v>0</v>
      </c>
      <c r="AG143" s="344">
        <f t="shared" si="110"/>
        <v>0</v>
      </c>
      <c r="AH143" s="344">
        <f t="shared" si="110"/>
        <v>0</v>
      </c>
      <c r="AI143" s="344">
        <f t="shared" si="110"/>
        <v>0</v>
      </c>
      <c r="AJ143" s="344">
        <f t="shared" si="110"/>
        <v>0</v>
      </c>
      <c r="AK143" s="344">
        <f t="shared" si="110"/>
        <v>0</v>
      </c>
      <c r="AL143" s="194">
        <f>SUM(AB143:AK143)/Matrices!$L$37</f>
        <v>22.006472491909385</v>
      </c>
      <c r="AM143" s="37"/>
      <c r="AN143" s="344">
        <f t="shared" ref="AN143:AW143" si="111">SUM(AN140:AN142)</f>
        <v>0</v>
      </c>
      <c r="AO143" s="344">
        <f t="shared" si="111"/>
        <v>8500</v>
      </c>
      <c r="AP143" s="344">
        <f t="shared" si="111"/>
        <v>0</v>
      </c>
      <c r="AQ143" s="344">
        <f t="shared" si="111"/>
        <v>22500</v>
      </c>
      <c r="AR143" s="344">
        <f t="shared" si="111"/>
        <v>0</v>
      </c>
      <c r="AS143" s="344">
        <f t="shared" si="111"/>
        <v>0</v>
      </c>
      <c r="AT143" s="344">
        <f t="shared" si="111"/>
        <v>0</v>
      </c>
      <c r="AU143" s="344">
        <f t="shared" si="111"/>
        <v>0</v>
      </c>
      <c r="AV143" s="344">
        <f t="shared" si="111"/>
        <v>0</v>
      </c>
      <c r="AW143" s="344">
        <f t="shared" si="111"/>
        <v>0</v>
      </c>
      <c r="AX143" s="194">
        <f>SUM(AN143:AW143)/Matrices!$L$37</f>
        <v>20.064724919093852</v>
      </c>
    </row>
    <row r="144" spans="1:50" x14ac:dyDescent="0.25"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</row>
    <row r="145" spans="1:50" x14ac:dyDescent="0.25">
      <c r="A145" s="35" t="str">
        <f>Raw_STEMH_Data!A44</f>
        <v>37</v>
      </c>
      <c r="B145" t="str">
        <f>Raw_STEMH_Data!B44</f>
        <v>UNM-LA</v>
      </c>
      <c r="C145" s="343" t="str">
        <f>Raw_STEMH_Data!C44</f>
        <v>1</v>
      </c>
      <c r="D145" s="37">
        <f>Raw_STEMH_Data!D44</f>
        <v>0</v>
      </c>
      <c r="E145" s="37">
        <f>Raw_STEMH_Data!E44</f>
        <v>2</v>
      </c>
      <c r="F145" s="37">
        <f>Raw_STEMH_Data!F44</f>
        <v>0</v>
      </c>
      <c r="G145" s="37">
        <f>Raw_STEMH_Data!G44</f>
        <v>6</v>
      </c>
      <c r="H145" s="37">
        <f>Raw_STEMH_Data!H44</f>
        <v>0</v>
      </c>
      <c r="I145" s="37">
        <f>Raw_STEMH_Data!I44</f>
        <v>0</v>
      </c>
      <c r="J145" s="37">
        <f>Raw_STEMH_Data!J44</f>
        <v>0</v>
      </c>
      <c r="K145" s="37">
        <f>Raw_STEMH_Data!K44</f>
        <v>0</v>
      </c>
      <c r="L145" s="37">
        <f>Raw_STEMH_Data!L44</f>
        <v>0</v>
      </c>
      <c r="M145" s="37">
        <f>Raw_STEMH_Data!M44</f>
        <v>0</v>
      </c>
      <c r="N145" s="37"/>
      <c r="O145" s="37"/>
      <c r="P145" s="37">
        <f>Raw_STEMH_Data!N44</f>
        <v>0</v>
      </c>
      <c r="Q145" s="37">
        <f>Raw_STEMH_Data!O44</f>
        <v>0</v>
      </c>
      <c r="R145" s="37">
        <f>Raw_STEMH_Data!P44</f>
        <v>0</v>
      </c>
      <c r="S145" s="37">
        <f>Raw_STEMH_Data!Q44</f>
        <v>3</v>
      </c>
      <c r="T145" s="37">
        <f>Raw_STEMH_Data!R44</f>
        <v>0</v>
      </c>
      <c r="U145" s="37">
        <f>Raw_STEMH_Data!S44</f>
        <v>0</v>
      </c>
      <c r="V145" s="37">
        <f>Raw_STEMH_Data!T44</f>
        <v>0</v>
      </c>
      <c r="W145" s="37">
        <f>Raw_STEMH_Data!U44</f>
        <v>0</v>
      </c>
      <c r="X145" s="37">
        <f>Raw_STEMH_Data!V44</f>
        <v>0</v>
      </c>
      <c r="Y145" s="37">
        <f>Raw_STEMH_Data!W44</f>
        <v>0</v>
      </c>
      <c r="Z145" s="37"/>
      <c r="AA145" s="37"/>
      <c r="AB145" s="37">
        <f>Raw_STEMH_Data!X44</f>
        <v>0</v>
      </c>
      <c r="AC145" s="37">
        <f>Raw_STEMH_Data!Y44</f>
        <v>0</v>
      </c>
      <c r="AD145" s="37">
        <f>Raw_STEMH_Data!Z44</f>
        <v>0</v>
      </c>
      <c r="AE145" s="37">
        <f>Raw_STEMH_Data!AA44</f>
        <v>4</v>
      </c>
      <c r="AF145" s="37">
        <f>Raw_STEMH_Data!AB44</f>
        <v>0</v>
      </c>
      <c r="AG145" s="37">
        <f>Raw_STEMH_Data!AC44</f>
        <v>0</v>
      </c>
      <c r="AH145" s="37">
        <f>Raw_STEMH_Data!AD44</f>
        <v>0</v>
      </c>
      <c r="AI145" s="37">
        <f>Raw_STEMH_Data!AE44</f>
        <v>0</v>
      </c>
      <c r="AJ145" s="37">
        <f>Raw_STEMH_Data!AF44</f>
        <v>0</v>
      </c>
      <c r="AK145" s="37">
        <f>Raw_STEMH_Data!AG44</f>
        <v>0</v>
      </c>
      <c r="AL145" s="37"/>
      <c r="AM145" s="37"/>
      <c r="AN145" s="37">
        <f>Raw_STEMH_Data!AH44</f>
        <v>0</v>
      </c>
      <c r="AO145" s="37">
        <f>Raw_STEMH_Data!AI44</f>
        <v>1</v>
      </c>
      <c r="AP145" s="37">
        <f>Raw_STEMH_Data!AJ44</f>
        <v>0</v>
      </c>
      <c r="AQ145" s="37">
        <f>Raw_STEMH_Data!AK44</f>
        <v>3</v>
      </c>
      <c r="AR145" s="37">
        <f>Raw_STEMH_Data!AL44</f>
        <v>0</v>
      </c>
      <c r="AS145" s="37">
        <f>Raw_STEMH_Data!AM44</f>
        <v>0</v>
      </c>
      <c r="AT145" s="37">
        <f>Raw_STEMH_Data!AN44</f>
        <v>0</v>
      </c>
      <c r="AU145" s="37">
        <f>Raw_STEMH_Data!AO44</f>
        <v>0</v>
      </c>
      <c r="AV145" s="37">
        <f>Raw_STEMH_Data!AP44</f>
        <v>0</v>
      </c>
      <c r="AW145" s="37">
        <f>Raw_STEMH_Data!AQ44</f>
        <v>0</v>
      </c>
      <c r="AX145" s="37"/>
    </row>
    <row r="146" spans="1:50" x14ac:dyDescent="0.25">
      <c r="A146" s="35" t="str">
        <f>Raw_STEMH_Data!A45</f>
        <v>37</v>
      </c>
      <c r="B146" t="str">
        <f>Raw_STEMH_Data!B45</f>
        <v>UNM-LA</v>
      </c>
      <c r="C146" s="343" t="str">
        <f>Raw_STEMH_Data!C45</f>
        <v>2</v>
      </c>
      <c r="D146" s="37">
        <f>Raw_STEMH_Data!D45</f>
        <v>0</v>
      </c>
      <c r="E146" s="37">
        <f>Raw_STEMH_Data!E45</f>
        <v>1</v>
      </c>
      <c r="F146" s="37">
        <f>Raw_STEMH_Data!F45</f>
        <v>0</v>
      </c>
      <c r="G146" s="37">
        <f>Raw_STEMH_Data!G45</f>
        <v>4</v>
      </c>
      <c r="H146" s="37">
        <f>Raw_STEMH_Data!H45</f>
        <v>0</v>
      </c>
      <c r="I146" s="37">
        <f>Raw_STEMH_Data!I45</f>
        <v>0</v>
      </c>
      <c r="J146" s="37">
        <f>Raw_STEMH_Data!J45</f>
        <v>0</v>
      </c>
      <c r="K146" s="37">
        <f>Raw_STEMH_Data!K45</f>
        <v>0</v>
      </c>
      <c r="L146" s="37">
        <f>Raw_STEMH_Data!L45</f>
        <v>0</v>
      </c>
      <c r="M146" s="37">
        <f>Raw_STEMH_Data!M45</f>
        <v>0</v>
      </c>
      <c r="N146" s="37"/>
      <c r="O146" s="37"/>
      <c r="P146" s="37">
        <f>Raw_STEMH_Data!N45</f>
        <v>0</v>
      </c>
      <c r="Q146" s="37">
        <f>Raw_STEMH_Data!O45</f>
        <v>0</v>
      </c>
      <c r="R146" s="37">
        <f>Raw_STEMH_Data!P45</f>
        <v>0</v>
      </c>
      <c r="S146" s="37">
        <f>Raw_STEMH_Data!Q45</f>
        <v>6</v>
      </c>
      <c r="T146" s="37">
        <f>Raw_STEMH_Data!R45</f>
        <v>0</v>
      </c>
      <c r="U146" s="37">
        <f>Raw_STEMH_Data!S45</f>
        <v>0</v>
      </c>
      <c r="V146" s="37">
        <f>Raw_STEMH_Data!T45</f>
        <v>0</v>
      </c>
      <c r="W146" s="37">
        <f>Raw_STEMH_Data!U45</f>
        <v>0</v>
      </c>
      <c r="X146" s="37">
        <f>Raw_STEMH_Data!V45</f>
        <v>0</v>
      </c>
      <c r="Y146" s="37">
        <f>Raw_STEMH_Data!W45</f>
        <v>0</v>
      </c>
      <c r="Z146" s="37"/>
      <c r="AA146" s="37"/>
      <c r="AB146" s="37">
        <f>Raw_STEMH_Data!X45</f>
        <v>0</v>
      </c>
      <c r="AC146" s="37">
        <f>Raw_STEMH_Data!Y45</f>
        <v>0</v>
      </c>
      <c r="AD146" s="37">
        <f>Raw_STEMH_Data!Z45</f>
        <v>0</v>
      </c>
      <c r="AE146" s="37">
        <f>Raw_STEMH_Data!AA45</f>
        <v>3</v>
      </c>
      <c r="AF146" s="37">
        <f>Raw_STEMH_Data!AB45</f>
        <v>0</v>
      </c>
      <c r="AG146" s="37">
        <f>Raw_STEMH_Data!AC45</f>
        <v>0</v>
      </c>
      <c r="AH146" s="37">
        <f>Raw_STEMH_Data!AD45</f>
        <v>0</v>
      </c>
      <c r="AI146" s="37">
        <f>Raw_STEMH_Data!AE45</f>
        <v>0</v>
      </c>
      <c r="AJ146" s="37">
        <f>Raw_STEMH_Data!AF45</f>
        <v>0</v>
      </c>
      <c r="AK146" s="37">
        <f>Raw_STEMH_Data!AG45</f>
        <v>0</v>
      </c>
      <c r="AL146" s="37"/>
      <c r="AM146" s="37"/>
      <c r="AN146" s="37">
        <f>Raw_STEMH_Data!AH45</f>
        <v>0</v>
      </c>
      <c r="AO146" s="37">
        <f>Raw_STEMH_Data!AI45</f>
        <v>0</v>
      </c>
      <c r="AP146" s="37">
        <f>Raw_STEMH_Data!AJ45</f>
        <v>0</v>
      </c>
      <c r="AQ146" s="37">
        <f>Raw_STEMH_Data!AK45</f>
        <v>3</v>
      </c>
      <c r="AR146" s="37">
        <f>Raw_STEMH_Data!AL45</f>
        <v>0</v>
      </c>
      <c r="AS146" s="37">
        <f>Raw_STEMH_Data!AM45</f>
        <v>0</v>
      </c>
      <c r="AT146" s="37">
        <f>Raw_STEMH_Data!AN45</f>
        <v>0</v>
      </c>
      <c r="AU146" s="37">
        <f>Raw_STEMH_Data!AO45</f>
        <v>0</v>
      </c>
      <c r="AV146" s="37">
        <f>Raw_STEMH_Data!AP45</f>
        <v>0</v>
      </c>
      <c r="AW146" s="37">
        <f>Raw_STEMH_Data!AQ45</f>
        <v>0</v>
      </c>
      <c r="AX146" s="37"/>
    </row>
    <row r="147" spans="1:50" x14ac:dyDescent="0.25">
      <c r="A147" s="35" t="str">
        <f>Raw_STEMH_Data!A46</f>
        <v>37</v>
      </c>
      <c r="B147" t="str">
        <f>Raw_STEMH_Data!B46</f>
        <v>UNM-LA</v>
      </c>
      <c r="C147" s="343" t="str">
        <f>Raw_STEMH_Data!C46</f>
        <v>3</v>
      </c>
      <c r="D147" s="37">
        <f>Raw_STEMH_Data!D46</f>
        <v>0</v>
      </c>
      <c r="E147" s="37">
        <f>Raw_STEMH_Data!E46</f>
        <v>0</v>
      </c>
      <c r="F147" s="37">
        <f>Raw_STEMH_Data!F46</f>
        <v>0</v>
      </c>
      <c r="G147" s="37">
        <f>Raw_STEMH_Data!G46</f>
        <v>0</v>
      </c>
      <c r="H147" s="37">
        <f>Raw_STEMH_Data!H46</f>
        <v>0</v>
      </c>
      <c r="I147" s="37">
        <f>Raw_STEMH_Data!I46</f>
        <v>0</v>
      </c>
      <c r="J147" s="37">
        <f>Raw_STEMH_Data!J46</f>
        <v>0</v>
      </c>
      <c r="K147" s="37">
        <f>Raw_STEMH_Data!K46</f>
        <v>0</v>
      </c>
      <c r="L147" s="37">
        <f>Raw_STEMH_Data!L46</f>
        <v>0</v>
      </c>
      <c r="M147" s="37">
        <f>Raw_STEMH_Data!M46</f>
        <v>0</v>
      </c>
      <c r="N147" s="37"/>
      <c r="O147" s="37"/>
      <c r="P147" s="37">
        <f>Raw_STEMH_Data!N46</f>
        <v>0</v>
      </c>
      <c r="Q147" s="37">
        <f>Raw_STEMH_Data!O46</f>
        <v>0</v>
      </c>
      <c r="R147" s="37">
        <f>Raw_STEMH_Data!P46</f>
        <v>0</v>
      </c>
      <c r="S147" s="37">
        <f>Raw_STEMH_Data!Q46</f>
        <v>0</v>
      </c>
      <c r="T147" s="37">
        <f>Raw_STEMH_Data!R46</f>
        <v>0</v>
      </c>
      <c r="U147" s="37">
        <f>Raw_STEMH_Data!S46</f>
        <v>0</v>
      </c>
      <c r="V147" s="37">
        <f>Raw_STEMH_Data!T46</f>
        <v>0</v>
      </c>
      <c r="W147" s="37">
        <f>Raw_STEMH_Data!U46</f>
        <v>0</v>
      </c>
      <c r="X147" s="37">
        <f>Raw_STEMH_Data!V46</f>
        <v>0</v>
      </c>
      <c r="Y147" s="37">
        <f>Raw_STEMH_Data!W46</f>
        <v>0</v>
      </c>
      <c r="Z147" s="37"/>
      <c r="AA147" s="37"/>
      <c r="AB147" s="37">
        <f>Raw_STEMH_Data!X46</f>
        <v>0</v>
      </c>
      <c r="AC147" s="37">
        <f>Raw_STEMH_Data!Y46</f>
        <v>0</v>
      </c>
      <c r="AD147" s="37">
        <f>Raw_STEMH_Data!Z46</f>
        <v>0</v>
      </c>
      <c r="AE147" s="37">
        <f>Raw_STEMH_Data!AA46</f>
        <v>0</v>
      </c>
      <c r="AF147" s="37">
        <f>Raw_STEMH_Data!AB46</f>
        <v>0</v>
      </c>
      <c r="AG147" s="37">
        <f>Raw_STEMH_Data!AC46</f>
        <v>0</v>
      </c>
      <c r="AH147" s="37">
        <f>Raw_STEMH_Data!AD46</f>
        <v>0</v>
      </c>
      <c r="AI147" s="37">
        <f>Raw_STEMH_Data!AE46</f>
        <v>0</v>
      </c>
      <c r="AJ147" s="37">
        <f>Raw_STEMH_Data!AF46</f>
        <v>0</v>
      </c>
      <c r="AK147" s="37">
        <f>Raw_STEMH_Data!AG46</f>
        <v>0</v>
      </c>
      <c r="AL147" s="37"/>
      <c r="AM147" s="37"/>
      <c r="AN147" s="37">
        <f>Raw_STEMH_Data!AH46</f>
        <v>0</v>
      </c>
      <c r="AO147" s="37">
        <f>Raw_STEMH_Data!AI46</f>
        <v>0</v>
      </c>
      <c r="AP147" s="37">
        <f>Raw_STEMH_Data!AJ46</f>
        <v>0</v>
      </c>
      <c r="AQ147" s="37">
        <f>Raw_STEMH_Data!AK46</f>
        <v>0</v>
      </c>
      <c r="AR147" s="37">
        <f>Raw_STEMH_Data!AL46</f>
        <v>0</v>
      </c>
      <c r="AS147" s="37">
        <f>Raw_STEMH_Data!AM46</f>
        <v>0</v>
      </c>
      <c r="AT147" s="37">
        <f>Raw_STEMH_Data!AN46</f>
        <v>0</v>
      </c>
      <c r="AU147" s="37">
        <f>Raw_STEMH_Data!AO46</f>
        <v>0</v>
      </c>
      <c r="AV147" s="37">
        <f>Raw_STEMH_Data!AP46</f>
        <v>0</v>
      </c>
      <c r="AW147" s="37">
        <f>Raw_STEMH_Data!AQ46</f>
        <v>0</v>
      </c>
      <c r="AX147" s="37"/>
    </row>
    <row r="148" spans="1:50" x14ac:dyDescent="0.25">
      <c r="D148" s="344">
        <f t="shared" ref="D148:M148" si="112">SUM(D145:D147)</f>
        <v>0</v>
      </c>
      <c r="E148" s="344">
        <f t="shared" si="112"/>
        <v>3</v>
      </c>
      <c r="F148" s="344">
        <f t="shared" si="112"/>
        <v>0</v>
      </c>
      <c r="G148" s="344">
        <f t="shared" si="112"/>
        <v>10</v>
      </c>
      <c r="H148" s="344">
        <f t="shared" si="112"/>
        <v>0</v>
      </c>
      <c r="I148" s="344">
        <f t="shared" si="112"/>
        <v>0</v>
      </c>
      <c r="J148" s="344">
        <f t="shared" si="112"/>
        <v>0</v>
      </c>
      <c r="K148" s="344">
        <f t="shared" si="112"/>
        <v>0</v>
      </c>
      <c r="L148" s="344">
        <f t="shared" si="112"/>
        <v>0</v>
      </c>
      <c r="M148" s="344">
        <f t="shared" si="112"/>
        <v>0</v>
      </c>
      <c r="N148" s="37"/>
      <c r="O148" s="37"/>
      <c r="P148" s="344">
        <f t="shared" ref="P148:Y148" si="113">SUM(P145:P147)</f>
        <v>0</v>
      </c>
      <c r="Q148" s="344">
        <f t="shared" si="113"/>
        <v>0</v>
      </c>
      <c r="R148" s="344">
        <f t="shared" si="113"/>
        <v>0</v>
      </c>
      <c r="S148" s="344">
        <f t="shared" si="113"/>
        <v>9</v>
      </c>
      <c r="T148" s="344">
        <f t="shared" si="113"/>
        <v>0</v>
      </c>
      <c r="U148" s="344">
        <f t="shared" si="113"/>
        <v>0</v>
      </c>
      <c r="V148" s="344">
        <f t="shared" si="113"/>
        <v>0</v>
      </c>
      <c r="W148" s="344">
        <f t="shared" si="113"/>
        <v>0</v>
      </c>
      <c r="X148" s="344">
        <f t="shared" si="113"/>
        <v>0</v>
      </c>
      <c r="Y148" s="344">
        <f t="shared" si="113"/>
        <v>0</v>
      </c>
      <c r="Z148" s="37"/>
      <c r="AA148" s="37"/>
      <c r="AB148" s="344">
        <f t="shared" ref="AB148:AK148" si="114">SUM(AB145:AB147)</f>
        <v>0</v>
      </c>
      <c r="AC148" s="344">
        <f t="shared" si="114"/>
        <v>0</v>
      </c>
      <c r="AD148" s="344">
        <f t="shared" si="114"/>
        <v>0</v>
      </c>
      <c r="AE148" s="344">
        <f t="shared" si="114"/>
        <v>7</v>
      </c>
      <c r="AF148" s="344">
        <f t="shared" si="114"/>
        <v>0</v>
      </c>
      <c r="AG148" s="344">
        <f t="shared" si="114"/>
        <v>0</v>
      </c>
      <c r="AH148" s="344">
        <f t="shared" si="114"/>
        <v>0</v>
      </c>
      <c r="AI148" s="344">
        <f t="shared" si="114"/>
        <v>0</v>
      </c>
      <c r="AJ148" s="344">
        <f t="shared" si="114"/>
        <v>0</v>
      </c>
      <c r="AK148" s="344">
        <f t="shared" si="114"/>
        <v>0</v>
      </c>
      <c r="AL148" s="37"/>
      <c r="AM148" s="37"/>
      <c r="AN148" s="344">
        <f t="shared" ref="AN148:AW148" si="115">SUM(AN145:AN147)</f>
        <v>0</v>
      </c>
      <c r="AO148" s="344">
        <f t="shared" si="115"/>
        <v>1</v>
      </c>
      <c r="AP148" s="344">
        <f t="shared" si="115"/>
        <v>0</v>
      </c>
      <c r="AQ148" s="344">
        <f t="shared" si="115"/>
        <v>6</v>
      </c>
      <c r="AR148" s="344">
        <f t="shared" si="115"/>
        <v>0</v>
      </c>
      <c r="AS148" s="344">
        <f t="shared" si="115"/>
        <v>0</v>
      </c>
      <c r="AT148" s="344">
        <f t="shared" si="115"/>
        <v>0</v>
      </c>
      <c r="AU148" s="344">
        <f t="shared" si="115"/>
        <v>0</v>
      </c>
      <c r="AV148" s="344">
        <f t="shared" si="115"/>
        <v>0</v>
      </c>
      <c r="AW148" s="344">
        <f t="shared" si="115"/>
        <v>0</v>
      </c>
      <c r="AX148" s="37"/>
    </row>
    <row r="149" spans="1:50" x14ac:dyDescent="0.25"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</row>
    <row r="150" spans="1:50" x14ac:dyDescent="0.25">
      <c r="D150" s="37">
        <f>D145*Matrices!$B$35</f>
        <v>0</v>
      </c>
      <c r="E150" s="37">
        <f>E145*Matrices!$C$35</f>
        <v>1000</v>
      </c>
      <c r="F150" s="37">
        <f>F145*Matrices!$D$35</f>
        <v>0</v>
      </c>
      <c r="G150" s="37">
        <f>G145*Matrices!$E$35</f>
        <v>3000</v>
      </c>
      <c r="H150" s="37">
        <f>H145*Matrices!$F$35</f>
        <v>0</v>
      </c>
      <c r="I150" s="37">
        <f>I145*Matrices!$G$35</f>
        <v>0</v>
      </c>
      <c r="J150" s="37">
        <f>J145*Matrices!$H$35</f>
        <v>0</v>
      </c>
      <c r="K150" s="37">
        <f>K145*Matrices!$I$35</f>
        <v>0</v>
      </c>
      <c r="L150" s="37">
        <f>L145*Matrices!$J$35</f>
        <v>0</v>
      </c>
      <c r="M150" s="37">
        <f>M145*Matrices!$K$35</f>
        <v>0</v>
      </c>
      <c r="N150" s="37"/>
      <c r="O150" s="37"/>
      <c r="P150" s="37">
        <f>P145*Matrices!$B$35</f>
        <v>0</v>
      </c>
      <c r="Q150" s="37">
        <f>Q145*Matrices!$C$35</f>
        <v>0</v>
      </c>
      <c r="R150" s="37">
        <f>R145*Matrices!$D$35</f>
        <v>0</v>
      </c>
      <c r="S150" s="37">
        <f>S145*Matrices!$E$35</f>
        <v>1500</v>
      </c>
      <c r="T150" s="37">
        <f>T145*Matrices!$F$35</f>
        <v>0</v>
      </c>
      <c r="U150" s="37">
        <f>U145*Matrices!$G$35</f>
        <v>0</v>
      </c>
      <c r="V150" s="37">
        <f>V145*Matrices!$H$35</f>
        <v>0</v>
      </c>
      <c r="W150" s="37">
        <f>W145*Matrices!$I$35</f>
        <v>0</v>
      </c>
      <c r="X150" s="37">
        <f>X145*Matrices!$J$35</f>
        <v>0</v>
      </c>
      <c r="Y150" s="37">
        <f>Y145*Matrices!$K$35</f>
        <v>0</v>
      </c>
      <c r="Z150" s="37"/>
      <c r="AA150" s="37"/>
      <c r="AB150" s="37">
        <f>AB145*Matrices!$B$35</f>
        <v>0</v>
      </c>
      <c r="AC150" s="37">
        <f>AC145*Matrices!$C$35</f>
        <v>0</v>
      </c>
      <c r="AD150" s="37">
        <f>AD145*Matrices!$D$35</f>
        <v>0</v>
      </c>
      <c r="AE150" s="37">
        <f>AE145*Matrices!$E$35</f>
        <v>2000</v>
      </c>
      <c r="AF150" s="37">
        <f>AF145*Matrices!$F$35</f>
        <v>0</v>
      </c>
      <c r="AG150" s="37">
        <f>AG145*Matrices!$G$35</f>
        <v>0</v>
      </c>
      <c r="AH150" s="37">
        <f>AH145*Matrices!$H$35</f>
        <v>0</v>
      </c>
      <c r="AI150" s="37">
        <f>AI145*Matrices!$I$35</f>
        <v>0</v>
      </c>
      <c r="AJ150" s="37">
        <f>AJ145*Matrices!$J$35</f>
        <v>0</v>
      </c>
      <c r="AK150" s="37">
        <f>AK145*Matrices!$K$35</f>
        <v>0</v>
      </c>
      <c r="AL150" s="37"/>
      <c r="AM150" s="37"/>
      <c r="AN150" s="37">
        <f>AN145*Matrices!$B$35</f>
        <v>0</v>
      </c>
      <c r="AO150" s="37">
        <f>AO145*Matrices!$C$35</f>
        <v>500</v>
      </c>
      <c r="AP150" s="37">
        <f>AP145*Matrices!$D$35</f>
        <v>0</v>
      </c>
      <c r="AQ150" s="37">
        <f>AQ145*Matrices!$E$35</f>
        <v>1500</v>
      </c>
      <c r="AR150" s="37">
        <f>AR145*Matrices!$F$35</f>
        <v>0</v>
      </c>
      <c r="AS150" s="37">
        <f>AS145*Matrices!$G$35</f>
        <v>0</v>
      </c>
      <c r="AT150" s="37">
        <f>AT145*Matrices!$H$35</f>
        <v>0</v>
      </c>
      <c r="AU150" s="37">
        <f>AU145*Matrices!$I$35</f>
        <v>0</v>
      </c>
      <c r="AV150" s="37">
        <f>AV145*Matrices!$J$35</f>
        <v>0</v>
      </c>
      <c r="AW150" s="37">
        <f>AW145*Matrices!$K$35</f>
        <v>0</v>
      </c>
      <c r="AX150" s="37"/>
    </row>
    <row r="151" spans="1:50" x14ac:dyDescent="0.25">
      <c r="D151" s="37">
        <f>D146*Matrices!$B$36</f>
        <v>0</v>
      </c>
      <c r="E151" s="37">
        <f>E146*Matrices!$C$36</f>
        <v>500</v>
      </c>
      <c r="F151" s="37">
        <f>F146*Matrices!$D$36</f>
        <v>0</v>
      </c>
      <c r="G151" s="37">
        <f>G146*Matrices!$E$36</f>
        <v>2000</v>
      </c>
      <c r="H151" s="37">
        <f>H146*Matrices!$F$36</f>
        <v>0</v>
      </c>
      <c r="I151" s="37">
        <f>I146*Matrices!$G$36</f>
        <v>0</v>
      </c>
      <c r="J151" s="37">
        <f>J146*Matrices!$H$36</f>
        <v>0</v>
      </c>
      <c r="K151" s="37">
        <f>K146*Matrices!$I$36</f>
        <v>0</v>
      </c>
      <c r="L151" s="37">
        <f>L146*Matrices!$J$36</f>
        <v>0</v>
      </c>
      <c r="M151" s="37">
        <f>M146*Matrices!$K$36</f>
        <v>0</v>
      </c>
      <c r="N151" s="37"/>
      <c r="O151" s="37"/>
      <c r="P151" s="37">
        <f>P146*Matrices!$B$36</f>
        <v>0</v>
      </c>
      <c r="Q151" s="37">
        <f>Q146*Matrices!$C$36</f>
        <v>0</v>
      </c>
      <c r="R151" s="37">
        <f>R146*Matrices!$D$36</f>
        <v>0</v>
      </c>
      <c r="S151" s="37">
        <f>S146*Matrices!$E$36</f>
        <v>3000</v>
      </c>
      <c r="T151" s="37">
        <f>T146*Matrices!$F$36</f>
        <v>0</v>
      </c>
      <c r="U151" s="37">
        <f>U146*Matrices!$G$36</f>
        <v>0</v>
      </c>
      <c r="V151" s="37">
        <f>V146*Matrices!$H$36</f>
        <v>0</v>
      </c>
      <c r="W151" s="37">
        <f>W146*Matrices!$I$36</f>
        <v>0</v>
      </c>
      <c r="X151" s="37">
        <f>X146*Matrices!$J$36</f>
        <v>0</v>
      </c>
      <c r="Y151" s="37">
        <f>Y146*Matrices!$K$36</f>
        <v>0</v>
      </c>
      <c r="Z151" s="37"/>
      <c r="AA151" s="37"/>
      <c r="AB151" s="37">
        <f>AB146*Matrices!$B$36</f>
        <v>0</v>
      </c>
      <c r="AC151" s="37">
        <f>AC146*Matrices!$C$36</f>
        <v>0</v>
      </c>
      <c r="AD151" s="37">
        <f>AD146*Matrices!$D$36</f>
        <v>0</v>
      </c>
      <c r="AE151" s="37">
        <f>AE146*Matrices!$E$36</f>
        <v>1500</v>
      </c>
      <c r="AF151" s="37">
        <f>AF146*Matrices!$F$36</f>
        <v>0</v>
      </c>
      <c r="AG151" s="37">
        <f>AG146*Matrices!$G$36</f>
        <v>0</v>
      </c>
      <c r="AH151" s="37">
        <f>AH146*Matrices!$H$36</f>
        <v>0</v>
      </c>
      <c r="AI151" s="37">
        <f>AI146*Matrices!$I$36</f>
        <v>0</v>
      </c>
      <c r="AJ151" s="37">
        <f>AJ146*Matrices!$J$36</f>
        <v>0</v>
      </c>
      <c r="AK151" s="37">
        <f>AK146*Matrices!$K$36</f>
        <v>0</v>
      </c>
      <c r="AL151" s="37"/>
      <c r="AM151" s="37"/>
      <c r="AN151" s="37">
        <f>AN146*Matrices!$B$36</f>
        <v>0</v>
      </c>
      <c r="AO151" s="37">
        <f>AO146*Matrices!$C$36</f>
        <v>0</v>
      </c>
      <c r="AP151" s="37">
        <f>AP146*Matrices!$D$36</f>
        <v>0</v>
      </c>
      <c r="AQ151" s="37">
        <f>AQ146*Matrices!$E$36</f>
        <v>1500</v>
      </c>
      <c r="AR151" s="37">
        <f>AR146*Matrices!$F$36</f>
        <v>0</v>
      </c>
      <c r="AS151" s="37">
        <f>AS146*Matrices!$G$36</f>
        <v>0</v>
      </c>
      <c r="AT151" s="37">
        <f>AT146*Matrices!$H$36</f>
        <v>0</v>
      </c>
      <c r="AU151" s="37">
        <f>AU146*Matrices!$I$36</f>
        <v>0</v>
      </c>
      <c r="AV151" s="37">
        <f>AV146*Matrices!$J$36</f>
        <v>0</v>
      </c>
      <c r="AW151" s="37">
        <f>AW146*Matrices!$K$36</f>
        <v>0</v>
      </c>
      <c r="AX151" s="37"/>
    </row>
    <row r="152" spans="1:50" x14ac:dyDescent="0.25">
      <c r="D152" s="37">
        <f>D147*Matrices!$B$37</f>
        <v>0</v>
      </c>
      <c r="E152" s="37">
        <f>E147*Matrices!$C$37</f>
        <v>0</v>
      </c>
      <c r="F152" s="37">
        <f>F147*Matrices!$D$37</f>
        <v>0</v>
      </c>
      <c r="G152" s="37">
        <f>G147*Matrices!$E$37</f>
        <v>0</v>
      </c>
      <c r="H152" s="37">
        <f>H147*Matrices!$F$37</f>
        <v>0</v>
      </c>
      <c r="I152" s="37">
        <f>I147*Matrices!$G$37</f>
        <v>0</v>
      </c>
      <c r="J152" s="37">
        <f>J147*Matrices!$H$37</f>
        <v>0</v>
      </c>
      <c r="K152" s="37">
        <f>K147*Matrices!$I$37</f>
        <v>0</v>
      </c>
      <c r="L152" s="37">
        <f>L147*Matrices!$J$37</f>
        <v>0</v>
      </c>
      <c r="M152" s="37">
        <f>M147*Matrices!$K$37</f>
        <v>0</v>
      </c>
      <c r="N152" s="37"/>
      <c r="O152" s="37"/>
      <c r="P152" s="37">
        <f>P147*Matrices!$B$37</f>
        <v>0</v>
      </c>
      <c r="Q152" s="37">
        <f>Q147*Matrices!$C$37</f>
        <v>0</v>
      </c>
      <c r="R152" s="37">
        <f>R147*Matrices!$D$37</f>
        <v>0</v>
      </c>
      <c r="S152" s="37">
        <f>S147*Matrices!$E$37</f>
        <v>0</v>
      </c>
      <c r="T152" s="37">
        <f>T147*Matrices!$F$37</f>
        <v>0</v>
      </c>
      <c r="U152" s="37">
        <f>U147*Matrices!$G$37</f>
        <v>0</v>
      </c>
      <c r="V152" s="37">
        <f>V147*Matrices!$H$37</f>
        <v>0</v>
      </c>
      <c r="W152" s="37">
        <f>W147*Matrices!$I$37</f>
        <v>0</v>
      </c>
      <c r="X152" s="37">
        <f>X147*Matrices!$J$37</f>
        <v>0</v>
      </c>
      <c r="Y152" s="37">
        <f>Y147*Matrices!$K$37</f>
        <v>0</v>
      </c>
      <c r="Z152" s="37"/>
      <c r="AA152" s="37"/>
      <c r="AB152" s="37">
        <f>AB147*Matrices!$B$37</f>
        <v>0</v>
      </c>
      <c r="AC152" s="37">
        <f>AC147*Matrices!$C$37</f>
        <v>0</v>
      </c>
      <c r="AD152" s="37">
        <f>AD147*Matrices!$D$37</f>
        <v>0</v>
      </c>
      <c r="AE152" s="37">
        <f>AE147*Matrices!$E$37</f>
        <v>0</v>
      </c>
      <c r="AF152" s="37">
        <f>AF147*Matrices!$F$37</f>
        <v>0</v>
      </c>
      <c r="AG152" s="37">
        <f>AG147*Matrices!$G$37</f>
        <v>0</v>
      </c>
      <c r="AH152" s="37">
        <f>AH147*Matrices!$H$37</f>
        <v>0</v>
      </c>
      <c r="AI152" s="37">
        <f>AI147*Matrices!$I$37</f>
        <v>0</v>
      </c>
      <c r="AJ152" s="37">
        <f>AJ147*Matrices!$J$37</f>
        <v>0</v>
      </c>
      <c r="AK152" s="37">
        <f>AK147*Matrices!$K$37</f>
        <v>0</v>
      </c>
      <c r="AL152" s="37"/>
      <c r="AM152" s="37"/>
      <c r="AN152" s="37">
        <f>AN147*Matrices!$B$37</f>
        <v>0</v>
      </c>
      <c r="AO152" s="37">
        <f>AO147*Matrices!$C$37</f>
        <v>0</v>
      </c>
      <c r="AP152" s="37">
        <f>AP147*Matrices!$D$37</f>
        <v>0</v>
      </c>
      <c r="AQ152" s="37">
        <f>AQ147*Matrices!$E$37</f>
        <v>0</v>
      </c>
      <c r="AR152" s="37">
        <f>AR147*Matrices!$F$37</f>
        <v>0</v>
      </c>
      <c r="AS152" s="37">
        <f>AS147*Matrices!$G$37</f>
        <v>0</v>
      </c>
      <c r="AT152" s="37">
        <f>AT147*Matrices!$H$37</f>
        <v>0</v>
      </c>
      <c r="AU152" s="37">
        <f>AU147*Matrices!$I$37</f>
        <v>0</v>
      </c>
      <c r="AV152" s="37">
        <f>AV147*Matrices!$J$37</f>
        <v>0</v>
      </c>
      <c r="AW152" s="37">
        <f>AW147*Matrices!$K$37</f>
        <v>0</v>
      </c>
      <c r="AX152" s="37"/>
    </row>
    <row r="153" spans="1:50" x14ac:dyDescent="0.25">
      <c r="B153" t="str">
        <f>B147</f>
        <v>UNM-LA</v>
      </c>
      <c r="D153" s="344">
        <f t="shared" ref="D153:M153" si="116">SUM(D150:D152)</f>
        <v>0</v>
      </c>
      <c r="E153" s="344">
        <f t="shared" si="116"/>
        <v>1500</v>
      </c>
      <c r="F153" s="344">
        <f t="shared" si="116"/>
        <v>0</v>
      </c>
      <c r="G153" s="344">
        <f t="shared" si="116"/>
        <v>5000</v>
      </c>
      <c r="H153" s="344">
        <f t="shared" si="116"/>
        <v>0</v>
      </c>
      <c r="I153" s="344">
        <f t="shared" si="116"/>
        <v>0</v>
      </c>
      <c r="J153" s="344">
        <f t="shared" si="116"/>
        <v>0</v>
      </c>
      <c r="K153" s="344">
        <f t="shared" si="116"/>
        <v>0</v>
      </c>
      <c r="L153" s="344">
        <f t="shared" si="116"/>
        <v>0</v>
      </c>
      <c r="M153" s="344">
        <f t="shared" si="116"/>
        <v>0</v>
      </c>
      <c r="N153" s="194">
        <f>SUM(D153:M153)/Matrices!$L$37</f>
        <v>4.2071197411003238</v>
      </c>
      <c r="O153" s="37"/>
      <c r="P153" s="344">
        <f t="shared" ref="P153:Y153" si="117">SUM(P150:P152)</f>
        <v>0</v>
      </c>
      <c r="Q153" s="344">
        <f t="shared" si="117"/>
        <v>0</v>
      </c>
      <c r="R153" s="344">
        <f t="shared" si="117"/>
        <v>0</v>
      </c>
      <c r="S153" s="344">
        <f t="shared" si="117"/>
        <v>4500</v>
      </c>
      <c r="T153" s="344">
        <f t="shared" si="117"/>
        <v>0</v>
      </c>
      <c r="U153" s="344">
        <f t="shared" si="117"/>
        <v>0</v>
      </c>
      <c r="V153" s="344">
        <f t="shared" si="117"/>
        <v>0</v>
      </c>
      <c r="W153" s="344">
        <f t="shared" si="117"/>
        <v>0</v>
      </c>
      <c r="X153" s="344">
        <f t="shared" si="117"/>
        <v>0</v>
      </c>
      <c r="Y153" s="344">
        <f t="shared" si="117"/>
        <v>0</v>
      </c>
      <c r="Z153" s="194">
        <f>SUM(P153:Y153)/Matrices!$L$37</f>
        <v>2.912621359223301</v>
      </c>
      <c r="AA153" s="37"/>
      <c r="AB153" s="344">
        <f t="shared" ref="AB153:AK153" si="118">SUM(AB150:AB152)</f>
        <v>0</v>
      </c>
      <c r="AC153" s="344">
        <f t="shared" si="118"/>
        <v>0</v>
      </c>
      <c r="AD153" s="344">
        <f t="shared" si="118"/>
        <v>0</v>
      </c>
      <c r="AE153" s="344">
        <f t="shared" si="118"/>
        <v>3500</v>
      </c>
      <c r="AF153" s="344">
        <f t="shared" si="118"/>
        <v>0</v>
      </c>
      <c r="AG153" s="344">
        <f t="shared" si="118"/>
        <v>0</v>
      </c>
      <c r="AH153" s="344">
        <f t="shared" si="118"/>
        <v>0</v>
      </c>
      <c r="AI153" s="344">
        <f t="shared" si="118"/>
        <v>0</v>
      </c>
      <c r="AJ153" s="344">
        <f t="shared" si="118"/>
        <v>0</v>
      </c>
      <c r="AK153" s="344">
        <f t="shared" si="118"/>
        <v>0</v>
      </c>
      <c r="AL153" s="194">
        <f>SUM(AB153:AK153)/Matrices!$L$37</f>
        <v>2.2653721682847898</v>
      </c>
      <c r="AM153" s="37"/>
      <c r="AN153" s="344">
        <f t="shared" ref="AN153:AW153" si="119">SUM(AN150:AN152)</f>
        <v>0</v>
      </c>
      <c r="AO153" s="344">
        <f t="shared" si="119"/>
        <v>500</v>
      </c>
      <c r="AP153" s="344">
        <f t="shared" si="119"/>
        <v>0</v>
      </c>
      <c r="AQ153" s="344">
        <f t="shared" si="119"/>
        <v>3000</v>
      </c>
      <c r="AR153" s="344">
        <f t="shared" si="119"/>
        <v>0</v>
      </c>
      <c r="AS153" s="344">
        <f t="shared" si="119"/>
        <v>0</v>
      </c>
      <c r="AT153" s="344">
        <f t="shared" si="119"/>
        <v>0</v>
      </c>
      <c r="AU153" s="344">
        <f t="shared" si="119"/>
        <v>0</v>
      </c>
      <c r="AV153" s="344">
        <f t="shared" si="119"/>
        <v>0</v>
      </c>
      <c r="AW153" s="344">
        <f t="shared" si="119"/>
        <v>0</v>
      </c>
      <c r="AX153" s="194">
        <f>SUM(AN153:AW153)/Matrices!$L$37</f>
        <v>2.2653721682847898</v>
      </c>
    </row>
    <row r="154" spans="1:50" x14ac:dyDescent="0.25"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</row>
    <row r="155" spans="1:50" x14ac:dyDescent="0.25">
      <c r="A155" s="35" t="str">
        <f>Raw_STEMH_Data!A47</f>
        <v>38</v>
      </c>
      <c r="B155" t="str">
        <f>Raw_STEMH_Data!B47</f>
        <v>UNM-TA</v>
      </c>
      <c r="C155" s="343" t="str">
        <f>Raw_STEMH_Data!C47</f>
        <v>1</v>
      </c>
      <c r="D155" s="37">
        <f>Raw_STEMH_Data!D47</f>
        <v>0</v>
      </c>
      <c r="E155" s="37">
        <f>Raw_STEMH_Data!E47</f>
        <v>7</v>
      </c>
      <c r="F155" s="37">
        <f>Raw_STEMH_Data!F47</f>
        <v>0</v>
      </c>
      <c r="G155" s="37">
        <f>Raw_STEMH_Data!G47</f>
        <v>3</v>
      </c>
      <c r="H155" s="37">
        <f>Raw_STEMH_Data!H47</f>
        <v>0</v>
      </c>
      <c r="I155" s="37">
        <f>Raw_STEMH_Data!I47</f>
        <v>0</v>
      </c>
      <c r="J155" s="37">
        <f>Raw_STEMH_Data!J47</f>
        <v>0</v>
      </c>
      <c r="K155" s="37">
        <f>Raw_STEMH_Data!K47</f>
        <v>0</v>
      </c>
      <c r="L155" s="37">
        <f>Raw_STEMH_Data!L47</f>
        <v>0</v>
      </c>
      <c r="M155" s="37">
        <f>Raw_STEMH_Data!M47</f>
        <v>0</v>
      </c>
      <c r="N155" s="37"/>
      <c r="O155" s="37"/>
      <c r="P155" s="37">
        <f>Raw_STEMH_Data!N47</f>
        <v>0</v>
      </c>
      <c r="Q155" s="37">
        <f>Raw_STEMH_Data!O47</f>
        <v>8</v>
      </c>
      <c r="R155" s="37">
        <f>Raw_STEMH_Data!P47</f>
        <v>0</v>
      </c>
      <c r="S155" s="37">
        <f>Raw_STEMH_Data!Q47</f>
        <v>3</v>
      </c>
      <c r="T155" s="37">
        <f>Raw_STEMH_Data!R47</f>
        <v>0</v>
      </c>
      <c r="U155" s="37">
        <f>Raw_STEMH_Data!S47</f>
        <v>0</v>
      </c>
      <c r="V155" s="37">
        <f>Raw_STEMH_Data!T47</f>
        <v>0</v>
      </c>
      <c r="W155" s="37">
        <f>Raw_STEMH_Data!U47</f>
        <v>0</v>
      </c>
      <c r="X155" s="37">
        <f>Raw_STEMH_Data!V47</f>
        <v>0</v>
      </c>
      <c r="Y155" s="37">
        <f>Raw_STEMH_Data!W47</f>
        <v>0</v>
      </c>
      <c r="Z155" s="37"/>
      <c r="AA155" s="37"/>
      <c r="AB155" s="37">
        <f>Raw_STEMH_Data!X47</f>
        <v>0</v>
      </c>
      <c r="AC155" s="37">
        <f>Raw_STEMH_Data!Y47</f>
        <v>9</v>
      </c>
      <c r="AD155" s="37">
        <f>Raw_STEMH_Data!Z47</f>
        <v>0</v>
      </c>
      <c r="AE155" s="37">
        <f>Raw_STEMH_Data!AA47</f>
        <v>2</v>
      </c>
      <c r="AF155" s="37">
        <f>Raw_STEMH_Data!AB47</f>
        <v>0</v>
      </c>
      <c r="AG155" s="37">
        <f>Raw_STEMH_Data!AC47</f>
        <v>0</v>
      </c>
      <c r="AH155" s="37">
        <f>Raw_STEMH_Data!AD47</f>
        <v>0</v>
      </c>
      <c r="AI155" s="37">
        <f>Raw_STEMH_Data!AE47</f>
        <v>0</v>
      </c>
      <c r="AJ155" s="37">
        <f>Raw_STEMH_Data!AF47</f>
        <v>0</v>
      </c>
      <c r="AK155" s="37">
        <f>Raw_STEMH_Data!AG47</f>
        <v>0</v>
      </c>
      <c r="AL155" s="37"/>
      <c r="AM155" s="37"/>
      <c r="AN155" s="37">
        <f>Raw_STEMH_Data!AH47</f>
        <v>0</v>
      </c>
      <c r="AO155" s="37">
        <f>Raw_STEMH_Data!AI47</f>
        <v>3</v>
      </c>
      <c r="AP155" s="37">
        <f>Raw_STEMH_Data!AJ47</f>
        <v>0</v>
      </c>
      <c r="AQ155" s="37">
        <f>Raw_STEMH_Data!AK47</f>
        <v>7</v>
      </c>
      <c r="AR155" s="37">
        <f>Raw_STEMH_Data!AL47</f>
        <v>0</v>
      </c>
      <c r="AS155" s="37">
        <f>Raw_STEMH_Data!AM47</f>
        <v>0</v>
      </c>
      <c r="AT155" s="37">
        <f>Raw_STEMH_Data!AN47</f>
        <v>0</v>
      </c>
      <c r="AU155" s="37">
        <f>Raw_STEMH_Data!AO47</f>
        <v>0</v>
      </c>
      <c r="AV155" s="37">
        <f>Raw_STEMH_Data!AP47</f>
        <v>0</v>
      </c>
      <c r="AW155" s="37">
        <f>Raw_STEMH_Data!AQ47</f>
        <v>0</v>
      </c>
      <c r="AX155" s="37"/>
    </row>
    <row r="156" spans="1:50" x14ac:dyDescent="0.25">
      <c r="A156" s="35" t="str">
        <f>Raw_STEMH_Data!A48</f>
        <v>38</v>
      </c>
      <c r="B156" t="str">
        <f>Raw_STEMH_Data!B48</f>
        <v>UNM-TA</v>
      </c>
      <c r="C156" s="343" t="str">
        <f>Raw_STEMH_Data!C48</f>
        <v>2</v>
      </c>
      <c r="D156" s="37">
        <f>Raw_STEMH_Data!D48</f>
        <v>0</v>
      </c>
      <c r="E156" s="37">
        <f>Raw_STEMH_Data!E48</f>
        <v>5</v>
      </c>
      <c r="F156" s="37">
        <f>Raw_STEMH_Data!F48</f>
        <v>0</v>
      </c>
      <c r="G156" s="37">
        <f>Raw_STEMH_Data!G48</f>
        <v>0</v>
      </c>
      <c r="H156" s="37">
        <f>Raw_STEMH_Data!H48</f>
        <v>0</v>
      </c>
      <c r="I156" s="37">
        <f>Raw_STEMH_Data!I48</f>
        <v>0</v>
      </c>
      <c r="J156" s="37">
        <f>Raw_STEMH_Data!J48</f>
        <v>0</v>
      </c>
      <c r="K156" s="37">
        <f>Raw_STEMH_Data!K48</f>
        <v>0</v>
      </c>
      <c r="L156" s="37">
        <f>Raw_STEMH_Data!L48</f>
        <v>0</v>
      </c>
      <c r="M156" s="37">
        <f>Raw_STEMH_Data!M48</f>
        <v>0</v>
      </c>
      <c r="N156" s="37"/>
      <c r="O156" s="37"/>
      <c r="P156" s="37">
        <f>Raw_STEMH_Data!N48</f>
        <v>0</v>
      </c>
      <c r="Q156" s="37">
        <f>Raw_STEMH_Data!O48</f>
        <v>0</v>
      </c>
      <c r="R156" s="37">
        <f>Raw_STEMH_Data!P48</f>
        <v>0</v>
      </c>
      <c r="S156" s="37">
        <f>Raw_STEMH_Data!Q48</f>
        <v>0</v>
      </c>
      <c r="T156" s="37">
        <f>Raw_STEMH_Data!R48</f>
        <v>0</v>
      </c>
      <c r="U156" s="37">
        <f>Raw_STEMH_Data!S48</f>
        <v>0</v>
      </c>
      <c r="V156" s="37">
        <f>Raw_STEMH_Data!T48</f>
        <v>0</v>
      </c>
      <c r="W156" s="37">
        <f>Raw_STEMH_Data!U48</f>
        <v>0</v>
      </c>
      <c r="X156" s="37">
        <f>Raw_STEMH_Data!V48</f>
        <v>0</v>
      </c>
      <c r="Y156" s="37">
        <f>Raw_STEMH_Data!W48</f>
        <v>0</v>
      </c>
      <c r="Z156" s="37"/>
      <c r="AA156" s="37"/>
      <c r="AB156" s="37">
        <f>Raw_STEMH_Data!X48</f>
        <v>0</v>
      </c>
      <c r="AC156" s="37">
        <f>Raw_STEMH_Data!Y48</f>
        <v>3</v>
      </c>
      <c r="AD156" s="37">
        <f>Raw_STEMH_Data!Z48</f>
        <v>0</v>
      </c>
      <c r="AE156" s="37">
        <f>Raw_STEMH_Data!AA48</f>
        <v>0</v>
      </c>
      <c r="AF156" s="37">
        <f>Raw_STEMH_Data!AB48</f>
        <v>0</v>
      </c>
      <c r="AG156" s="37">
        <f>Raw_STEMH_Data!AC48</f>
        <v>0</v>
      </c>
      <c r="AH156" s="37">
        <f>Raw_STEMH_Data!AD48</f>
        <v>0</v>
      </c>
      <c r="AI156" s="37">
        <f>Raw_STEMH_Data!AE48</f>
        <v>0</v>
      </c>
      <c r="AJ156" s="37">
        <f>Raw_STEMH_Data!AF48</f>
        <v>0</v>
      </c>
      <c r="AK156" s="37">
        <f>Raw_STEMH_Data!AG48</f>
        <v>0</v>
      </c>
      <c r="AL156" s="37"/>
      <c r="AM156" s="37"/>
      <c r="AN156" s="37">
        <f>Raw_STEMH_Data!AH48</f>
        <v>0</v>
      </c>
      <c r="AO156" s="37">
        <f>Raw_STEMH_Data!AI48</f>
        <v>7</v>
      </c>
      <c r="AP156" s="37">
        <f>Raw_STEMH_Data!AJ48</f>
        <v>0</v>
      </c>
      <c r="AQ156" s="37">
        <f>Raw_STEMH_Data!AK48</f>
        <v>0</v>
      </c>
      <c r="AR156" s="37">
        <f>Raw_STEMH_Data!AL48</f>
        <v>0</v>
      </c>
      <c r="AS156" s="37">
        <f>Raw_STEMH_Data!AM48</f>
        <v>0</v>
      </c>
      <c r="AT156" s="37">
        <f>Raw_STEMH_Data!AN48</f>
        <v>0</v>
      </c>
      <c r="AU156" s="37">
        <f>Raw_STEMH_Data!AO48</f>
        <v>0</v>
      </c>
      <c r="AV156" s="37">
        <f>Raw_STEMH_Data!AP48</f>
        <v>0</v>
      </c>
      <c r="AW156" s="37">
        <f>Raw_STEMH_Data!AQ48</f>
        <v>0</v>
      </c>
      <c r="AX156" s="37"/>
    </row>
    <row r="157" spans="1:50" x14ac:dyDescent="0.25">
      <c r="A157" s="35" t="str">
        <f>Raw_STEMH_Data!A49</f>
        <v>38</v>
      </c>
      <c r="B157" t="str">
        <f>Raw_STEMH_Data!B49</f>
        <v>UNM-TA</v>
      </c>
      <c r="C157" s="343" t="str">
        <f>Raw_STEMH_Data!C49</f>
        <v>3</v>
      </c>
      <c r="D157" s="37">
        <f>Raw_STEMH_Data!D49</f>
        <v>5</v>
      </c>
      <c r="E157" s="37">
        <f>Raw_STEMH_Data!E49</f>
        <v>4</v>
      </c>
      <c r="F157" s="37">
        <f>Raw_STEMH_Data!F49</f>
        <v>0</v>
      </c>
      <c r="G157" s="37">
        <f>Raw_STEMH_Data!G49</f>
        <v>14</v>
      </c>
      <c r="H157" s="37">
        <f>Raw_STEMH_Data!H49</f>
        <v>0</v>
      </c>
      <c r="I157" s="37">
        <f>Raw_STEMH_Data!I49</f>
        <v>0</v>
      </c>
      <c r="J157" s="37">
        <f>Raw_STEMH_Data!J49</f>
        <v>0</v>
      </c>
      <c r="K157" s="37">
        <f>Raw_STEMH_Data!K49</f>
        <v>0</v>
      </c>
      <c r="L157" s="37">
        <f>Raw_STEMH_Data!L49</f>
        <v>0</v>
      </c>
      <c r="M157" s="37">
        <f>Raw_STEMH_Data!M49</f>
        <v>0</v>
      </c>
      <c r="N157" s="37"/>
      <c r="O157" s="37"/>
      <c r="P157" s="37">
        <f>Raw_STEMH_Data!N49</f>
        <v>4</v>
      </c>
      <c r="Q157" s="37">
        <f>Raw_STEMH_Data!O49</f>
        <v>6</v>
      </c>
      <c r="R157" s="37">
        <f>Raw_STEMH_Data!P49</f>
        <v>0</v>
      </c>
      <c r="S157" s="37">
        <f>Raw_STEMH_Data!Q49</f>
        <v>9</v>
      </c>
      <c r="T157" s="37">
        <f>Raw_STEMH_Data!R49</f>
        <v>0</v>
      </c>
      <c r="U157" s="37">
        <f>Raw_STEMH_Data!S49</f>
        <v>0</v>
      </c>
      <c r="V157" s="37">
        <f>Raw_STEMH_Data!T49</f>
        <v>0</v>
      </c>
      <c r="W157" s="37">
        <f>Raw_STEMH_Data!U49</f>
        <v>0</v>
      </c>
      <c r="X157" s="37">
        <f>Raw_STEMH_Data!V49</f>
        <v>0</v>
      </c>
      <c r="Y157" s="37">
        <f>Raw_STEMH_Data!W49</f>
        <v>0</v>
      </c>
      <c r="Z157" s="37"/>
      <c r="AA157" s="37"/>
      <c r="AB157" s="37">
        <f>Raw_STEMH_Data!X49</f>
        <v>11</v>
      </c>
      <c r="AC157" s="37">
        <f>Raw_STEMH_Data!Y49</f>
        <v>8</v>
      </c>
      <c r="AD157" s="37">
        <f>Raw_STEMH_Data!Z49</f>
        <v>0</v>
      </c>
      <c r="AE157" s="37">
        <f>Raw_STEMH_Data!AA49</f>
        <v>0</v>
      </c>
      <c r="AF157" s="37">
        <f>Raw_STEMH_Data!AB49</f>
        <v>0</v>
      </c>
      <c r="AG157" s="37">
        <f>Raw_STEMH_Data!AC49</f>
        <v>0</v>
      </c>
      <c r="AH157" s="37">
        <f>Raw_STEMH_Data!AD49</f>
        <v>0</v>
      </c>
      <c r="AI157" s="37">
        <f>Raw_STEMH_Data!AE49</f>
        <v>0</v>
      </c>
      <c r="AJ157" s="37">
        <f>Raw_STEMH_Data!AF49</f>
        <v>0</v>
      </c>
      <c r="AK157" s="37">
        <f>Raw_STEMH_Data!AG49</f>
        <v>0</v>
      </c>
      <c r="AL157" s="37"/>
      <c r="AM157" s="37"/>
      <c r="AN157" s="37">
        <f>Raw_STEMH_Data!AH49</f>
        <v>8</v>
      </c>
      <c r="AO157" s="37">
        <f>Raw_STEMH_Data!AI49</f>
        <v>7</v>
      </c>
      <c r="AP157" s="37">
        <f>Raw_STEMH_Data!AJ49</f>
        <v>0</v>
      </c>
      <c r="AQ157" s="37">
        <f>Raw_STEMH_Data!AK49</f>
        <v>9</v>
      </c>
      <c r="AR157" s="37">
        <f>Raw_STEMH_Data!AL49</f>
        <v>0</v>
      </c>
      <c r="AS157" s="37">
        <f>Raw_STEMH_Data!AM49</f>
        <v>0</v>
      </c>
      <c r="AT157" s="37">
        <f>Raw_STEMH_Data!AN49</f>
        <v>0</v>
      </c>
      <c r="AU157" s="37">
        <f>Raw_STEMH_Data!AO49</f>
        <v>0</v>
      </c>
      <c r="AV157" s="37">
        <f>Raw_STEMH_Data!AP49</f>
        <v>0</v>
      </c>
      <c r="AW157" s="37">
        <f>Raw_STEMH_Data!AQ49</f>
        <v>0</v>
      </c>
      <c r="AX157" s="37"/>
    </row>
    <row r="158" spans="1:50" x14ac:dyDescent="0.25">
      <c r="D158" s="344">
        <f t="shared" ref="D158:M158" si="120">SUM(D155:D157)</f>
        <v>5</v>
      </c>
      <c r="E158" s="344">
        <f t="shared" si="120"/>
        <v>16</v>
      </c>
      <c r="F158" s="344">
        <f t="shared" si="120"/>
        <v>0</v>
      </c>
      <c r="G158" s="344">
        <f t="shared" si="120"/>
        <v>17</v>
      </c>
      <c r="H158" s="344">
        <f t="shared" si="120"/>
        <v>0</v>
      </c>
      <c r="I158" s="344">
        <f t="shared" si="120"/>
        <v>0</v>
      </c>
      <c r="J158" s="344">
        <f t="shared" si="120"/>
        <v>0</v>
      </c>
      <c r="K158" s="344">
        <f t="shared" si="120"/>
        <v>0</v>
      </c>
      <c r="L158" s="344">
        <f t="shared" si="120"/>
        <v>0</v>
      </c>
      <c r="M158" s="344">
        <f t="shared" si="120"/>
        <v>0</v>
      </c>
      <c r="N158" s="37"/>
      <c r="O158" s="37"/>
      <c r="P158" s="344">
        <f t="shared" ref="P158:Y158" si="121">SUM(P155:P157)</f>
        <v>4</v>
      </c>
      <c r="Q158" s="344">
        <f t="shared" si="121"/>
        <v>14</v>
      </c>
      <c r="R158" s="344">
        <f t="shared" si="121"/>
        <v>0</v>
      </c>
      <c r="S158" s="344">
        <f t="shared" si="121"/>
        <v>12</v>
      </c>
      <c r="T158" s="344">
        <f t="shared" si="121"/>
        <v>0</v>
      </c>
      <c r="U158" s="344">
        <f t="shared" si="121"/>
        <v>0</v>
      </c>
      <c r="V158" s="344">
        <f t="shared" si="121"/>
        <v>0</v>
      </c>
      <c r="W158" s="344">
        <f t="shared" si="121"/>
        <v>0</v>
      </c>
      <c r="X158" s="344">
        <f t="shared" si="121"/>
        <v>0</v>
      </c>
      <c r="Y158" s="344">
        <f t="shared" si="121"/>
        <v>0</v>
      </c>
      <c r="Z158" s="37"/>
      <c r="AA158" s="37"/>
      <c r="AB158" s="344">
        <f t="shared" ref="AB158:AK158" si="122">SUM(AB155:AB157)</f>
        <v>11</v>
      </c>
      <c r="AC158" s="344">
        <f t="shared" si="122"/>
        <v>20</v>
      </c>
      <c r="AD158" s="344">
        <f t="shared" si="122"/>
        <v>0</v>
      </c>
      <c r="AE158" s="344">
        <f t="shared" si="122"/>
        <v>2</v>
      </c>
      <c r="AF158" s="344">
        <f t="shared" si="122"/>
        <v>0</v>
      </c>
      <c r="AG158" s="344">
        <f t="shared" si="122"/>
        <v>0</v>
      </c>
      <c r="AH158" s="344">
        <f t="shared" si="122"/>
        <v>0</v>
      </c>
      <c r="AI158" s="344">
        <f t="shared" si="122"/>
        <v>0</v>
      </c>
      <c r="AJ158" s="344">
        <f t="shared" si="122"/>
        <v>0</v>
      </c>
      <c r="AK158" s="344">
        <f t="shared" si="122"/>
        <v>0</v>
      </c>
      <c r="AL158" s="37"/>
      <c r="AM158" s="37"/>
      <c r="AN158" s="344">
        <f t="shared" ref="AN158:AW158" si="123">SUM(AN155:AN157)</f>
        <v>8</v>
      </c>
      <c r="AO158" s="344">
        <f t="shared" si="123"/>
        <v>17</v>
      </c>
      <c r="AP158" s="344">
        <f t="shared" si="123"/>
        <v>0</v>
      </c>
      <c r="AQ158" s="344">
        <f t="shared" si="123"/>
        <v>16</v>
      </c>
      <c r="AR158" s="344">
        <f t="shared" si="123"/>
        <v>0</v>
      </c>
      <c r="AS158" s="344">
        <f t="shared" si="123"/>
        <v>0</v>
      </c>
      <c r="AT158" s="344">
        <f t="shared" si="123"/>
        <v>0</v>
      </c>
      <c r="AU158" s="344">
        <f t="shared" si="123"/>
        <v>0</v>
      </c>
      <c r="AV158" s="344">
        <f t="shared" si="123"/>
        <v>0</v>
      </c>
      <c r="AW158" s="344">
        <f t="shared" si="123"/>
        <v>0</v>
      </c>
      <c r="AX158" s="37"/>
    </row>
    <row r="159" spans="1:50" x14ac:dyDescent="0.25"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</row>
    <row r="160" spans="1:50" x14ac:dyDescent="0.25">
      <c r="D160" s="37">
        <f>D155*Matrices!$B$35</f>
        <v>0</v>
      </c>
      <c r="E160" s="37">
        <f>E155*Matrices!$C$35</f>
        <v>3500</v>
      </c>
      <c r="F160" s="37">
        <f>F155*Matrices!$D$35</f>
        <v>0</v>
      </c>
      <c r="G160" s="37">
        <f>G155*Matrices!$E$35</f>
        <v>1500</v>
      </c>
      <c r="H160" s="37">
        <f>H155*Matrices!$F$35</f>
        <v>0</v>
      </c>
      <c r="I160" s="37">
        <f>I155*Matrices!$G$35</f>
        <v>0</v>
      </c>
      <c r="J160" s="37">
        <f>J155*Matrices!$H$35</f>
        <v>0</v>
      </c>
      <c r="K160" s="37">
        <f>K155*Matrices!$I$35</f>
        <v>0</v>
      </c>
      <c r="L160" s="37">
        <f>L155*Matrices!$J$35</f>
        <v>0</v>
      </c>
      <c r="M160" s="37">
        <f>M155*Matrices!$K$35</f>
        <v>0</v>
      </c>
      <c r="N160" s="37"/>
      <c r="O160" s="37"/>
      <c r="P160" s="37">
        <f>P155*Matrices!$B$35</f>
        <v>0</v>
      </c>
      <c r="Q160" s="37">
        <f>Q155*Matrices!$C$35</f>
        <v>4000</v>
      </c>
      <c r="R160" s="37">
        <f>R155*Matrices!$D$35</f>
        <v>0</v>
      </c>
      <c r="S160" s="37">
        <f>S155*Matrices!$E$35</f>
        <v>1500</v>
      </c>
      <c r="T160" s="37">
        <f>T155*Matrices!$F$35</f>
        <v>0</v>
      </c>
      <c r="U160" s="37">
        <f>U155*Matrices!$G$35</f>
        <v>0</v>
      </c>
      <c r="V160" s="37">
        <f>V155*Matrices!$H$35</f>
        <v>0</v>
      </c>
      <c r="W160" s="37">
        <f>W155*Matrices!$I$35</f>
        <v>0</v>
      </c>
      <c r="X160" s="37">
        <f>X155*Matrices!$J$35</f>
        <v>0</v>
      </c>
      <c r="Y160" s="37">
        <f>Y155*Matrices!$K$35</f>
        <v>0</v>
      </c>
      <c r="Z160" s="37"/>
      <c r="AA160" s="37"/>
      <c r="AB160" s="37">
        <f>AB155*Matrices!$B$35</f>
        <v>0</v>
      </c>
      <c r="AC160" s="37">
        <f>AC155*Matrices!$C$35</f>
        <v>4500</v>
      </c>
      <c r="AD160" s="37">
        <f>AD155*Matrices!$D$35</f>
        <v>0</v>
      </c>
      <c r="AE160" s="37">
        <f>AE155*Matrices!$E$35</f>
        <v>1000</v>
      </c>
      <c r="AF160" s="37">
        <f>AF155*Matrices!$F$35</f>
        <v>0</v>
      </c>
      <c r="AG160" s="37">
        <f>AG155*Matrices!$G$35</f>
        <v>0</v>
      </c>
      <c r="AH160" s="37">
        <f>AH155*Matrices!$H$35</f>
        <v>0</v>
      </c>
      <c r="AI160" s="37">
        <f>AI155*Matrices!$I$35</f>
        <v>0</v>
      </c>
      <c r="AJ160" s="37">
        <f>AJ155*Matrices!$J$35</f>
        <v>0</v>
      </c>
      <c r="AK160" s="37">
        <f>AK155*Matrices!$K$35</f>
        <v>0</v>
      </c>
      <c r="AL160" s="37"/>
      <c r="AM160" s="37"/>
      <c r="AN160" s="37">
        <f>AN155*Matrices!$B$35</f>
        <v>0</v>
      </c>
      <c r="AO160" s="37">
        <f>AO155*Matrices!$C$35</f>
        <v>1500</v>
      </c>
      <c r="AP160" s="37">
        <f>AP155*Matrices!$D$35</f>
        <v>0</v>
      </c>
      <c r="AQ160" s="37">
        <f>AQ155*Matrices!$E$35</f>
        <v>3500</v>
      </c>
      <c r="AR160" s="37">
        <f>AR155*Matrices!$F$35</f>
        <v>0</v>
      </c>
      <c r="AS160" s="37">
        <f>AS155*Matrices!$G$35</f>
        <v>0</v>
      </c>
      <c r="AT160" s="37">
        <f>AT155*Matrices!$H$35</f>
        <v>0</v>
      </c>
      <c r="AU160" s="37">
        <f>AU155*Matrices!$I$35</f>
        <v>0</v>
      </c>
      <c r="AV160" s="37">
        <f>AV155*Matrices!$J$35</f>
        <v>0</v>
      </c>
      <c r="AW160" s="37">
        <f>AW155*Matrices!$K$35</f>
        <v>0</v>
      </c>
      <c r="AX160" s="37"/>
    </row>
    <row r="161" spans="1:50" x14ac:dyDescent="0.25">
      <c r="D161" s="37">
        <f>D156*Matrices!$B$36</f>
        <v>0</v>
      </c>
      <c r="E161" s="37">
        <f>E156*Matrices!$C$36</f>
        <v>2500</v>
      </c>
      <c r="F161" s="37">
        <f>F156*Matrices!$D$36</f>
        <v>0</v>
      </c>
      <c r="G161" s="37">
        <f>G156*Matrices!$E$36</f>
        <v>0</v>
      </c>
      <c r="H161" s="37">
        <f>H156*Matrices!$F$36</f>
        <v>0</v>
      </c>
      <c r="I161" s="37">
        <f>I156*Matrices!$G$36</f>
        <v>0</v>
      </c>
      <c r="J161" s="37">
        <f>J156*Matrices!$H$36</f>
        <v>0</v>
      </c>
      <c r="K161" s="37">
        <f>K156*Matrices!$I$36</f>
        <v>0</v>
      </c>
      <c r="L161" s="37">
        <f>L156*Matrices!$J$36</f>
        <v>0</v>
      </c>
      <c r="M161" s="37">
        <f>M156*Matrices!$K$36</f>
        <v>0</v>
      </c>
      <c r="N161" s="37"/>
      <c r="O161" s="37"/>
      <c r="P161" s="37">
        <f>P156*Matrices!$B$36</f>
        <v>0</v>
      </c>
      <c r="Q161" s="37">
        <f>Q156*Matrices!$C$36</f>
        <v>0</v>
      </c>
      <c r="R161" s="37">
        <f>R156*Matrices!$D$36</f>
        <v>0</v>
      </c>
      <c r="S161" s="37">
        <f>S156*Matrices!$E$36</f>
        <v>0</v>
      </c>
      <c r="T161" s="37">
        <f>T156*Matrices!$F$36</f>
        <v>0</v>
      </c>
      <c r="U161" s="37">
        <f>U156*Matrices!$G$36</f>
        <v>0</v>
      </c>
      <c r="V161" s="37">
        <f>V156*Matrices!$H$36</f>
        <v>0</v>
      </c>
      <c r="W161" s="37">
        <f>W156*Matrices!$I$36</f>
        <v>0</v>
      </c>
      <c r="X161" s="37">
        <f>X156*Matrices!$J$36</f>
        <v>0</v>
      </c>
      <c r="Y161" s="37">
        <f>Y156*Matrices!$K$36</f>
        <v>0</v>
      </c>
      <c r="Z161" s="37"/>
      <c r="AA161" s="37"/>
      <c r="AB161" s="37">
        <f>AB156*Matrices!$B$36</f>
        <v>0</v>
      </c>
      <c r="AC161" s="37">
        <f>AC156*Matrices!$C$36</f>
        <v>1500</v>
      </c>
      <c r="AD161" s="37">
        <f>AD156*Matrices!$D$36</f>
        <v>0</v>
      </c>
      <c r="AE161" s="37">
        <f>AE156*Matrices!$E$36</f>
        <v>0</v>
      </c>
      <c r="AF161" s="37">
        <f>AF156*Matrices!$F$36</f>
        <v>0</v>
      </c>
      <c r="AG161" s="37">
        <f>AG156*Matrices!$G$36</f>
        <v>0</v>
      </c>
      <c r="AH161" s="37">
        <f>AH156*Matrices!$H$36</f>
        <v>0</v>
      </c>
      <c r="AI161" s="37">
        <f>AI156*Matrices!$I$36</f>
        <v>0</v>
      </c>
      <c r="AJ161" s="37">
        <f>AJ156*Matrices!$J$36</f>
        <v>0</v>
      </c>
      <c r="AK161" s="37">
        <f>AK156*Matrices!$K$36</f>
        <v>0</v>
      </c>
      <c r="AL161" s="37"/>
      <c r="AM161" s="37"/>
      <c r="AN161" s="37">
        <f>AN156*Matrices!$B$36</f>
        <v>0</v>
      </c>
      <c r="AO161" s="37">
        <f>AO156*Matrices!$C$36</f>
        <v>3500</v>
      </c>
      <c r="AP161" s="37">
        <f>AP156*Matrices!$D$36</f>
        <v>0</v>
      </c>
      <c r="AQ161" s="37">
        <f>AQ156*Matrices!$E$36</f>
        <v>0</v>
      </c>
      <c r="AR161" s="37">
        <f>AR156*Matrices!$F$36</f>
        <v>0</v>
      </c>
      <c r="AS161" s="37">
        <f>AS156*Matrices!$G$36</f>
        <v>0</v>
      </c>
      <c r="AT161" s="37">
        <f>AT156*Matrices!$H$36</f>
        <v>0</v>
      </c>
      <c r="AU161" s="37">
        <f>AU156*Matrices!$I$36</f>
        <v>0</v>
      </c>
      <c r="AV161" s="37">
        <f>AV156*Matrices!$J$36</f>
        <v>0</v>
      </c>
      <c r="AW161" s="37">
        <f>AW156*Matrices!$K$36</f>
        <v>0</v>
      </c>
      <c r="AX161" s="37"/>
    </row>
    <row r="162" spans="1:50" x14ac:dyDescent="0.25">
      <c r="D162" s="37">
        <f>D157*Matrices!$B$37</f>
        <v>2500</v>
      </c>
      <c r="E162" s="37">
        <f>E157*Matrices!$C$37</f>
        <v>2000</v>
      </c>
      <c r="F162" s="37">
        <f>F157*Matrices!$D$37</f>
        <v>0</v>
      </c>
      <c r="G162" s="37">
        <f>G157*Matrices!$E$37</f>
        <v>7000</v>
      </c>
      <c r="H162" s="37">
        <f>H157*Matrices!$F$37</f>
        <v>0</v>
      </c>
      <c r="I162" s="37">
        <f>I157*Matrices!$G$37</f>
        <v>0</v>
      </c>
      <c r="J162" s="37">
        <f>J157*Matrices!$H$37</f>
        <v>0</v>
      </c>
      <c r="K162" s="37">
        <f>K157*Matrices!$I$37</f>
        <v>0</v>
      </c>
      <c r="L162" s="37">
        <f>L157*Matrices!$J$37</f>
        <v>0</v>
      </c>
      <c r="M162" s="37">
        <f>M157*Matrices!$K$37</f>
        <v>0</v>
      </c>
      <c r="N162" s="37"/>
      <c r="O162" s="37"/>
      <c r="P162" s="37">
        <f>P157*Matrices!$B$37</f>
        <v>2000</v>
      </c>
      <c r="Q162" s="37">
        <f>Q157*Matrices!$C$37</f>
        <v>3000</v>
      </c>
      <c r="R162" s="37">
        <f>R157*Matrices!$D$37</f>
        <v>0</v>
      </c>
      <c r="S162" s="37">
        <f>S157*Matrices!$E$37</f>
        <v>4500</v>
      </c>
      <c r="T162" s="37">
        <f>T157*Matrices!$F$37</f>
        <v>0</v>
      </c>
      <c r="U162" s="37">
        <f>U157*Matrices!$G$37</f>
        <v>0</v>
      </c>
      <c r="V162" s="37">
        <f>V157*Matrices!$H$37</f>
        <v>0</v>
      </c>
      <c r="W162" s="37">
        <f>W157*Matrices!$I$37</f>
        <v>0</v>
      </c>
      <c r="X162" s="37">
        <f>X157*Matrices!$J$37</f>
        <v>0</v>
      </c>
      <c r="Y162" s="37">
        <f>Y157*Matrices!$K$37</f>
        <v>0</v>
      </c>
      <c r="Z162" s="37"/>
      <c r="AA162" s="37"/>
      <c r="AB162" s="37">
        <f>AB157*Matrices!$B$37</f>
        <v>5500</v>
      </c>
      <c r="AC162" s="37">
        <f>AC157*Matrices!$C$37</f>
        <v>4000</v>
      </c>
      <c r="AD162" s="37">
        <f>AD157*Matrices!$D$37</f>
        <v>0</v>
      </c>
      <c r="AE162" s="37">
        <f>AE157*Matrices!$E$37</f>
        <v>0</v>
      </c>
      <c r="AF162" s="37">
        <f>AF157*Matrices!$F$37</f>
        <v>0</v>
      </c>
      <c r="AG162" s="37">
        <f>AG157*Matrices!$G$37</f>
        <v>0</v>
      </c>
      <c r="AH162" s="37">
        <f>AH157*Matrices!$H$37</f>
        <v>0</v>
      </c>
      <c r="AI162" s="37">
        <f>AI157*Matrices!$I$37</f>
        <v>0</v>
      </c>
      <c r="AJ162" s="37">
        <f>AJ157*Matrices!$J$37</f>
        <v>0</v>
      </c>
      <c r="AK162" s="37">
        <f>AK157*Matrices!$K$37</f>
        <v>0</v>
      </c>
      <c r="AL162" s="37"/>
      <c r="AM162" s="37"/>
      <c r="AN162" s="37">
        <f>AN157*Matrices!$B$37</f>
        <v>4000</v>
      </c>
      <c r="AO162" s="37">
        <f>AO157*Matrices!$C$37</f>
        <v>3500</v>
      </c>
      <c r="AP162" s="37">
        <f>AP157*Matrices!$D$37</f>
        <v>0</v>
      </c>
      <c r="AQ162" s="37">
        <f>AQ157*Matrices!$E$37</f>
        <v>4500</v>
      </c>
      <c r="AR162" s="37">
        <f>AR157*Matrices!$F$37</f>
        <v>0</v>
      </c>
      <c r="AS162" s="37">
        <f>AS157*Matrices!$G$37</f>
        <v>0</v>
      </c>
      <c r="AT162" s="37">
        <f>AT157*Matrices!$H$37</f>
        <v>0</v>
      </c>
      <c r="AU162" s="37">
        <f>AU157*Matrices!$I$37</f>
        <v>0</v>
      </c>
      <c r="AV162" s="37">
        <f>AV157*Matrices!$J$37</f>
        <v>0</v>
      </c>
      <c r="AW162" s="37">
        <f>AW157*Matrices!$K$37</f>
        <v>0</v>
      </c>
      <c r="AX162" s="37"/>
    </row>
    <row r="163" spans="1:50" x14ac:dyDescent="0.25">
      <c r="B163" t="str">
        <f>B157</f>
        <v>UNM-TA</v>
      </c>
      <c r="D163" s="344">
        <f t="shared" ref="D163:M163" si="124">SUM(D160:D162)</f>
        <v>2500</v>
      </c>
      <c r="E163" s="344">
        <f t="shared" si="124"/>
        <v>8000</v>
      </c>
      <c r="F163" s="344">
        <f t="shared" si="124"/>
        <v>0</v>
      </c>
      <c r="G163" s="344">
        <f t="shared" si="124"/>
        <v>8500</v>
      </c>
      <c r="H163" s="344">
        <f t="shared" si="124"/>
        <v>0</v>
      </c>
      <c r="I163" s="344">
        <f t="shared" si="124"/>
        <v>0</v>
      </c>
      <c r="J163" s="344">
        <f t="shared" si="124"/>
        <v>0</v>
      </c>
      <c r="K163" s="344">
        <f t="shared" si="124"/>
        <v>0</v>
      </c>
      <c r="L163" s="344">
        <f t="shared" si="124"/>
        <v>0</v>
      </c>
      <c r="M163" s="344">
        <f t="shared" si="124"/>
        <v>0</v>
      </c>
      <c r="N163" s="194">
        <f>SUM(D163:M163)/Matrices!$L$37</f>
        <v>12.297734627831716</v>
      </c>
      <c r="O163" s="37"/>
      <c r="P163" s="344">
        <f t="shared" ref="P163:Y163" si="125">SUM(P160:P162)</f>
        <v>2000</v>
      </c>
      <c r="Q163" s="344">
        <f t="shared" si="125"/>
        <v>7000</v>
      </c>
      <c r="R163" s="344">
        <f t="shared" si="125"/>
        <v>0</v>
      </c>
      <c r="S163" s="344">
        <f t="shared" si="125"/>
        <v>6000</v>
      </c>
      <c r="T163" s="344">
        <f t="shared" si="125"/>
        <v>0</v>
      </c>
      <c r="U163" s="344">
        <f t="shared" si="125"/>
        <v>0</v>
      </c>
      <c r="V163" s="344">
        <f t="shared" si="125"/>
        <v>0</v>
      </c>
      <c r="W163" s="344">
        <f t="shared" si="125"/>
        <v>0</v>
      </c>
      <c r="X163" s="344">
        <f t="shared" si="125"/>
        <v>0</v>
      </c>
      <c r="Y163" s="344">
        <f t="shared" si="125"/>
        <v>0</v>
      </c>
      <c r="Z163" s="194">
        <f>SUM(P163:Y163)/Matrices!$L$37</f>
        <v>9.7087378640776691</v>
      </c>
      <c r="AA163" s="37"/>
      <c r="AB163" s="344">
        <f t="shared" ref="AB163:AK163" si="126">SUM(AB160:AB162)</f>
        <v>5500</v>
      </c>
      <c r="AC163" s="344">
        <f t="shared" si="126"/>
        <v>10000</v>
      </c>
      <c r="AD163" s="344">
        <f t="shared" si="126"/>
        <v>0</v>
      </c>
      <c r="AE163" s="344">
        <f t="shared" si="126"/>
        <v>1000</v>
      </c>
      <c r="AF163" s="344">
        <f t="shared" si="126"/>
        <v>0</v>
      </c>
      <c r="AG163" s="344">
        <f t="shared" si="126"/>
        <v>0</v>
      </c>
      <c r="AH163" s="344">
        <f t="shared" si="126"/>
        <v>0</v>
      </c>
      <c r="AI163" s="344">
        <f t="shared" si="126"/>
        <v>0</v>
      </c>
      <c r="AJ163" s="344">
        <f t="shared" si="126"/>
        <v>0</v>
      </c>
      <c r="AK163" s="344">
        <f t="shared" si="126"/>
        <v>0</v>
      </c>
      <c r="AL163" s="194">
        <f>SUM(AB163:AK163)/Matrices!$L$37</f>
        <v>10.679611650485437</v>
      </c>
      <c r="AM163" s="37"/>
      <c r="AN163" s="344">
        <f t="shared" ref="AN163:AW163" si="127">SUM(AN160:AN162)</f>
        <v>4000</v>
      </c>
      <c r="AO163" s="344">
        <f t="shared" si="127"/>
        <v>8500</v>
      </c>
      <c r="AP163" s="344">
        <f t="shared" si="127"/>
        <v>0</v>
      </c>
      <c r="AQ163" s="344">
        <f t="shared" si="127"/>
        <v>8000</v>
      </c>
      <c r="AR163" s="344">
        <f t="shared" si="127"/>
        <v>0</v>
      </c>
      <c r="AS163" s="344">
        <f t="shared" si="127"/>
        <v>0</v>
      </c>
      <c r="AT163" s="344">
        <f t="shared" si="127"/>
        <v>0</v>
      </c>
      <c r="AU163" s="344">
        <f t="shared" si="127"/>
        <v>0</v>
      </c>
      <c r="AV163" s="344">
        <f t="shared" si="127"/>
        <v>0</v>
      </c>
      <c r="AW163" s="344">
        <f t="shared" si="127"/>
        <v>0</v>
      </c>
      <c r="AX163" s="194">
        <f>SUM(AN163:AW163)/Matrices!$L$37</f>
        <v>13.268608414239482</v>
      </c>
    </row>
    <row r="164" spans="1:50" x14ac:dyDescent="0.25"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</row>
    <row r="165" spans="1:50" x14ac:dyDescent="0.25">
      <c r="A165" s="35" t="str">
        <f>Raw_STEMH_Data!A50</f>
        <v>39</v>
      </c>
      <c r="B165" t="str">
        <f>Raw_STEMH_Data!B50</f>
        <v>UNM-VA</v>
      </c>
      <c r="C165" s="343" t="str">
        <f>Raw_STEMH_Data!C50</f>
        <v>1</v>
      </c>
      <c r="D165" s="37">
        <f>Raw_STEMH_Data!D50</f>
        <v>0</v>
      </c>
      <c r="E165" s="37">
        <f>Raw_STEMH_Data!E50</f>
        <v>0</v>
      </c>
      <c r="F165" s="37">
        <f>Raw_STEMH_Data!F50</f>
        <v>0</v>
      </c>
      <c r="G165" s="37">
        <f>Raw_STEMH_Data!G50</f>
        <v>16</v>
      </c>
      <c r="H165" s="37">
        <f>Raw_STEMH_Data!H50</f>
        <v>0</v>
      </c>
      <c r="I165" s="37">
        <f>Raw_STEMH_Data!I50</f>
        <v>0</v>
      </c>
      <c r="J165" s="37">
        <f>Raw_STEMH_Data!J50</f>
        <v>0</v>
      </c>
      <c r="K165" s="37">
        <f>Raw_STEMH_Data!K50</f>
        <v>0</v>
      </c>
      <c r="L165" s="37">
        <f>Raw_STEMH_Data!L50</f>
        <v>0</v>
      </c>
      <c r="M165" s="37">
        <f>Raw_STEMH_Data!M50</f>
        <v>0</v>
      </c>
      <c r="N165" s="37"/>
      <c r="O165" s="37"/>
      <c r="P165" s="37">
        <f>Raw_STEMH_Data!N50</f>
        <v>0</v>
      </c>
      <c r="Q165" s="37">
        <f>Raw_STEMH_Data!O50</f>
        <v>1</v>
      </c>
      <c r="R165" s="37">
        <f>Raw_STEMH_Data!P50</f>
        <v>0</v>
      </c>
      <c r="S165" s="37">
        <f>Raw_STEMH_Data!Q50</f>
        <v>34</v>
      </c>
      <c r="T165" s="37">
        <f>Raw_STEMH_Data!R50</f>
        <v>0</v>
      </c>
      <c r="U165" s="37">
        <f>Raw_STEMH_Data!S50</f>
        <v>0</v>
      </c>
      <c r="V165" s="37">
        <f>Raw_STEMH_Data!T50</f>
        <v>0</v>
      </c>
      <c r="W165" s="37">
        <f>Raw_STEMH_Data!U50</f>
        <v>0</v>
      </c>
      <c r="X165" s="37">
        <f>Raw_STEMH_Data!V50</f>
        <v>0</v>
      </c>
      <c r="Y165" s="37">
        <f>Raw_STEMH_Data!W50</f>
        <v>0</v>
      </c>
      <c r="Z165" s="37"/>
      <c r="AA165" s="37"/>
      <c r="AB165" s="37">
        <f>Raw_STEMH_Data!X50</f>
        <v>0</v>
      </c>
      <c r="AC165" s="37">
        <f>Raw_STEMH_Data!Y50</f>
        <v>0</v>
      </c>
      <c r="AD165" s="37">
        <f>Raw_STEMH_Data!Z50</f>
        <v>0</v>
      </c>
      <c r="AE165" s="37">
        <f>Raw_STEMH_Data!AA50</f>
        <v>28</v>
      </c>
      <c r="AF165" s="37">
        <f>Raw_STEMH_Data!AB50</f>
        <v>0</v>
      </c>
      <c r="AG165" s="37">
        <f>Raw_STEMH_Data!AC50</f>
        <v>0</v>
      </c>
      <c r="AH165" s="37">
        <f>Raw_STEMH_Data!AD50</f>
        <v>0</v>
      </c>
      <c r="AI165" s="37">
        <f>Raw_STEMH_Data!AE50</f>
        <v>0</v>
      </c>
      <c r="AJ165" s="37">
        <f>Raw_STEMH_Data!AF50</f>
        <v>0</v>
      </c>
      <c r="AK165" s="37">
        <f>Raw_STEMH_Data!AG50</f>
        <v>0</v>
      </c>
      <c r="AL165" s="37"/>
      <c r="AM165" s="37"/>
      <c r="AN165" s="37">
        <f>Raw_STEMH_Data!AH50</f>
        <v>0</v>
      </c>
      <c r="AO165" s="37">
        <f>Raw_STEMH_Data!AI50</f>
        <v>0</v>
      </c>
      <c r="AP165" s="37">
        <f>Raw_STEMH_Data!AJ50</f>
        <v>0</v>
      </c>
      <c r="AQ165" s="37">
        <f>Raw_STEMH_Data!AK50</f>
        <v>41</v>
      </c>
      <c r="AR165" s="37">
        <f>Raw_STEMH_Data!AL50</f>
        <v>0</v>
      </c>
      <c r="AS165" s="37">
        <f>Raw_STEMH_Data!AM50</f>
        <v>0</v>
      </c>
      <c r="AT165" s="37">
        <f>Raw_STEMH_Data!AN50</f>
        <v>0</v>
      </c>
      <c r="AU165" s="37">
        <f>Raw_STEMH_Data!AO50</f>
        <v>0</v>
      </c>
      <c r="AV165" s="37">
        <f>Raw_STEMH_Data!AP50</f>
        <v>0</v>
      </c>
      <c r="AW165" s="37">
        <f>Raw_STEMH_Data!AQ50</f>
        <v>0</v>
      </c>
      <c r="AX165" s="37"/>
    </row>
    <row r="166" spans="1:50" x14ac:dyDescent="0.25">
      <c r="A166" s="35" t="str">
        <f>Raw_STEMH_Data!A51</f>
        <v>39</v>
      </c>
      <c r="B166" t="str">
        <f>Raw_STEMH_Data!B51</f>
        <v>UNM-VA</v>
      </c>
      <c r="C166" s="343" t="str">
        <f>Raw_STEMH_Data!C51</f>
        <v>2</v>
      </c>
      <c r="D166" s="37">
        <f>Raw_STEMH_Data!D51</f>
        <v>0</v>
      </c>
      <c r="E166" s="37">
        <f>Raw_STEMH_Data!E51</f>
        <v>3</v>
      </c>
      <c r="F166" s="37">
        <f>Raw_STEMH_Data!F51</f>
        <v>0</v>
      </c>
      <c r="G166" s="37">
        <f>Raw_STEMH_Data!G51</f>
        <v>7</v>
      </c>
      <c r="H166" s="37">
        <f>Raw_STEMH_Data!H51</f>
        <v>0</v>
      </c>
      <c r="I166" s="37">
        <f>Raw_STEMH_Data!I51</f>
        <v>0</v>
      </c>
      <c r="J166" s="37">
        <f>Raw_STEMH_Data!J51</f>
        <v>0</v>
      </c>
      <c r="K166" s="37">
        <f>Raw_STEMH_Data!K51</f>
        <v>0</v>
      </c>
      <c r="L166" s="37">
        <f>Raw_STEMH_Data!L51</f>
        <v>0</v>
      </c>
      <c r="M166" s="37">
        <f>Raw_STEMH_Data!M51</f>
        <v>0</v>
      </c>
      <c r="N166" s="37"/>
      <c r="O166" s="37"/>
      <c r="P166" s="37">
        <f>Raw_STEMH_Data!N51</f>
        <v>0</v>
      </c>
      <c r="Q166" s="37">
        <f>Raw_STEMH_Data!O51</f>
        <v>2</v>
      </c>
      <c r="R166" s="37">
        <f>Raw_STEMH_Data!P51</f>
        <v>0</v>
      </c>
      <c r="S166" s="37">
        <f>Raw_STEMH_Data!Q51</f>
        <v>6</v>
      </c>
      <c r="T166" s="37">
        <f>Raw_STEMH_Data!R51</f>
        <v>0</v>
      </c>
      <c r="U166" s="37">
        <f>Raw_STEMH_Data!S51</f>
        <v>0</v>
      </c>
      <c r="V166" s="37">
        <f>Raw_STEMH_Data!T51</f>
        <v>0</v>
      </c>
      <c r="W166" s="37">
        <f>Raw_STEMH_Data!U51</f>
        <v>0</v>
      </c>
      <c r="X166" s="37">
        <f>Raw_STEMH_Data!V51</f>
        <v>0</v>
      </c>
      <c r="Y166" s="37">
        <f>Raw_STEMH_Data!W51</f>
        <v>0</v>
      </c>
      <c r="Z166" s="37"/>
      <c r="AA166" s="37"/>
      <c r="AB166" s="37">
        <f>Raw_STEMH_Data!X51</f>
        <v>0</v>
      </c>
      <c r="AC166" s="37">
        <f>Raw_STEMH_Data!Y51</f>
        <v>4</v>
      </c>
      <c r="AD166" s="37">
        <f>Raw_STEMH_Data!Z51</f>
        <v>0</v>
      </c>
      <c r="AE166" s="37">
        <f>Raw_STEMH_Data!AA51</f>
        <v>5</v>
      </c>
      <c r="AF166" s="37">
        <f>Raw_STEMH_Data!AB51</f>
        <v>0</v>
      </c>
      <c r="AG166" s="37">
        <f>Raw_STEMH_Data!AC51</f>
        <v>0</v>
      </c>
      <c r="AH166" s="37">
        <f>Raw_STEMH_Data!AD51</f>
        <v>0</v>
      </c>
      <c r="AI166" s="37">
        <f>Raw_STEMH_Data!AE51</f>
        <v>0</v>
      </c>
      <c r="AJ166" s="37">
        <f>Raw_STEMH_Data!AF51</f>
        <v>0</v>
      </c>
      <c r="AK166" s="37">
        <f>Raw_STEMH_Data!AG51</f>
        <v>0</v>
      </c>
      <c r="AL166" s="37"/>
      <c r="AM166" s="37"/>
      <c r="AN166" s="37">
        <f>Raw_STEMH_Data!AH51</f>
        <v>0</v>
      </c>
      <c r="AO166" s="37">
        <f>Raw_STEMH_Data!AI51</f>
        <v>3</v>
      </c>
      <c r="AP166" s="37">
        <f>Raw_STEMH_Data!AJ51</f>
        <v>0</v>
      </c>
      <c r="AQ166" s="37">
        <f>Raw_STEMH_Data!AK51</f>
        <v>8</v>
      </c>
      <c r="AR166" s="37">
        <f>Raw_STEMH_Data!AL51</f>
        <v>0</v>
      </c>
      <c r="AS166" s="37">
        <f>Raw_STEMH_Data!AM51</f>
        <v>0</v>
      </c>
      <c r="AT166" s="37">
        <f>Raw_STEMH_Data!AN51</f>
        <v>0</v>
      </c>
      <c r="AU166" s="37">
        <f>Raw_STEMH_Data!AO51</f>
        <v>0</v>
      </c>
      <c r="AV166" s="37">
        <f>Raw_STEMH_Data!AP51</f>
        <v>0</v>
      </c>
      <c r="AW166" s="37">
        <f>Raw_STEMH_Data!AQ51</f>
        <v>0</v>
      </c>
      <c r="AX166" s="37"/>
    </row>
    <row r="167" spans="1:50" x14ac:dyDescent="0.25">
      <c r="A167" s="35" t="str">
        <f>Raw_STEMH_Data!A52</f>
        <v>39</v>
      </c>
      <c r="B167" t="str">
        <f>Raw_STEMH_Data!B52</f>
        <v>UNM-VA</v>
      </c>
      <c r="C167" s="343" t="str">
        <f>Raw_STEMH_Data!C52</f>
        <v>3</v>
      </c>
      <c r="D167" s="37">
        <f>Raw_STEMH_Data!D52</f>
        <v>0</v>
      </c>
      <c r="E167" s="37">
        <f>Raw_STEMH_Data!E52</f>
        <v>0</v>
      </c>
      <c r="F167" s="37">
        <f>Raw_STEMH_Data!F52</f>
        <v>0</v>
      </c>
      <c r="G167" s="37">
        <f>Raw_STEMH_Data!G52</f>
        <v>1</v>
      </c>
      <c r="H167" s="37">
        <f>Raw_STEMH_Data!H52</f>
        <v>0</v>
      </c>
      <c r="I167" s="37">
        <f>Raw_STEMH_Data!I52</f>
        <v>0</v>
      </c>
      <c r="J167" s="37">
        <f>Raw_STEMH_Data!J52</f>
        <v>0</v>
      </c>
      <c r="K167" s="37">
        <f>Raw_STEMH_Data!K52</f>
        <v>0</v>
      </c>
      <c r="L167" s="37">
        <f>Raw_STEMH_Data!L52</f>
        <v>0</v>
      </c>
      <c r="M167" s="37">
        <f>Raw_STEMH_Data!M52</f>
        <v>0</v>
      </c>
      <c r="N167" s="37"/>
      <c r="O167" s="37"/>
      <c r="P167" s="37">
        <f>Raw_STEMH_Data!N52</f>
        <v>0</v>
      </c>
      <c r="Q167" s="37">
        <f>Raw_STEMH_Data!O52</f>
        <v>0</v>
      </c>
      <c r="R167" s="37">
        <f>Raw_STEMH_Data!P52</f>
        <v>0</v>
      </c>
      <c r="S167" s="37">
        <f>Raw_STEMH_Data!Q52</f>
        <v>12</v>
      </c>
      <c r="T167" s="37">
        <f>Raw_STEMH_Data!R52</f>
        <v>0</v>
      </c>
      <c r="U167" s="37">
        <f>Raw_STEMH_Data!S52</f>
        <v>0</v>
      </c>
      <c r="V167" s="37">
        <f>Raw_STEMH_Data!T52</f>
        <v>0</v>
      </c>
      <c r="W167" s="37">
        <f>Raw_STEMH_Data!U52</f>
        <v>0</v>
      </c>
      <c r="X167" s="37">
        <f>Raw_STEMH_Data!V52</f>
        <v>0</v>
      </c>
      <c r="Y167" s="37">
        <f>Raw_STEMH_Data!W52</f>
        <v>0</v>
      </c>
      <c r="Z167" s="37"/>
      <c r="AA167" s="37"/>
      <c r="AB167" s="37">
        <f>Raw_STEMH_Data!X52</f>
        <v>0</v>
      </c>
      <c r="AC167" s="37">
        <f>Raw_STEMH_Data!Y52</f>
        <v>0</v>
      </c>
      <c r="AD167" s="37">
        <f>Raw_STEMH_Data!Z52</f>
        <v>0</v>
      </c>
      <c r="AE167" s="37">
        <f>Raw_STEMH_Data!AA52</f>
        <v>14</v>
      </c>
      <c r="AF167" s="37">
        <f>Raw_STEMH_Data!AB52</f>
        <v>0</v>
      </c>
      <c r="AG167" s="37">
        <f>Raw_STEMH_Data!AC52</f>
        <v>0</v>
      </c>
      <c r="AH167" s="37">
        <f>Raw_STEMH_Data!AD52</f>
        <v>0</v>
      </c>
      <c r="AI167" s="37">
        <f>Raw_STEMH_Data!AE52</f>
        <v>0</v>
      </c>
      <c r="AJ167" s="37">
        <f>Raw_STEMH_Data!AF52</f>
        <v>0</v>
      </c>
      <c r="AK167" s="37">
        <f>Raw_STEMH_Data!AG52</f>
        <v>0</v>
      </c>
      <c r="AL167" s="37"/>
      <c r="AM167" s="37"/>
      <c r="AN167" s="37">
        <f>Raw_STEMH_Data!AH52</f>
        <v>0</v>
      </c>
      <c r="AO167" s="37">
        <f>Raw_STEMH_Data!AI52</f>
        <v>50</v>
      </c>
      <c r="AP167" s="37">
        <f>Raw_STEMH_Data!AJ52</f>
        <v>0</v>
      </c>
      <c r="AQ167" s="37">
        <f>Raw_STEMH_Data!AK52</f>
        <v>12</v>
      </c>
      <c r="AR167" s="37">
        <f>Raw_STEMH_Data!AL52</f>
        <v>0</v>
      </c>
      <c r="AS167" s="37">
        <f>Raw_STEMH_Data!AM52</f>
        <v>0</v>
      </c>
      <c r="AT167" s="37">
        <f>Raw_STEMH_Data!AN52</f>
        <v>0</v>
      </c>
      <c r="AU167" s="37">
        <f>Raw_STEMH_Data!AO52</f>
        <v>0</v>
      </c>
      <c r="AV167" s="37">
        <f>Raw_STEMH_Data!AP52</f>
        <v>0</v>
      </c>
      <c r="AW167" s="37">
        <f>Raw_STEMH_Data!AQ52</f>
        <v>0</v>
      </c>
      <c r="AX167" s="37"/>
    </row>
    <row r="168" spans="1:50" x14ac:dyDescent="0.25">
      <c r="D168" s="344">
        <f t="shared" ref="D168:M168" si="128">SUM(D165:D167)</f>
        <v>0</v>
      </c>
      <c r="E168" s="344">
        <f t="shared" si="128"/>
        <v>3</v>
      </c>
      <c r="F168" s="344">
        <f t="shared" si="128"/>
        <v>0</v>
      </c>
      <c r="G168" s="344">
        <f t="shared" si="128"/>
        <v>24</v>
      </c>
      <c r="H168" s="344">
        <f t="shared" si="128"/>
        <v>0</v>
      </c>
      <c r="I168" s="344">
        <f t="shared" si="128"/>
        <v>0</v>
      </c>
      <c r="J168" s="344">
        <f t="shared" si="128"/>
        <v>0</v>
      </c>
      <c r="K168" s="344">
        <f t="shared" si="128"/>
        <v>0</v>
      </c>
      <c r="L168" s="344">
        <f t="shared" si="128"/>
        <v>0</v>
      </c>
      <c r="M168" s="344">
        <f t="shared" si="128"/>
        <v>0</v>
      </c>
      <c r="N168" s="37"/>
      <c r="O168" s="37"/>
      <c r="P168" s="344">
        <f t="shared" ref="P168:Y168" si="129">SUM(P165:P167)</f>
        <v>0</v>
      </c>
      <c r="Q168" s="344">
        <f t="shared" si="129"/>
        <v>3</v>
      </c>
      <c r="R168" s="344">
        <f t="shared" si="129"/>
        <v>0</v>
      </c>
      <c r="S168" s="344">
        <f t="shared" si="129"/>
        <v>52</v>
      </c>
      <c r="T168" s="344">
        <f t="shared" si="129"/>
        <v>0</v>
      </c>
      <c r="U168" s="344">
        <f t="shared" si="129"/>
        <v>0</v>
      </c>
      <c r="V168" s="344">
        <f t="shared" si="129"/>
        <v>0</v>
      </c>
      <c r="W168" s="344">
        <f t="shared" si="129"/>
        <v>0</v>
      </c>
      <c r="X168" s="344">
        <f t="shared" si="129"/>
        <v>0</v>
      </c>
      <c r="Y168" s="344">
        <f t="shared" si="129"/>
        <v>0</v>
      </c>
      <c r="Z168" s="37"/>
      <c r="AA168" s="37"/>
      <c r="AB168" s="344">
        <f t="shared" ref="AB168:AK168" si="130">SUM(AB165:AB167)</f>
        <v>0</v>
      </c>
      <c r="AC168" s="344">
        <f t="shared" si="130"/>
        <v>4</v>
      </c>
      <c r="AD168" s="344">
        <f t="shared" si="130"/>
        <v>0</v>
      </c>
      <c r="AE168" s="344">
        <f t="shared" si="130"/>
        <v>47</v>
      </c>
      <c r="AF168" s="344">
        <f t="shared" si="130"/>
        <v>0</v>
      </c>
      <c r="AG168" s="344">
        <f t="shared" si="130"/>
        <v>0</v>
      </c>
      <c r="AH168" s="344">
        <f t="shared" si="130"/>
        <v>0</v>
      </c>
      <c r="AI168" s="344">
        <f t="shared" si="130"/>
        <v>0</v>
      </c>
      <c r="AJ168" s="344">
        <f t="shared" si="130"/>
        <v>0</v>
      </c>
      <c r="AK168" s="344">
        <f t="shared" si="130"/>
        <v>0</v>
      </c>
      <c r="AL168" s="37"/>
      <c r="AM168" s="37"/>
      <c r="AN168" s="344">
        <f t="shared" ref="AN168:AW168" si="131">SUM(AN165:AN167)</f>
        <v>0</v>
      </c>
      <c r="AO168" s="344">
        <f t="shared" si="131"/>
        <v>53</v>
      </c>
      <c r="AP168" s="344">
        <f t="shared" si="131"/>
        <v>0</v>
      </c>
      <c r="AQ168" s="344">
        <f t="shared" si="131"/>
        <v>61</v>
      </c>
      <c r="AR168" s="344">
        <f t="shared" si="131"/>
        <v>0</v>
      </c>
      <c r="AS168" s="344">
        <f t="shared" si="131"/>
        <v>0</v>
      </c>
      <c r="AT168" s="344">
        <f t="shared" si="131"/>
        <v>0</v>
      </c>
      <c r="AU168" s="344">
        <f t="shared" si="131"/>
        <v>0</v>
      </c>
      <c r="AV168" s="344">
        <f t="shared" si="131"/>
        <v>0</v>
      </c>
      <c r="AW168" s="344">
        <f t="shared" si="131"/>
        <v>0</v>
      </c>
      <c r="AX168" s="37"/>
    </row>
    <row r="169" spans="1:50" x14ac:dyDescent="0.25"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</row>
    <row r="170" spans="1:50" x14ac:dyDescent="0.25">
      <c r="D170" s="37">
        <f>D165*Matrices!$B$35</f>
        <v>0</v>
      </c>
      <c r="E170" s="37">
        <f>E165*Matrices!$C$35</f>
        <v>0</v>
      </c>
      <c r="F170" s="37">
        <f>F165*Matrices!$D$35</f>
        <v>0</v>
      </c>
      <c r="G170" s="37">
        <f>G165*Matrices!$E$35</f>
        <v>8000</v>
      </c>
      <c r="H170" s="37">
        <f>H165*Matrices!$F$35</f>
        <v>0</v>
      </c>
      <c r="I170" s="37">
        <f>I165*Matrices!$G$35</f>
        <v>0</v>
      </c>
      <c r="J170" s="37">
        <f>J165*Matrices!$H$35</f>
        <v>0</v>
      </c>
      <c r="K170" s="37">
        <f>K165*Matrices!$I$35</f>
        <v>0</v>
      </c>
      <c r="L170" s="37">
        <f>L165*Matrices!$J$35</f>
        <v>0</v>
      </c>
      <c r="M170" s="37">
        <f>M165*Matrices!$K$35</f>
        <v>0</v>
      </c>
      <c r="N170" s="37"/>
      <c r="O170" s="37"/>
      <c r="P170" s="37">
        <f>P165*Matrices!$B$35</f>
        <v>0</v>
      </c>
      <c r="Q170" s="37">
        <f>Q165*Matrices!$C$35</f>
        <v>500</v>
      </c>
      <c r="R170" s="37">
        <f>R165*Matrices!$D$35</f>
        <v>0</v>
      </c>
      <c r="S170" s="37">
        <f>S165*Matrices!$E$35</f>
        <v>17000</v>
      </c>
      <c r="T170" s="37">
        <f>T165*Matrices!$F$35</f>
        <v>0</v>
      </c>
      <c r="U170" s="37">
        <f>U165*Matrices!$G$35</f>
        <v>0</v>
      </c>
      <c r="V170" s="37">
        <f>V165*Matrices!$H$35</f>
        <v>0</v>
      </c>
      <c r="W170" s="37">
        <f>W165*Matrices!$I$35</f>
        <v>0</v>
      </c>
      <c r="X170" s="37">
        <f>X165*Matrices!$J$35</f>
        <v>0</v>
      </c>
      <c r="Y170" s="37">
        <f>Y165*Matrices!$K$35</f>
        <v>0</v>
      </c>
      <c r="Z170" s="37"/>
      <c r="AA170" s="37"/>
      <c r="AB170" s="37">
        <f>AB165*Matrices!$B$35</f>
        <v>0</v>
      </c>
      <c r="AC170" s="37">
        <f>AC165*Matrices!$C$35</f>
        <v>0</v>
      </c>
      <c r="AD170" s="37">
        <f>AD165*Matrices!$D$35</f>
        <v>0</v>
      </c>
      <c r="AE170" s="37">
        <f>AE165*Matrices!$E$35</f>
        <v>14000</v>
      </c>
      <c r="AF170" s="37">
        <f>AF165*Matrices!$F$35</f>
        <v>0</v>
      </c>
      <c r="AG170" s="37">
        <f>AG165*Matrices!$G$35</f>
        <v>0</v>
      </c>
      <c r="AH170" s="37">
        <f>AH165*Matrices!$H$35</f>
        <v>0</v>
      </c>
      <c r="AI170" s="37">
        <f>AI165*Matrices!$I$35</f>
        <v>0</v>
      </c>
      <c r="AJ170" s="37">
        <f>AJ165*Matrices!$J$35</f>
        <v>0</v>
      </c>
      <c r="AK170" s="37">
        <f>AK165*Matrices!$K$35</f>
        <v>0</v>
      </c>
      <c r="AL170" s="37"/>
      <c r="AM170" s="37"/>
      <c r="AN170" s="37">
        <f>AN165*Matrices!$B$35</f>
        <v>0</v>
      </c>
      <c r="AO170" s="37">
        <f>AO165*Matrices!$C$35</f>
        <v>0</v>
      </c>
      <c r="AP170" s="37">
        <f>AP165*Matrices!$D$35</f>
        <v>0</v>
      </c>
      <c r="AQ170" s="37">
        <f>AQ165*Matrices!$E$35</f>
        <v>20500</v>
      </c>
      <c r="AR170" s="37">
        <f>AR165*Matrices!$F$35</f>
        <v>0</v>
      </c>
      <c r="AS170" s="37">
        <f>AS165*Matrices!$G$35</f>
        <v>0</v>
      </c>
      <c r="AT170" s="37">
        <f>AT165*Matrices!$H$35</f>
        <v>0</v>
      </c>
      <c r="AU170" s="37">
        <f>AU165*Matrices!$I$35</f>
        <v>0</v>
      </c>
      <c r="AV170" s="37">
        <f>AV165*Matrices!$J$35</f>
        <v>0</v>
      </c>
      <c r="AW170" s="37">
        <f>AW165*Matrices!$K$35</f>
        <v>0</v>
      </c>
      <c r="AX170" s="37"/>
    </row>
    <row r="171" spans="1:50" x14ac:dyDescent="0.25">
      <c r="D171" s="37">
        <f>D166*Matrices!$B$36</f>
        <v>0</v>
      </c>
      <c r="E171" s="37">
        <f>E166*Matrices!$C$36</f>
        <v>1500</v>
      </c>
      <c r="F171" s="37">
        <f>F166*Matrices!$D$36</f>
        <v>0</v>
      </c>
      <c r="G171" s="37">
        <f>G166*Matrices!$E$36</f>
        <v>3500</v>
      </c>
      <c r="H171" s="37">
        <f>H166*Matrices!$F$36</f>
        <v>0</v>
      </c>
      <c r="I171" s="37">
        <f>I166*Matrices!$G$36</f>
        <v>0</v>
      </c>
      <c r="J171" s="37">
        <f>J166*Matrices!$H$36</f>
        <v>0</v>
      </c>
      <c r="K171" s="37">
        <f>K166*Matrices!$I$36</f>
        <v>0</v>
      </c>
      <c r="L171" s="37">
        <f>L166*Matrices!$J$36</f>
        <v>0</v>
      </c>
      <c r="M171" s="37">
        <f>M166*Matrices!$K$36</f>
        <v>0</v>
      </c>
      <c r="N171" s="37"/>
      <c r="O171" s="37"/>
      <c r="P171" s="37">
        <f>P166*Matrices!$B$36</f>
        <v>0</v>
      </c>
      <c r="Q171" s="37">
        <f>Q166*Matrices!$C$36</f>
        <v>1000</v>
      </c>
      <c r="R171" s="37">
        <f>R166*Matrices!$D$36</f>
        <v>0</v>
      </c>
      <c r="S171" s="37">
        <f>S166*Matrices!$E$36</f>
        <v>3000</v>
      </c>
      <c r="T171" s="37">
        <f>T166*Matrices!$F$36</f>
        <v>0</v>
      </c>
      <c r="U171" s="37">
        <f>U166*Matrices!$G$36</f>
        <v>0</v>
      </c>
      <c r="V171" s="37">
        <f>V166*Matrices!$H$36</f>
        <v>0</v>
      </c>
      <c r="W171" s="37">
        <f>W166*Matrices!$I$36</f>
        <v>0</v>
      </c>
      <c r="X171" s="37">
        <f>X166*Matrices!$J$36</f>
        <v>0</v>
      </c>
      <c r="Y171" s="37">
        <f>Y166*Matrices!$K$36</f>
        <v>0</v>
      </c>
      <c r="Z171" s="37"/>
      <c r="AA171" s="37"/>
      <c r="AB171" s="37">
        <f>AB166*Matrices!$B$36</f>
        <v>0</v>
      </c>
      <c r="AC171" s="37">
        <f>AC166*Matrices!$C$36</f>
        <v>2000</v>
      </c>
      <c r="AD171" s="37">
        <f>AD166*Matrices!$D$36</f>
        <v>0</v>
      </c>
      <c r="AE171" s="37">
        <f>AE166*Matrices!$E$36</f>
        <v>2500</v>
      </c>
      <c r="AF171" s="37">
        <f>AF166*Matrices!$F$36</f>
        <v>0</v>
      </c>
      <c r="AG171" s="37">
        <f>AG166*Matrices!$G$36</f>
        <v>0</v>
      </c>
      <c r="AH171" s="37">
        <f>AH166*Matrices!$H$36</f>
        <v>0</v>
      </c>
      <c r="AI171" s="37">
        <f>AI166*Matrices!$I$36</f>
        <v>0</v>
      </c>
      <c r="AJ171" s="37">
        <f>AJ166*Matrices!$J$36</f>
        <v>0</v>
      </c>
      <c r="AK171" s="37">
        <f>AK166*Matrices!$K$36</f>
        <v>0</v>
      </c>
      <c r="AL171" s="37"/>
      <c r="AM171" s="37"/>
      <c r="AN171" s="37">
        <f>AN166*Matrices!$B$36</f>
        <v>0</v>
      </c>
      <c r="AO171" s="37">
        <f>AO166*Matrices!$C$36</f>
        <v>1500</v>
      </c>
      <c r="AP171" s="37">
        <f>AP166*Matrices!$D$36</f>
        <v>0</v>
      </c>
      <c r="AQ171" s="37">
        <f>AQ166*Matrices!$E$36</f>
        <v>4000</v>
      </c>
      <c r="AR171" s="37">
        <f>AR166*Matrices!$F$36</f>
        <v>0</v>
      </c>
      <c r="AS171" s="37">
        <f>AS166*Matrices!$G$36</f>
        <v>0</v>
      </c>
      <c r="AT171" s="37">
        <f>AT166*Matrices!$H$36</f>
        <v>0</v>
      </c>
      <c r="AU171" s="37">
        <f>AU166*Matrices!$I$36</f>
        <v>0</v>
      </c>
      <c r="AV171" s="37">
        <f>AV166*Matrices!$J$36</f>
        <v>0</v>
      </c>
      <c r="AW171" s="37">
        <f>AW166*Matrices!$K$36</f>
        <v>0</v>
      </c>
      <c r="AX171" s="37"/>
    </row>
    <row r="172" spans="1:50" x14ac:dyDescent="0.25">
      <c r="D172" s="37">
        <f>D167*Matrices!$B$37</f>
        <v>0</v>
      </c>
      <c r="E172" s="37">
        <f>E167*Matrices!$C$37</f>
        <v>0</v>
      </c>
      <c r="F172" s="37">
        <f>F167*Matrices!$D$37</f>
        <v>0</v>
      </c>
      <c r="G172" s="37">
        <f>G167*Matrices!$E$37</f>
        <v>500</v>
      </c>
      <c r="H172" s="37">
        <f>H167*Matrices!$F$37</f>
        <v>0</v>
      </c>
      <c r="I172" s="37">
        <f>I167*Matrices!$G$37</f>
        <v>0</v>
      </c>
      <c r="J172" s="37">
        <f>J167*Matrices!$H$37</f>
        <v>0</v>
      </c>
      <c r="K172" s="37">
        <f>K167*Matrices!$I$37</f>
        <v>0</v>
      </c>
      <c r="L172" s="37">
        <f>L167*Matrices!$J$37</f>
        <v>0</v>
      </c>
      <c r="M172" s="37">
        <f>M167*Matrices!$K$37</f>
        <v>0</v>
      </c>
      <c r="N172" s="37"/>
      <c r="O172" s="37"/>
      <c r="P172" s="37">
        <f>P167*Matrices!$B$37</f>
        <v>0</v>
      </c>
      <c r="Q172" s="37">
        <f>Q167*Matrices!$C$37</f>
        <v>0</v>
      </c>
      <c r="R172" s="37">
        <f>R167*Matrices!$D$37</f>
        <v>0</v>
      </c>
      <c r="S172" s="37">
        <f>S167*Matrices!$E$37</f>
        <v>6000</v>
      </c>
      <c r="T172" s="37">
        <f>T167*Matrices!$F$37</f>
        <v>0</v>
      </c>
      <c r="U172" s="37">
        <f>U167*Matrices!$G$37</f>
        <v>0</v>
      </c>
      <c r="V172" s="37">
        <f>V167*Matrices!$H$37</f>
        <v>0</v>
      </c>
      <c r="W172" s="37">
        <f>W167*Matrices!$I$37</f>
        <v>0</v>
      </c>
      <c r="X172" s="37">
        <f>X167*Matrices!$J$37</f>
        <v>0</v>
      </c>
      <c r="Y172" s="37">
        <f>Y167*Matrices!$K$37</f>
        <v>0</v>
      </c>
      <c r="Z172" s="37"/>
      <c r="AA172" s="37"/>
      <c r="AB172" s="37">
        <f>AB167*Matrices!$B$37</f>
        <v>0</v>
      </c>
      <c r="AC172" s="37">
        <f>AC167*Matrices!$C$37</f>
        <v>0</v>
      </c>
      <c r="AD172" s="37">
        <f>AD167*Matrices!$D$37</f>
        <v>0</v>
      </c>
      <c r="AE172" s="37">
        <f>AE167*Matrices!$E$37</f>
        <v>7000</v>
      </c>
      <c r="AF172" s="37">
        <f>AF167*Matrices!$F$37</f>
        <v>0</v>
      </c>
      <c r="AG172" s="37">
        <f>AG167*Matrices!$G$37</f>
        <v>0</v>
      </c>
      <c r="AH172" s="37">
        <f>AH167*Matrices!$H$37</f>
        <v>0</v>
      </c>
      <c r="AI172" s="37">
        <f>AI167*Matrices!$I$37</f>
        <v>0</v>
      </c>
      <c r="AJ172" s="37">
        <f>AJ167*Matrices!$J$37</f>
        <v>0</v>
      </c>
      <c r="AK172" s="37">
        <f>AK167*Matrices!$K$37</f>
        <v>0</v>
      </c>
      <c r="AL172" s="37"/>
      <c r="AM172" s="37"/>
      <c r="AN172" s="37">
        <f>AN167*Matrices!$B$37</f>
        <v>0</v>
      </c>
      <c r="AO172" s="37">
        <f>AO167*Matrices!$C$37</f>
        <v>25000</v>
      </c>
      <c r="AP172" s="37">
        <f>AP167*Matrices!$D$37</f>
        <v>0</v>
      </c>
      <c r="AQ172" s="37">
        <f>AQ167*Matrices!$E$37</f>
        <v>6000</v>
      </c>
      <c r="AR172" s="37">
        <f>AR167*Matrices!$F$37</f>
        <v>0</v>
      </c>
      <c r="AS172" s="37">
        <f>AS167*Matrices!$G$37</f>
        <v>0</v>
      </c>
      <c r="AT172" s="37">
        <f>AT167*Matrices!$H$37</f>
        <v>0</v>
      </c>
      <c r="AU172" s="37">
        <f>AU167*Matrices!$I$37</f>
        <v>0</v>
      </c>
      <c r="AV172" s="37">
        <f>AV167*Matrices!$J$37</f>
        <v>0</v>
      </c>
      <c r="AW172" s="37">
        <f>AW167*Matrices!$K$37</f>
        <v>0</v>
      </c>
      <c r="AX172" s="37"/>
    </row>
    <row r="173" spans="1:50" x14ac:dyDescent="0.25">
      <c r="B173" t="str">
        <f>B167</f>
        <v>UNM-VA</v>
      </c>
      <c r="D173" s="344">
        <f t="shared" ref="D173:M173" si="132">SUM(D170:D172)</f>
        <v>0</v>
      </c>
      <c r="E173" s="344">
        <f t="shared" si="132"/>
        <v>1500</v>
      </c>
      <c r="F173" s="344">
        <f t="shared" si="132"/>
        <v>0</v>
      </c>
      <c r="G173" s="344">
        <f t="shared" si="132"/>
        <v>12000</v>
      </c>
      <c r="H173" s="344">
        <f t="shared" si="132"/>
        <v>0</v>
      </c>
      <c r="I173" s="344">
        <f t="shared" si="132"/>
        <v>0</v>
      </c>
      <c r="J173" s="344">
        <f t="shared" si="132"/>
        <v>0</v>
      </c>
      <c r="K173" s="344">
        <f t="shared" si="132"/>
        <v>0</v>
      </c>
      <c r="L173" s="344">
        <f t="shared" si="132"/>
        <v>0</v>
      </c>
      <c r="M173" s="344">
        <f t="shared" si="132"/>
        <v>0</v>
      </c>
      <c r="N173" s="194">
        <f>SUM(D173:M173)/Matrices!$L$37</f>
        <v>8.7378640776699026</v>
      </c>
      <c r="O173" s="37"/>
      <c r="P173" s="344">
        <f t="shared" ref="P173:Y173" si="133">SUM(P170:P172)</f>
        <v>0</v>
      </c>
      <c r="Q173" s="344">
        <f t="shared" si="133"/>
        <v>1500</v>
      </c>
      <c r="R173" s="344">
        <f t="shared" si="133"/>
        <v>0</v>
      </c>
      <c r="S173" s="344">
        <f t="shared" si="133"/>
        <v>26000</v>
      </c>
      <c r="T173" s="344">
        <f t="shared" si="133"/>
        <v>0</v>
      </c>
      <c r="U173" s="344">
        <f t="shared" si="133"/>
        <v>0</v>
      </c>
      <c r="V173" s="344">
        <f t="shared" si="133"/>
        <v>0</v>
      </c>
      <c r="W173" s="344">
        <f t="shared" si="133"/>
        <v>0</v>
      </c>
      <c r="X173" s="344">
        <f t="shared" si="133"/>
        <v>0</v>
      </c>
      <c r="Y173" s="344">
        <f t="shared" si="133"/>
        <v>0</v>
      </c>
      <c r="Z173" s="194">
        <f>SUM(P173:Y173)/Matrices!$L$37</f>
        <v>17.79935275080906</v>
      </c>
      <c r="AA173" s="37"/>
      <c r="AB173" s="344">
        <f t="shared" ref="AB173:AK173" si="134">SUM(AB170:AB172)</f>
        <v>0</v>
      </c>
      <c r="AC173" s="344">
        <f t="shared" si="134"/>
        <v>2000</v>
      </c>
      <c r="AD173" s="344">
        <f t="shared" si="134"/>
        <v>0</v>
      </c>
      <c r="AE173" s="344">
        <f t="shared" si="134"/>
        <v>23500</v>
      </c>
      <c r="AF173" s="344">
        <f t="shared" si="134"/>
        <v>0</v>
      </c>
      <c r="AG173" s="344">
        <f t="shared" si="134"/>
        <v>0</v>
      </c>
      <c r="AH173" s="344">
        <f t="shared" si="134"/>
        <v>0</v>
      </c>
      <c r="AI173" s="344">
        <f t="shared" si="134"/>
        <v>0</v>
      </c>
      <c r="AJ173" s="344">
        <f t="shared" si="134"/>
        <v>0</v>
      </c>
      <c r="AK173" s="344">
        <f t="shared" si="134"/>
        <v>0</v>
      </c>
      <c r="AL173" s="194">
        <f>SUM(AB173:AK173)/Matrices!$L$37</f>
        <v>16.50485436893204</v>
      </c>
      <c r="AM173" s="37"/>
      <c r="AN173" s="344">
        <f t="shared" ref="AN173:AW173" si="135">SUM(AN170:AN172)</f>
        <v>0</v>
      </c>
      <c r="AO173" s="344">
        <f t="shared" si="135"/>
        <v>26500</v>
      </c>
      <c r="AP173" s="344">
        <f t="shared" si="135"/>
        <v>0</v>
      </c>
      <c r="AQ173" s="344">
        <f t="shared" si="135"/>
        <v>30500</v>
      </c>
      <c r="AR173" s="344">
        <f t="shared" si="135"/>
        <v>0</v>
      </c>
      <c r="AS173" s="344">
        <f t="shared" si="135"/>
        <v>0</v>
      </c>
      <c r="AT173" s="344">
        <f t="shared" si="135"/>
        <v>0</v>
      </c>
      <c r="AU173" s="344">
        <f t="shared" si="135"/>
        <v>0</v>
      </c>
      <c r="AV173" s="344">
        <f t="shared" si="135"/>
        <v>0</v>
      </c>
      <c r="AW173" s="344">
        <f t="shared" si="135"/>
        <v>0</v>
      </c>
      <c r="AX173" s="194">
        <f>SUM(AN173:AW173)/Matrices!$L$37</f>
        <v>36.893203883495147</v>
      </c>
    </row>
    <row r="174" spans="1:50" x14ac:dyDescent="0.25">
      <c r="D174" s="345"/>
      <c r="E174" s="345"/>
      <c r="F174" s="345"/>
      <c r="G174" s="345"/>
      <c r="H174" s="345"/>
      <c r="I174" s="345"/>
      <c r="J174" s="345"/>
      <c r="K174" s="345"/>
      <c r="L174" s="345"/>
      <c r="M174" s="345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</row>
    <row r="175" spans="1:50" x14ac:dyDescent="0.25">
      <c r="A175" s="35" t="str">
        <f>Raw_STEMH_Data!A53</f>
        <v>40</v>
      </c>
      <c r="B175" t="str">
        <f>Raw_STEMH_Data!B53</f>
        <v>CNM</v>
      </c>
      <c r="C175" s="343" t="str">
        <f>Raw_STEMH_Data!C53</f>
        <v>1</v>
      </c>
      <c r="D175" s="37">
        <f>Raw_STEMH_Data!D53</f>
        <v>18</v>
      </c>
      <c r="E175" s="37">
        <f>Raw_STEMH_Data!E53</f>
        <v>55</v>
      </c>
      <c r="F175" s="37">
        <f>Raw_STEMH_Data!F53</f>
        <v>20</v>
      </c>
      <c r="G175" s="37">
        <f>Raw_STEMH_Data!G53</f>
        <v>96</v>
      </c>
      <c r="H175" s="37">
        <f>Raw_STEMH_Data!H53</f>
        <v>0</v>
      </c>
      <c r="I175" s="37">
        <f>Raw_STEMH_Data!I53</f>
        <v>0</v>
      </c>
      <c r="J175" s="37">
        <f>Raw_STEMH_Data!J53</f>
        <v>0</v>
      </c>
      <c r="K175" s="37">
        <f>Raw_STEMH_Data!K53</f>
        <v>0</v>
      </c>
      <c r="L175" s="37">
        <f>Raw_STEMH_Data!L53</f>
        <v>0</v>
      </c>
      <c r="M175" s="37">
        <f>Raw_STEMH_Data!M53</f>
        <v>0</v>
      </c>
      <c r="N175" s="37"/>
      <c r="O175" s="37"/>
      <c r="P175" s="37">
        <f>Raw_STEMH_Data!N53</f>
        <v>0</v>
      </c>
      <c r="Q175" s="37">
        <f>Raw_STEMH_Data!O53</f>
        <v>82</v>
      </c>
      <c r="R175" s="37">
        <f>Raw_STEMH_Data!P53</f>
        <v>20</v>
      </c>
      <c r="S175" s="37">
        <f>Raw_STEMH_Data!Q53</f>
        <v>130</v>
      </c>
      <c r="T175" s="37">
        <f>Raw_STEMH_Data!R53</f>
        <v>0</v>
      </c>
      <c r="U175" s="37">
        <f>Raw_STEMH_Data!S53</f>
        <v>0</v>
      </c>
      <c r="V175" s="37">
        <f>Raw_STEMH_Data!T53</f>
        <v>0</v>
      </c>
      <c r="W175" s="37">
        <f>Raw_STEMH_Data!U53</f>
        <v>0</v>
      </c>
      <c r="X175" s="37">
        <f>Raw_STEMH_Data!V53</f>
        <v>0</v>
      </c>
      <c r="Y175" s="37">
        <f>Raw_STEMH_Data!W53</f>
        <v>0</v>
      </c>
      <c r="Z175" s="37"/>
      <c r="AA175" s="37"/>
      <c r="AB175" s="37">
        <f>Raw_STEMH_Data!X53</f>
        <v>0</v>
      </c>
      <c r="AC175" s="37">
        <f>Raw_STEMH_Data!Y53</f>
        <v>128</v>
      </c>
      <c r="AD175" s="37">
        <f>Raw_STEMH_Data!Z53</f>
        <v>7</v>
      </c>
      <c r="AE175" s="37">
        <f>Raw_STEMH_Data!AA53</f>
        <v>174</v>
      </c>
      <c r="AF175" s="37">
        <f>Raw_STEMH_Data!AB53</f>
        <v>0</v>
      </c>
      <c r="AG175" s="37">
        <f>Raw_STEMH_Data!AC53</f>
        <v>0</v>
      </c>
      <c r="AH175" s="37">
        <f>Raw_STEMH_Data!AD53</f>
        <v>0</v>
      </c>
      <c r="AI175" s="37">
        <f>Raw_STEMH_Data!AE53</f>
        <v>0</v>
      </c>
      <c r="AJ175" s="37">
        <f>Raw_STEMH_Data!AF53</f>
        <v>0</v>
      </c>
      <c r="AK175" s="37">
        <f>Raw_STEMH_Data!AG53</f>
        <v>0</v>
      </c>
      <c r="AL175" s="37"/>
      <c r="AM175" s="37"/>
      <c r="AN175" s="37">
        <f>Raw_STEMH_Data!AH53</f>
        <v>7</v>
      </c>
      <c r="AO175" s="37">
        <f>Raw_STEMH_Data!AI53</f>
        <v>126</v>
      </c>
      <c r="AP175" s="37">
        <f>Raw_STEMH_Data!AJ53</f>
        <v>5</v>
      </c>
      <c r="AQ175" s="37">
        <f>Raw_STEMH_Data!AK53</f>
        <v>169</v>
      </c>
      <c r="AR175" s="37">
        <f>Raw_STEMH_Data!AL53</f>
        <v>0</v>
      </c>
      <c r="AS175" s="37">
        <f>Raw_STEMH_Data!AM53</f>
        <v>0</v>
      </c>
      <c r="AT175" s="37">
        <f>Raw_STEMH_Data!AN53</f>
        <v>0</v>
      </c>
      <c r="AU175" s="37">
        <f>Raw_STEMH_Data!AO53</f>
        <v>0</v>
      </c>
      <c r="AV175" s="37">
        <f>Raw_STEMH_Data!AP53</f>
        <v>0</v>
      </c>
      <c r="AW175" s="37">
        <f>Raw_STEMH_Data!AQ53</f>
        <v>0</v>
      </c>
      <c r="AX175" s="37"/>
    </row>
    <row r="176" spans="1:50" x14ac:dyDescent="0.25">
      <c r="A176" s="35" t="str">
        <f>Raw_STEMH_Data!A54</f>
        <v>40</v>
      </c>
      <c r="B176" t="str">
        <f>Raw_STEMH_Data!B54</f>
        <v>CNM</v>
      </c>
      <c r="C176" s="343" t="str">
        <f>Raw_STEMH_Data!C54</f>
        <v>2</v>
      </c>
      <c r="D176" s="37">
        <f>Raw_STEMH_Data!D54</f>
        <v>5</v>
      </c>
      <c r="E176" s="37">
        <f>Raw_STEMH_Data!E54</f>
        <v>27</v>
      </c>
      <c r="F176" s="37">
        <f>Raw_STEMH_Data!F54</f>
        <v>0</v>
      </c>
      <c r="G176" s="37">
        <f>Raw_STEMH_Data!G54</f>
        <v>61</v>
      </c>
      <c r="H176" s="37">
        <f>Raw_STEMH_Data!H54</f>
        <v>0</v>
      </c>
      <c r="I176" s="37">
        <f>Raw_STEMH_Data!I54</f>
        <v>0</v>
      </c>
      <c r="J176" s="37">
        <f>Raw_STEMH_Data!J54</f>
        <v>0</v>
      </c>
      <c r="K176" s="37">
        <f>Raw_STEMH_Data!K54</f>
        <v>0</v>
      </c>
      <c r="L176" s="37">
        <f>Raw_STEMH_Data!L54</f>
        <v>0</v>
      </c>
      <c r="M176" s="37">
        <f>Raw_STEMH_Data!M54</f>
        <v>0</v>
      </c>
      <c r="N176" s="37"/>
      <c r="O176" s="37"/>
      <c r="P176" s="37">
        <f>Raw_STEMH_Data!N54</f>
        <v>1</v>
      </c>
      <c r="Q176" s="37">
        <f>Raw_STEMH_Data!O54</f>
        <v>64</v>
      </c>
      <c r="R176" s="37">
        <f>Raw_STEMH_Data!P54</f>
        <v>0</v>
      </c>
      <c r="S176" s="37">
        <f>Raw_STEMH_Data!Q54</f>
        <v>50</v>
      </c>
      <c r="T176" s="37">
        <f>Raw_STEMH_Data!R54</f>
        <v>0</v>
      </c>
      <c r="U176" s="37">
        <f>Raw_STEMH_Data!S54</f>
        <v>0</v>
      </c>
      <c r="V176" s="37">
        <f>Raw_STEMH_Data!T54</f>
        <v>0</v>
      </c>
      <c r="W176" s="37">
        <f>Raw_STEMH_Data!U54</f>
        <v>0</v>
      </c>
      <c r="X176" s="37">
        <f>Raw_STEMH_Data!V54</f>
        <v>0</v>
      </c>
      <c r="Y176" s="37">
        <f>Raw_STEMH_Data!W54</f>
        <v>0</v>
      </c>
      <c r="Z176" s="37"/>
      <c r="AA176" s="37"/>
      <c r="AB176" s="37">
        <f>Raw_STEMH_Data!X54</f>
        <v>15</v>
      </c>
      <c r="AC176" s="37">
        <f>Raw_STEMH_Data!Y54</f>
        <v>81</v>
      </c>
      <c r="AD176" s="37">
        <f>Raw_STEMH_Data!Z54</f>
        <v>0</v>
      </c>
      <c r="AE176" s="37">
        <f>Raw_STEMH_Data!AA54</f>
        <v>67</v>
      </c>
      <c r="AF176" s="37">
        <f>Raw_STEMH_Data!AB54</f>
        <v>0</v>
      </c>
      <c r="AG176" s="37">
        <f>Raw_STEMH_Data!AC54</f>
        <v>0</v>
      </c>
      <c r="AH176" s="37">
        <f>Raw_STEMH_Data!AD54</f>
        <v>0</v>
      </c>
      <c r="AI176" s="37">
        <f>Raw_STEMH_Data!AE54</f>
        <v>0</v>
      </c>
      <c r="AJ176" s="37">
        <f>Raw_STEMH_Data!AF54</f>
        <v>0</v>
      </c>
      <c r="AK176" s="37">
        <f>Raw_STEMH_Data!AG54</f>
        <v>0</v>
      </c>
      <c r="AL176" s="37"/>
      <c r="AM176" s="37"/>
      <c r="AN176" s="37">
        <f>Raw_STEMH_Data!AH54</f>
        <v>9</v>
      </c>
      <c r="AO176" s="37">
        <f>Raw_STEMH_Data!AI54</f>
        <v>54</v>
      </c>
      <c r="AP176" s="37">
        <f>Raw_STEMH_Data!AJ54</f>
        <v>0</v>
      </c>
      <c r="AQ176" s="37">
        <f>Raw_STEMH_Data!AK54</f>
        <v>64</v>
      </c>
      <c r="AR176" s="37">
        <f>Raw_STEMH_Data!AL54</f>
        <v>0</v>
      </c>
      <c r="AS176" s="37">
        <f>Raw_STEMH_Data!AM54</f>
        <v>0</v>
      </c>
      <c r="AT176" s="37">
        <f>Raw_STEMH_Data!AN54</f>
        <v>0</v>
      </c>
      <c r="AU176" s="37">
        <f>Raw_STEMH_Data!AO54</f>
        <v>0</v>
      </c>
      <c r="AV176" s="37">
        <f>Raw_STEMH_Data!AP54</f>
        <v>0</v>
      </c>
      <c r="AW176" s="37">
        <f>Raw_STEMH_Data!AQ54</f>
        <v>0</v>
      </c>
      <c r="AX176" s="37"/>
    </row>
    <row r="177" spans="1:50" x14ac:dyDescent="0.25">
      <c r="A177" s="35" t="str">
        <f>Raw_STEMH_Data!A55</f>
        <v>40</v>
      </c>
      <c r="B177" t="str">
        <f>Raw_STEMH_Data!B55</f>
        <v>CNM</v>
      </c>
      <c r="C177" s="343" t="str">
        <f>Raw_STEMH_Data!C55</f>
        <v>3</v>
      </c>
      <c r="D177" s="37">
        <f>Raw_STEMH_Data!D55</f>
        <v>750</v>
      </c>
      <c r="E177" s="37">
        <f>Raw_STEMH_Data!E55</f>
        <v>140</v>
      </c>
      <c r="F177" s="37">
        <f>Raw_STEMH_Data!F55</f>
        <v>4</v>
      </c>
      <c r="G177" s="37">
        <f>Raw_STEMH_Data!G55</f>
        <v>276</v>
      </c>
      <c r="H177" s="37">
        <f>Raw_STEMH_Data!H55</f>
        <v>0</v>
      </c>
      <c r="I177" s="37">
        <f>Raw_STEMH_Data!I55</f>
        <v>0</v>
      </c>
      <c r="J177" s="37">
        <f>Raw_STEMH_Data!J55</f>
        <v>0</v>
      </c>
      <c r="K177" s="37">
        <f>Raw_STEMH_Data!K55</f>
        <v>0</v>
      </c>
      <c r="L177" s="37">
        <f>Raw_STEMH_Data!L55</f>
        <v>0</v>
      </c>
      <c r="M177" s="37">
        <f>Raw_STEMH_Data!M55</f>
        <v>0</v>
      </c>
      <c r="N177" s="37"/>
      <c r="O177" s="37"/>
      <c r="P177" s="37">
        <f>Raw_STEMH_Data!N55</f>
        <v>722</v>
      </c>
      <c r="Q177" s="37">
        <f>Raw_STEMH_Data!O55</f>
        <v>134</v>
      </c>
      <c r="R177" s="37">
        <f>Raw_STEMH_Data!P55</f>
        <v>0</v>
      </c>
      <c r="S177" s="37">
        <f>Raw_STEMH_Data!Q55</f>
        <v>343</v>
      </c>
      <c r="T177" s="37">
        <f>Raw_STEMH_Data!R55</f>
        <v>0</v>
      </c>
      <c r="U177" s="37">
        <f>Raw_STEMH_Data!S55</f>
        <v>0</v>
      </c>
      <c r="V177" s="37">
        <f>Raw_STEMH_Data!T55</f>
        <v>0</v>
      </c>
      <c r="W177" s="37">
        <f>Raw_STEMH_Data!U55</f>
        <v>0</v>
      </c>
      <c r="X177" s="37">
        <f>Raw_STEMH_Data!V55</f>
        <v>0</v>
      </c>
      <c r="Y177" s="37">
        <f>Raw_STEMH_Data!W55</f>
        <v>0</v>
      </c>
      <c r="Z177" s="37"/>
      <c r="AA177" s="37"/>
      <c r="AB177" s="37">
        <f>Raw_STEMH_Data!X55</f>
        <v>986</v>
      </c>
      <c r="AC177" s="37">
        <f>Raw_STEMH_Data!Y55</f>
        <v>181</v>
      </c>
      <c r="AD177" s="37">
        <f>Raw_STEMH_Data!Z55</f>
        <v>0</v>
      </c>
      <c r="AE177" s="37">
        <f>Raw_STEMH_Data!AA55</f>
        <v>562</v>
      </c>
      <c r="AF177" s="37">
        <f>Raw_STEMH_Data!AB55</f>
        <v>0</v>
      </c>
      <c r="AG177" s="37">
        <f>Raw_STEMH_Data!AC55</f>
        <v>0</v>
      </c>
      <c r="AH177" s="37">
        <f>Raw_STEMH_Data!AD55</f>
        <v>0</v>
      </c>
      <c r="AI177" s="37">
        <f>Raw_STEMH_Data!AE55</f>
        <v>0</v>
      </c>
      <c r="AJ177" s="37">
        <f>Raw_STEMH_Data!AF55</f>
        <v>0</v>
      </c>
      <c r="AK177" s="37">
        <f>Raw_STEMH_Data!AG55</f>
        <v>0</v>
      </c>
      <c r="AL177" s="37"/>
      <c r="AM177" s="37"/>
      <c r="AN177" s="37">
        <f>Raw_STEMH_Data!AH55</f>
        <v>547</v>
      </c>
      <c r="AO177" s="37">
        <f>Raw_STEMH_Data!AI55</f>
        <v>107</v>
      </c>
      <c r="AP177" s="37">
        <f>Raw_STEMH_Data!AJ55</f>
        <v>0</v>
      </c>
      <c r="AQ177" s="37">
        <f>Raw_STEMH_Data!AK55</f>
        <v>485</v>
      </c>
      <c r="AR177" s="37">
        <f>Raw_STEMH_Data!AL55</f>
        <v>0</v>
      </c>
      <c r="AS177" s="37">
        <f>Raw_STEMH_Data!AM55</f>
        <v>0</v>
      </c>
      <c r="AT177" s="37">
        <f>Raw_STEMH_Data!AN55</f>
        <v>0</v>
      </c>
      <c r="AU177" s="37">
        <f>Raw_STEMH_Data!AO55</f>
        <v>0</v>
      </c>
      <c r="AV177" s="37">
        <f>Raw_STEMH_Data!AP55</f>
        <v>0</v>
      </c>
      <c r="AW177" s="37">
        <f>Raw_STEMH_Data!AQ55</f>
        <v>0</v>
      </c>
      <c r="AX177" s="37"/>
    </row>
    <row r="178" spans="1:50" x14ac:dyDescent="0.25">
      <c r="D178" s="344">
        <f t="shared" ref="D178:M178" si="136">SUM(D175:D177)</f>
        <v>773</v>
      </c>
      <c r="E178" s="344">
        <f t="shared" si="136"/>
        <v>222</v>
      </c>
      <c r="F178" s="344">
        <f t="shared" si="136"/>
        <v>24</v>
      </c>
      <c r="G178" s="344">
        <f t="shared" si="136"/>
        <v>433</v>
      </c>
      <c r="H178" s="344">
        <f t="shared" si="136"/>
        <v>0</v>
      </c>
      <c r="I178" s="344">
        <f t="shared" si="136"/>
        <v>0</v>
      </c>
      <c r="J178" s="344">
        <f t="shared" si="136"/>
        <v>0</v>
      </c>
      <c r="K178" s="344">
        <f t="shared" si="136"/>
        <v>0</v>
      </c>
      <c r="L178" s="344">
        <f t="shared" si="136"/>
        <v>0</v>
      </c>
      <c r="M178" s="344">
        <f t="shared" si="136"/>
        <v>0</v>
      </c>
      <c r="N178" s="37"/>
      <c r="O178" s="37"/>
      <c r="P178" s="344">
        <f t="shared" ref="P178:Y178" si="137">SUM(P175:P177)</f>
        <v>723</v>
      </c>
      <c r="Q178" s="344">
        <f t="shared" si="137"/>
        <v>280</v>
      </c>
      <c r="R178" s="344">
        <f t="shared" si="137"/>
        <v>20</v>
      </c>
      <c r="S178" s="344">
        <f t="shared" si="137"/>
        <v>523</v>
      </c>
      <c r="T178" s="344">
        <f t="shared" si="137"/>
        <v>0</v>
      </c>
      <c r="U178" s="344">
        <f t="shared" si="137"/>
        <v>0</v>
      </c>
      <c r="V178" s="344">
        <f t="shared" si="137"/>
        <v>0</v>
      </c>
      <c r="W178" s="344">
        <f t="shared" si="137"/>
        <v>0</v>
      </c>
      <c r="X178" s="344">
        <f t="shared" si="137"/>
        <v>0</v>
      </c>
      <c r="Y178" s="344">
        <f t="shared" si="137"/>
        <v>0</v>
      </c>
      <c r="Z178" s="37"/>
      <c r="AA178" s="37"/>
      <c r="AB178" s="344">
        <f t="shared" ref="AB178:AK178" si="138">SUM(AB175:AB177)</f>
        <v>1001</v>
      </c>
      <c r="AC178" s="344">
        <f t="shared" si="138"/>
        <v>390</v>
      </c>
      <c r="AD178" s="344">
        <f t="shared" si="138"/>
        <v>7</v>
      </c>
      <c r="AE178" s="344">
        <f t="shared" si="138"/>
        <v>803</v>
      </c>
      <c r="AF178" s="344">
        <f t="shared" si="138"/>
        <v>0</v>
      </c>
      <c r="AG178" s="344">
        <f t="shared" si="138"/>
        <v>0</v>
      </c>
      <c r="AH178" s="344">
        <f t="shared" si="138"/>
        <v>0</v>
      </c>
      <c r="AI178" s="344">
        <f t="shared" si="138"/>
        <v>0</v>
      </c>
      <c r="AJ178" s="344">
        <f t="shared" si="138"/>
        <v>0</v>
      </c>
      <c r="AK178" s="344">
        <f t="shared" si="138"/>
        <v>0</v>
      </c>
      <c r="AL178" s="37"/>
      <c r="AM178" s="37"/>
      <c r="AN178" s="344">
        <f t="shared" ref="AN178:AW178" si="139">SUM(AN175:AN177)</f>
        <v>563</v>
      </c>
      <c r="AO178" s="344">
        <f t="shared" si="139"/>
        <v>287</v>
      </c>
      <c r="AP178" s="344">
        <f t="shared" si="139"/>
        <v>5</v>
      </c>
      <c r="AQ178" s="344">
        <f t="shared" si="139"/>
        <v>718</v>
      </c>
      <c r="AR178" s="344">
        <f t="shared" si="139"/>
        <v>0</v>
      </c>
      <c r="AS178" s="344">
        <f t="shared" si="139"/>
        <v>0</v>
      </c>
      <c r="AT178" s="344">
        <f t="shared" si="139"/>
        <v>0</v>
      </c>
      <c r="AU178" s="344">
        <f t="shared" si="139"/>
        <v>0</v>
      </c>
      <c r="AV178" s="344">
        <f t="shared" si="139"/>
        <v>0</v>
      </c>
      <c r="AW178" s="344">
        <f t="shared" si="139"/>
        <v>0</v>
      </c>
      <c r="AX178" s="37"/>
    </row>
    <row r="179" spans="1:50" x14ac:dyDescent="0.25"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</row>
    <row r="180" spans="1:50" x14ac:dyDescent="0.25">
      <c r="D180" s="37">
        <f>D175*Matrices!$B$35</f>
        <v>9000</v>
      </c>
      <c r="E180" s="37">
        <f>E175*Matrices!$C$35</f>
        <v>27500</v>
      </c>
      <c r="F180" s="37">
        <f>F175*Matrices!$D$35</f>
        <v>10000</v>
      </c>
      <c r="G180" s="37">
        <f>G175*Matrices!$E$35</f>
        <v>48000</v>
      </c>
      <c r="H180" s="37">
        <f>H175*Matrices!$F$35</f>
        <v>0</v>
      </c>
      <c r="I180" s="37">
        <f>I175*Matrices!$G$35</f>
        <v>0</v>
      </c>
      <c r="J180" s="37">
        <f>J175*Matrices!$H$35</f>
        <v>0</v>
      </c>
      <c r="K180" s="37">
        <f>K175*Matrices!$I$35</f>
        <v>0</v>
      </c>
      <c r="L180" s="37">
        <f>L175*Matrices!$J$35</f>
        <v>0</v>
      </c>
      <c r="M180" s="37">
        <f>M175*Matrices!$K$35</f>
        <v>0</v>
      </c>
      <c r="N180" s="37"/>
      <c r="O180" s="37"/>
      <c r="P180" s="37">
        <f>P175*Matrices!$B$35</f>
        <v>0</v>
      </c>
      <c r="Q180" s="37">
        <f>Q175*Matrices!$C$35</f>
        <v>41000</v>
      </c>
      <c r="R180" s="37">
        <f>R175*Matrices!$D$35</f>
        <v>10000</v>
      </c>
      <c r="S180" s="37">
        <f>S175*Matrices!$E$35</f>
        <v>65000</v>
      </c>
      <c r="T180" s="37">
        <f>T175*Matrices!$F$35</f>
        <v>0</v>
      </c>
      <c r="U180" s="37">
        <f>U175*Matrices!$G$35</f>
        <v>0</v>
      </c>
      <c r="V180" s="37">
        <f>V175*Matrices!$H$35</f>
        <v>0</v>
      </c>
      <c r="W180" s="37">
        <f>W175*Matrices!$I$35</f>
        <v>0</v>
      </c>
      <c r="X180" s="37">
        <f>X175*Matrices!$J$35</f>
        <v>0</v>
      </c>
      <c r="Y180" s="37">
        <f>Y175*Matrices!$K$35</f>
        <v>0</v>
      </c>
      <c r="Z180" s="37"/>
      <c r="AA180" s="37"/>
      <c r="AB180" s="37">
        <f>AB175*Matrices!$B$35</f>
        <v>0</v>
      </c>
      <c r="AC180" s="37">
        <f>AC175*Matrices!$C$35</f>
        <v>64000</v>
      </c>
      <c r="AD180" s="37">
        <f>AD175*Matrices!$D$35</f>
        <v>3500</v>
      </c>
      <c r="AE180" s="37">
        <f>AE175*Matrices!$E$35</f>
        <v>87000</v>
      </c>
      <c r="AF180" s="37">
        <f>AF175*Matrices!$F$35</f>
        <v>0</v>
      </c>
      <c r="AG180" s="37">
        <f>AG175*Matrices!$G$35</f>
        <v>0</v>
      </c>
      <c r="AH180" s="37">
        <f>AH175*Matrices!$H$35</f>
        <v>0</v>
      </c>
      <c r="AI180" s="37">
        <f>AI175*Matrices!$I$35</f>
        <v>0</v>
      </c>
      <c r="AJ180" s="37">
        <f>AJ175*Matrices!$J$35</f>
        <v>0</v>
      </c>
      <c r="AK180" s="37">
        <f>AK175*Matrices!$K$35</f>
        <v>0</v>
      </c>
      <c r="AL180" s="37"/>
      <c r="AM180" s="37"/>
      <c r="AN180" s="37">
        <f>AN175*Matrices!$B$35</f>
        <v>3500</v>
      </c>
      <c r="AO180" s="37">
        <f>AO175*Matrices!$C$35</f>
        <v>63000</v>
      </c>
      <c r="AP180" s="37">
        <f>AP175*Matrices!$D$35</f>
        <v>2500</v>
      </c>
      <c r="AQ180" s="37">
        <f>AQ175*Matrices!$E$35</f>
        <v>84500</v>
      </c>
      <c r="AR180" s="37">
        <f>AR175*Matrices!$F$35</f>
        <v>0</v>
      </c>
      <c r="AS180" s="37">
        <f>AS175*Matrices!$G$35</f>
        <v>0</v>
      </c>
      <c r="AT180" s="37">
        <f>AT175*Matrices!$H$35</f>
        <v>0</v>
      </c>
      <c r="AU180" s="37">
        <f>AU175*Matrices!$I$35</f>
        <v>0</v>
      </c>
      <c r="AV180" s="37">
        <f>AV175*Matrices!$J$35</f>
        <v>0</v>
      </c>
      <c r="AW180" s="37">
        <f>AW175*Matrices!$K$35</f>
        <v>0</v>
      </c>
      <c r="AX180" s="37"/>
    </row>
    <row r="181" spans="1:50" x14ac:dyDescent="0.25">
      <c r="D181" s="37">
        <f>D176*Matrices!$B$36</f>
        <v>2500</v>
      </c>
      <c r="E181" s="37">
        <f>E176*Matrices!$C$36</f>
        <v>13500</v>
      </c>
      <c r="F181" s="37">
        <f>F176*Matrices!$D$36</f>
        <v>0</v>
      </c>
      <c r="G181" s="37">
        <f>G176*Matrices!$E$36</f>
        <v>30500</v>
      </c>
      <c r="H181" s="37">
        <f>H176*Matrices!$F$36</f>
        <v>0</v>
      </c>
      <c r="I181" s="37">
        <f>I176*Matrices!$G$36</f>
        <v>0</v>
      </c>
      <c r="J181" s="37">
        <f>J176*Matrices!$H$36</f>
        <v>0</v>
      </c>
      <c r="K181" s="37">
        <f>K176*Matrices!$I$36</f>
        <v>0</v>
      </c>
      <c r="L181" s="37">
        <f>L176*Matrices!$J$36</f>
        <v>0</v>
      </c>
      <c r="M181" s="37">
        <f>M176*Matrices!$K$36</f>
        <v>0</v>
      </c>
      <c r="N181" s="37"/>
      <c r="O181" s="37"/>
      <c r="P181" s="37">
        <f>P176*Matrices!$B$36</f>
        <v>500</v>
      </c>
      <c r="Q181" s="37">
        <f>Q176*Matrices!$C$36</f>
        <v>32000</v>
      </c>
      <c r="R181" s="37">
        <f>R176*Matrices!$D$36</f>
        <v>0</v>
      </c>
      <c r="S181" s="37">
        <f>S176*Matrices!$E$36</f>
        <v>25000</v>
      </c>
      <c r="T181" s="37">
        <f>T176*Matrices!$F$36</f>
        <v>0</v>
      </c>
      <c r="U181" s="37">
        <f>U176*Matrices!$G$36</f>
        <v>0</v>
      </c>
      <c r="V181" s="37">
        <f>V176*Matrices!$H$36</f>
        <v>0</v>
      </c>
      <c r="W181" s="37">
        <f>W176*Matrices!$I$36</f>
        <v>0</v>
      </c>
      <c r="X181" s="37">
        <f>X176*Matrices!$J$36</f>
        <v>0</v>
      </c>
      <c r="Y181" s="37">
        <f>Y176*Matrices!$K$36</f>
        <v>0</v>
      </c>
      <c r="Z181" s="37"/>
      <c r="AA181" s="37"/>
      <c r="AB181" s="37">
        <f>AB176*Matrices!$B$36</f>
        <v>7500</v>
      </c>
      <c r="AC181" s="37">
        <f>AC176*Matrices!$C$36</f>
        <v>40500</v>
      </c>
      <c r="AD181" s="37">
        <f>AD176*Matrices!$D$36</f>
        <v>0</v>
      </c>
      <c r="AE181" s="37">
        <f>AE176*Matrices!$E$36</f>
        <v>33500</v>
      </c>
      <c r="AF181" s="37">
        <f>AF176*Matrices!$F$36</f>
        <v>0</v>
      </c>
      <c r="AG181" s="37">
        <f>AG176*Matrices!$G$36</f>
        <v>0</v>
      </c>
      <c r="AH181" s="37">
        <f>AH176*Matrices!$H$36</f>
        <v>0</v>
      </c>
      <c r="AI181" s="37">
        <f>AI176*Matrices!$I$36</f>
        <v>0</v>
      </c>
      <c r="AJ181" s="37">
        <f>AJ176*Matrices!$J$36</f>
        <v>0</v>
      </c>
      <c r="AK181" s="37">
        <f>AK176*Matrices!$K$36</f>
        <v>0</v>
      </c>
      <c r="AL181" s="37"/>
      <c r="AM181" s="37"/>
      <c r="AN181" s="37">
        <f>AN176*Matrices!$B$36</f>
        <v>4500</v>
      </c>
      <c r="AO181" s="37">
        <f>AO176*Matrices!$C$36</f>
        <v>27000</v>
      </c>
      <c r="AP181" s="37">
        <f>AP176*Matrices!$D$36</f>
        <v>0</v>
      </c>
      <c r="AQ181" s="37">
        <f>AQ176*Matrices!$E$36</f>
        <v>32000</v>
      </c>
      <c r="AR181" s="37">
        <f>AR176*Matrices!$F$36</f>
        <v>0</v>
      </c>
      <c r="AS181" s="37">
        <f>AS176*Matrices!$G$36</f>
        <v>0</v>
      </c>
      <c r="AT181" s="37">
        <f>AT176*Matrices!$H$36</f>
        <v>0</v>
      </c>
      <c r="AU181" s="37">
        <f>AU176*Matrices!$I$36</f>
        <v>0</v>
      </c>
      <c r="AV181" s="37">
        <f>AV176*Matrices!$J$36</f>
        <v>0</v>
      </c>
      <c r="AW181" s="37">
        <f>AW176*Matrices!$K$36</f>
        <v>0</v>
      </c>
      <c r="AX181" s="37"/>
    </row>
    <row r="182" spans="1:50" x14ac:dyDescent="0.25">
      <c r="D182" s="37">
        <f>D177*Matrices!$B$37</f>
        <v>375000</v>
      </c>
      <c r="E182" s="37">
        <f>E177*Matrices!$C$37</f>
        <v>70000</v>
      </c>
      <c r="F182" s="37">
        <f>F177*Matrices!$D$37</f>
        <v>2000</v>
      </c>
      <c r="G182" s="37">
        <f>G177*Matrices!$E$37</f>
        <v>138000</v>
      </c>
      <c r="H182" s="37">
        <f>H177*Matrices!$F$37</f>
        <v>0</v>
      </c>
      <c r="I182" s="37">
        <f>I177*Matrices!$G$37</f>
        <v>0</v>
      </c>
      <c r="J182" s="37">
        <f>J177*Matrices!$H$37</f>
        <v>0</v>
      </c>
      <c r="K182" s="37">
        <f>K177*Matrices!$I$37</f>
        <v>0</v>
      </c>
      <c r="L182" s="37">
        <f>L177*Matrices!$J$37</f>
        <v>0</v>
      </c>
      <c r="M182" s="37">
        <f>M177*Matrices!$K$37</f>
        <v>0</v>
      </c>
      <c r="N182" s="37"/>
      <c r="O182" s="37"/>
      <c r="P182" s="37">
        <f>P177*Matrices!$B$37</f>
        <v>361000</v>
      </c>
      <c r="Q182" s="37">
        <f>Q177*Matrices!$C$37</f>
        <v>67000</v>
      </c>
      <c r="R182" s="37">
        <f>R177*Matrices!$D$37</f>
        <v>0</v>
      </c>
      <c r="S182" s="37">
        <f>S177*Matrices!$E$37</f>
        <v>171500</v>
      </c>
      <c r="T182" s="37">
        <f>T177*Matrices!$F$37</f>
        <v>0</v>
      </c>
      <c r="U182" s="37">
        <f>U177*Matrices!$G$37</f>
        <v>0</v>
      </c>
      <c r="V182" s="37">
        <f>V177*Matrices!$H$37</f>
        <v>0</v>
      </c>
      <c r="W182" s="37">
        <f>W177*Matrices!$I$37</f>
        <v>0</v>
      </c>
      <c r="X182" s="37">
        <f>X177*Matrices!$J$37</f>
        <v>0</v>
      </c>
      <c r="Y182" s="37">
        <f>Y177*Matrices!$K$37</f>
        <v>0</v>
      </c>
      <c r="Z182" s="37"/>
      <c r="AA182" s="37"/>
      <c r="AB182" s="37">
        <f>AB177*Matrices!$B$37</f>
        <v>493000</v>
      </c>
      <c r="AC182" s="37">
        <f>AC177*Matrices!$C$37</f>
        <v>90500</v>
      </c>
      <c r="AD182" s="37">
        <f>AD177*Matrices!$D$37</f>
        <v>0</v>
      </c>
      <c r="AE182" s="37">
        <f>AE177*Matrices!$E$37</f>
        <v>281000</v>
      </c>
      <c r="AF182" s="37">
        <f>AF177*Matrices!$F$37</f>
        <v>0</v>
      </c>
      <c r="AG182" s="37">
        <f>AG177*Matrices!$G$37</f>
        <v>0</v>
      </c>
      <c r="AH182" s="37">
        <f>AH177*Matrices!$H$37</f>
        <v>0</v>
      </c>
      <c r="AI182" s="37">
        <f>AI177*Matrices!$I$37</f>
        <v>0</v>
      </c>
      <c r="AJ182" s="37">
        <f>AJ177*Matrices!$J$37</f>
        <v>0</v>
      </c>
      <c r="AK182" s="37">
        <f>AK177*Matrices!$K$37</f>
        <v>0</v>
      </c>
      <c r="AL182" s="37"/>
      <c r="AM182" s="37"/>
      <c r="AN182" s="37">
        <f>AN177*Matrices!$B$37</f>
        <v>273500</v>
      </c>
      <c r="AO182" s="37">
        <f>AO177*Matrices!$C$37</f>
        <v>53500</v>
      </c>
      <c r="AP182" s="37">
        <f>AP177*Matrices!$D$37</f>
        <v>0</v>
      </c>
      <c r="AQ182" s="37">
        <f>AQ177*Matrices!$E$37</f>
        <v>242500</v>
      </c>
      <c r="AR182" s="37">
        <f>AR177*Matrices!$F$37</f>
        <v>0</v>
      </c>
      <c r="AS182" s="37">
        <f>AS177*Matrices!$G$37</f>
        <v>0</v>
      </c>
      <c r="AT182" s="37">
        <f>AT177*Matrices!$H$37</f>
        <v>0</v>
      </c>
      <c r="AU182" s="37">
        <f>AU177*Matrices!$I$37</f>
        <v>0</v>
      </c>
      <c r="AV182" s="37">
        <f>AV177*Matrices!$J$37</f>
        <v>0</v>
      </c>
      <c r="AW182" s="37">
        <f>AW177*Matrices!$K$37</f>
        <v>0</v>
      </c>
      <c r="AX182" s="37"/>
    </row>
    <row r="183" spans="1:50" x14ac:dyDescent="0.25">
      <c r="B183" t="str">
        <f>B177</f>
        <v>CNM</v>
      </c>
      <c r="D183" s="344">
        <f t="shared" ref="D183:M183" si="140">SUM(D180:D182)</f>
        <v>386500</v>
      </c>
      <c r="E183" s="344">
        <f t="shared" si="140"/>
        <v>111000</v>
      </c>
      <c r="F183" s="344">
        <f t="shared" si="140"/>
        <v>12000</v>
      </c>
      <c r="G183" s="344">
        <f t="shared" si="140"/>
        <v>216500</v>
      </c>
      <c r="H183" s="344">
        <f t="shared" si="140"/>
        <v>0</v>
      </c>
      <c r="I183" s="344">
        <f t="shared" si="140"/>
        <v>0</v>
      </c>
      <c r="J183" s="344">
        <f t="shared" si="140"/>
        <v>0</v>
      </c>
      <c r="K183" s="344">
        <f t="shared" si="140"/>
        <v>0</v>
      </c>
      <c r="L183" s="344">
        <f t="shared" si="140"/>
        <v>0</v>
      </c>
      <c r="M183" s="344">
        <f t="shared" si="140"/>
        <v>0</v>
      </c>
      <c r="N183" s="194">
        <f>SUM(D183:M183)/Matrices!$L$37</f>
        <v>469.90291262135923</v>
      </c>
      <c r="O183" s="37"/>
      <c r="P183" s="344">
        <f t="shared" ref="P183:Y183" si="141">SUM(P180:P182)</f>
        <v>361500</v>
      </c>
      <c r="Q183" s="344">
        <f t="shared" si="141"/>
        <v>140000</v>
      </c>
      <c r="R183" s="344">
        <f t="shared" si="141"/>
        <v>10000</v>
      </c>
      <c r="S183" s="344">
        <f t="shared" si="141"/>
        <v>261500</v>
      </c>
      <c r="T183" s="344">
        <f t="shared" si="141"/>
        <v>0</v>
      </c>
      <c r="U183" s="344">
        <f t="shared" si="141"/>
        <v>0</v>
      </c>
      <c r="V183" s="344">
        <f t="shared" si="141"/>
        <v>0</v>
      </c>
      <c r="W183" s="344">
        <f t="shared" si="141"/>
        <v>0</v>
      </c>
      <c r="X183" s="344">
        <f t="shared" si="141"/>
        <v>0</v>
      </c>
      <c r="Y183" s="344">
        <f t="shared" si="141"/>
        <v>0</v>
      </c>
      <c r="Z183" s="194">
        <f>SUM(P183:Y183)/Matrices!$L$37</f>
        <v>500.32362459546925</v>
      </c>
      <c r="AA183" s="37"/>
      <c r="AB183" s="344">
        <f t="shared" ref="AB183:AK183" si="142">SUM(AB180:AB182)</f>
        <v>500500</v>
      </c>
      <c r="AC183" s="344">
        <f t="shared" si="142"/>
        <v>195000</v>
      </c>
      <c r="AD183" s="344">
        <f t="shared" si="142"/>
        <v>3500</v>
      </c>
      <c r="AE183" s="344">
        <f t="shared" si="142"/>
        <v>401500</v>
      </c>
      <c r="AF183" s="344">
        <f t="shared" si="142"/>
        <v>0</v>
      </c>
      <c r="AG183" s="344">
        <f t="shared" si="142"/>
        <v>0</v>
      </c>
      <c r="AH183" s="344">
        <f t="shared" si="142"/>
        <v>0</v>
      </c>
      <c r="AI183" s="344">
        <f t="shared" si="142"/>
        <v>0</v>
      </c>
      <c r="AJ183" s="344">
        <f t="shared" si="142"/>
        <v>0</v>
      </c>
      <c r="AK183" s="344">
        <f t="shared" si="142"/>
        <v>0</v>
      </c>
      <c r="AL183" s="194">
        <f>SUM(AB183:AK183)/Matrices!$L$37</f>
        <v>712.29773462783169</v>
      </c>
      <c r="AM183" s="37"/>
      <c r="AN183" s="344">
        <f t="shared" ref="AN183:AW183" si="143">SUM(AN180:AN182)</f>
        <v>281500</v>
      </c>
      <c r="AO183" s="344">
        <f t="shared" si="143"/>
        <v>143500</v>
      </c>
      <c r="AP183" s="344">
        <f t="shared" si="143"/>
        <v>2500</v>
      </c>
      <c r="AQ183" s="344">
        <f t="shared" si="143"/>
        <v>359000</v>
      </c>
      <c r="AR183" s="344">
        <f t="shared" si="143"/>
        <v>0</v>
      </c>
      <c r="AS183" s="344">
        <f t="shared" si="143"/>
        <v>0</v>
      </c>
      <c r="AT183" s="344">
        <f t="shared" si="143"/>
        <v>0</v>
      </c>
      <c r="AU183" s="344">
        <f t="shared" si="143"/>
        <v>0</v>
      </c>
      <c r="AV183" s="344">
        <f t="shared" si="143"/>
        <v>0</v>
      </c>
      <c r="AW183" s="344">
        <f t="shared" si="143"/>
        <v>0</v>
      </c>
      <c r="AX183" s="194">
        <f>SUM(AN183:AW183)/Matrices!$L$37</f>
        <v>509.06148867313914</v>
      </c>
    </row>
    <row r="184" spans="1:50" x14ac:dyDescent="0.25">
      <c r="D184" s="345"/>
      <c r="E184" s="345"/>
      <c r="F184" s="345"/>
      <c r="G184" s="345"/>
      <c r="H184" s="345"/>
      <c r="I184" s="345"/>
      <c r="J184" s="345"/>
      <c r="K184" s="345"/>
      <c r="L184" s="345"/>
      <c r="M184" s="345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</row>
    <row r="185" spans="1:50" x14ac:dyDescent="0.25">
      <c r="A185" s="35" t="str">
        <f>Raw_STEMH_Data!A56</f>
        <v>42</v>
      </c>
      <c r="B185" t="str">
        <f>Raw_STEMH_Data!B56</f>
        <v>CCC</v>
      </c>
      <c r="C185" s="343" t="str">
        <f>Raw_STEMH_Data!C56</f>
        <v>1</v>
      </c>
      <c r="D185" s="37">
        <f>Raw_STEMH_Data!D56</f>
        <v>0</v>
      </c>
      <c r="E185" s="37">
        <f>Raw_STEMH_Data!E56</f>
        <v>0</v>
      </c>
      <c r="F185" s="37">
        <f>Raw_STEMH_Data!F56</f>
        <v>0</v>
      </c>
      <c r="G185" s="37">
        <f>Raw_STEMH_Data!G56</f>
        <v>1</v>
      </c>
      <c r="H185" s="37">
        <f>Raw_STEMH_Data!H56</f>
        <v>0</v>
      </c>
      <c r="I185" s="37">
        <f>Raw_STEMH_Data!I56</f>
        <v>0</v>
      </c>
      <c r="J185" s="37">
        <f>Raw_STEMH_Data!J56</f>
        <v>0</v>
      </c>
      <c r="K185" s="37">
        <f>Raw_STEMH_Data!K56</f>
        <v>0</v>
      </c>
      <c r="L185" s="37">
        <f>Raw_STEMH_Data!L56</f>
        <v>0</v>
      </c>
      <c r="M185" s="37">
        <f>Raw_STEMH_Data!M56</f>
        <v>0</v>
      </c>
      <c r="N185" s="37"/>
      <c r="O185" s="37"/>
      <c r="P185" s="37">
        <f>Raw_STEMH_Data!N56</f>
        <v>0</v>
      </c>
      <c r="Q185" s="37">
        <f>Raw_STEMH_Data!O56</f>
        <v>3</v>
      </c>
      <c r="R185" s="37">
        <f>Raw_STEMH_Data!P56</f>
        <v>0</v>
      </c>
      <c r="S185" s="37">
        <f>Raw_STEMH_Data!Q56</f>
        <v>0</v>
      </c>
      <c r="T185" s="37">
        <f>Raw_STEMH_Data!R56</f>
        <v>0</v>
      </c>
      <c r="U185" s="37">
        <f>Raw_STEMH_Data!S56</f>
        <v>0</v>
      </c>
      <c r="V185" s="37">
        <f>Raw_STEMH_Data!T56</f>
        <v>0</v>
      </c>
      <c r="W185" s="37">
        <f>Raw_STEMH_Data!U56</f>
        <v>0</v>
      </c>
      <c r="X185" s="37">
        <f>Raw_STEMH_Data!V56</f>
        <v>0</v>
      </c>
      <c r="Y185" s="37">
        <f>Raw_STEMH_Data!W56</f>
        <v>0</v>
      </c>
      <c r="Z185" s="37"/>
      <c r="AA185" s="37"/>
      <c r="AB185" s="37">
        <f>Raw_STEMH_Data!X56</f>
        <v>0</v>
      </c>
      <c r="AC185" s="37">
        <f>Raw_STEMH_Data!Y56</f>
        <v>84</v>
      </c>
      <c r="AD185" s="37">
        <f>Raw_STEMH_Data!Z56</f>
        <v>0</v>
      </c>
      <c r="AE185" s="37">
        <f>Raw_STEMH_Data!AA56</f>
        <v>6</v>
      </c>
      <c r="AF185" s="37">
        <f>Raw_STEMH_Data!AB56</f>
        <v>0</v>
      </c>
      <c r="AG185" s="37">
        <f>Raw_STEMH_Data!AC56</f>
        <v>0</v>
      </c>
      <c r="AH185" s="37">
        <f>Raw_STEMH_Data!AD56</f>
        <v>0</v>
      </c>
      <c r="AI185" s="37">
        <f>Raw_STEMH_Data!AE56</f>
        <v>0</v>
      </c>
      <c r="AJ185" s="37">
        <f>Raw_STEMH_Data!AF56</f>
        <v>0</v>
      </c>
      <c r="AK185" s="37">
        <f>Raw_STEMH_Data!AG56</f>
        <v>0</v>
      </c>
      <c r="AL185" s="37"/>
      <c r="AM185" s="37"/>
      <c r="AN185" s="37">
        <f>Raw_STEMH_Data!AH56</f>
        <v>0</v>
      </c>
      <c r="AO185" s="37">
        <f>Raw_STEMH_Data!AI56</f>
        <v>67</v>
      </c>
      <c r="AP185" s="37">
        <f>Raw_STEMH_Data!AJ56</f>
        <v>0</v>
      </c>
      <c r="AQ185" s="37">
        <f>Raw_STEMH_Data!AK56</f>
        <v>11</v>
      </c>
      <c r="AR185" s="37">
        <f>Raw_STEMH_Data!AL56</f>
        <v>0</v>
      </c>
      <c r="AS185" s="37">
        <f>Raw_STEMH_Data!AM56</f>
        <v>0</v>
      </c>
      <c r="AT185" s="37">
        <f>Raw_STEMH_Data!AN56</f>
        <v>0</v>
      </c>
      <c r="AU185" s="37">
        <f>Raw_STEMH_Data!AO56</f>
        <v>0</v>
      </c>
      <c r="AV185" s="37">
        <f>Raw_STEMH_Data!AP56</f>
        <v>0</v>
      </c>
      <c r="AW185" s="37">
        <f>Raw_STEMH_Data!AQ56</f>
        <v>0</v>
      </c>
      <c r="AX185" s="37"/>
    </row>
    <row r="186" spans="1:50" x14ac:dyDescent="0.25">
      <c r="A186" s="35" t="str">
        <f>Raw_STEMH_Data!A57</f>
        <v>42</v>
      </c>
      <c r="B186" t="str">
        <f>Raw_STEMH_Data!B57</f>
        <v>CCC</v>
      </c>
      <c r="C186" s="343" t="str">
        <f>Raw_STEMH_Data!C57</f>
        <v>2</v>
      </c>
      <c r="D186" s="37">
        <f>Raw_STEMH_Data!D57</f>
        <v>0</v>
      </c>
      <c r="E186" s="37">
        <f>Raw_STEMH_Data!E57</f>
        <v>11</v>
      </c>
      <c r="F186" s="37">
        <f>Raw_STEMH_Data!F57</f>
        <v>0</v>
      </c>
      <c r="G186" s="37">
        <f>Raw_STEMH_Data!G57</f>
        <v>3</v>
      </c>
      <c r="H186" s="37">
        <f>Raw_STEMH_Data!H57</f>
        <v>0</v>
      </c>
      <c r="I186" s="37">
        <f>Raw_STEMH_Data!I57</f>
        <v>0</v>
      </c>
      <c r="J186" s="37">
        <f>Raw_STEMH_Data!J57</f>
        <v>0</v>
      </c>
      <c r="K186" s="37">
        <f>Raw_STEMH_Data!K57</f>
        <v>0</v>
      </c>
      <c r="L186" s="37">
        <f>Raw_STEMH_Data!L57</f>
        <v>0</v>
      </c>
      <c r="M186" s="37">
        <f>Raw_STEMH_Data!M57</f>
        <v>0</v>
      </c>
      <c r="N186" s="37"/>
      <c r="O186" s="37"/>
      <c r="P186" s="37">
        <f>Raw_STEMH_Data!N57</f>
        <v>0</v>
      </c>
      <c r="Q186" s="37">
        <f>Raw_STEMH_Data!O57</f>
        <v>2</v>
      </c>
      <c r="R186" s="37">
        <f>Raw_STEMH_Data!P57</f>
        <v>0</v>
      </c>
      <c r="S186" s="37">
        <f>Raw_STEMH_Data!Q57</f>
        <v>3</v>
      </c>
      <c r="T186" s="37">
        <f>Raw_STEMH_Data!R57</f>
        <v>0</v>
      </c>
      <c r="U186" s="37">
        <f>Raw_STEMH_Data!S57</f>
        <v>0</v>
      </c>
      <c r="V186" s="37">
        <f>Raw_STEMH_Data!T57</f>
        <v>0</v>
      </c>
      <c r="W186" s="37">
        <f>Raw_STEMH_Data!U57</f>
        <v>0</v>
      </c>
      <c r="X186" s="37">
        <f>Raw_STEMH_Data!V57</f>
        <v>0</v>
      </c>
      <c r="Y186" s="37">
        <f>Raw_STEMH_Data!W57</f>
        <v>0</v>
      </c>
      <c r="Z186" s="37"/>
      <c r="AA186" s="37"/>
      <c r="AB186" s="37">
        <f>Raw_STEMH_Data!X57</f>
        <v>0</v>
      </c>
      <c r="AC186" s="37">
        <f>Raw_STEMH_Data!Y57</f>
        <v>5</v>
      </c>
      <c r="AD186" s="37">
        <f>Raw_STEMH_Data!Z57</f>
        <v>0</v>
      </c>
      <c r="AE186" s="37">
        <f>Raw_STEMH_Data!AA57</f>
        <v>3</v>
      </c>
      <c r="AF186" s="37">
        <f>Raw_STEMH_Data!AB57</f>
        <v>0</v>
      </c>
      <c r="AG186" s="37">
        <f>Raw_STEMH_Data!AC57</f>
        <v>0</v>
      </c>
      <c r="AH186" s="37">
        <f>Raw_STEMH_Data!AD57</f>
        <v>0</v>
      </c>
      <c r="AI186" s="37">
        <f>Raw_STEMH_Data!AE57</f>
        <v>0</v>
      </c>
      <c r="AJ186" s="37">
        <f>Raw_STEMH_Data!AF57</f>
        <v>0</v>
      </c>
      <c r="AK186" s="37">
        <f>Raw_STEMH_Data!AG57</f>
        <v>0</v>
      </c>
      <c r="AL186" s="37"/>
      <c r="AM186" s="37"/>
      <c r="AN186" s="37">
        <f>Raw_STEMH_Data!AH57</f>
        <v>0</v>
      </c>
      <c r="AO186" s="37">
        <f>Raw_STEMH_Data!AI57</f>
        <v>9</v>
      </c>
      <c r="AP186" s="37">
        <f>Raw_STEMH_Data!AJ57</f>
        <v>0</v>
      </c>
      <c r="AQ186" s="37">
        <f>Raw_STEMH_Data!AK57</f>
        <v>5</v>
      </c>
      <c r="AR186" s="37">
        <f>Raw_STEMH_Data!AL57</f>
        <v>0</v>
      </c>
      <c r="AS186" s="37">
        <f>Raw_STEMH_Data!AM57</f>
        <v>0</v>
      </c>
      <c r="AT186" s="37">
        <f>Raw_STEMH_Data!AN57</f>
        <v>0</v>
      </c>
      <c r="AU186" s="37">
        <f>Raw_STEMH_Data!AO57</f>
        <v>0</v>
      </c>
      <c r="AV186" s="37">
        <f>Raw_STEMH_Data!AP57</f>
        <v>0</v>
      </c>
      <c r="AW186" s="37">
        <f>Raw_STEMH_Data!AQ57</f>
        <v>0</v>
      </c>
      <c r="AX186" s="37"/>
    </row>
    <row r="187" spans="1:50" x14ac:dyDescent="0.25">
      <c r="A187" s="35" t="str">
        <f>Raw_STEMH_Data!A58</f>
        <v>42</v>
      </c>
      <c r="B187" t="str">
        <f>Raw_STEMH_Data!B58</f>
        <v>CCC</v>
      </c>
      <c r="C187" s="343" t="str">
        <f>Raw_STEMH_Data!C58</f>
        <v>3</v>
      </c>
      <c r="D187" s="37">
        <f>Raw_STEMH_Data!D58</f>
        <v>0</v>
      </c>
      <c r="E187" s="37">
        <f>Raw_STEMH_Data!E58</f>
        <v>85</v>
      </c>
      <c r="F187" s="37">
        <f>Raw_STEMH_Data!F58</f>
        <v>0</v>
      </c>
      <c r="G187" s="37">
        <f>Raw_STEMH_Data!G58</f>
        <v>51</v>
      </c>
      <c r="H187" s="37">
        <f>Raw_STEMH_Data!H58</f>
        <v>0</v>
      </c>
      <c r="I187" s="37">
        <f>Raw_STEMH_Data!I58</f>
        <v>0</v>
      </c>
      <c r="J187" s="37">
        <f>Raw_STEMH_Data!J58</f>
        <v>0</v>
      </c>
      <c r="K187" s="37">
        <f>Raw_STEMH_Data!K58</f>
        <v>0</v>
      </c>
      <c r="L187" s="37">
        <f>Raw_STEMH_Data!L58</f>
        <v>0</v>
      </c>
      <c r="M187" s="37">
        <f>Raw_STEMH_Data!M58</f>
        <v>0</v>
      </c>
      <c r="N187" s="37"/>
      <c r="O187" s="37"/>
      <c r="P187" s="37">
        <f>Raw_STEMH_Data!N58</f>
        <v>0</v>
      </c>
      <c r="Q187" s="37">
        <f>Raw_STEMH_Data!O58</f>
        <v>127</v>
      </c>
      <c r="R187" s="37">
        <f>Raw_STEMH_Data!P58</f>
        <v>0</v>
      </c>
      <c r="S187" s="37">
        <f>Raw_STEMH_Data!Q58</f>
        <v>56</v>
      </c>
      <c r="T187" s="37">
        <f>Raw_STEMH_Data!R58</f>
        <v>0</v>
      </c>
      <c r="U187" s="37">
        <f>Raw_STEMH_Data!S58</f>
        <v>0</v>
      </c>
      <c r="V187" s="37">
        <f>Raw_STEMH_Data!T58</f>
        <v>0</v>
      </c>
      <c r="W187" s="37">
        <f>Raw_STEMH_Data!U58</f>
        <v>0</v>
      </c>
      <c r="X187" s="37">
        <f>Raw_STEMH_Data!V58</f>
        <v>0</v>
      </c>
      <c r="Y187" s="37">
        <f>Raw_STEMH_Data!W58</f>
        <v>0</v>
      </c>
      <c r="Z187" s="37"/>
      <c r="AA187" s="37"/>
      <c r="AB187" s="37">
        <f>Raw_STEMH_Data!X58</f>
        <v>0</v>
      </c>
      <c r="AC187" s="37">
        <f>Raw_STEMH_Data!Y58</f>
        <v>182</v>
      </c>
      <c r="AD187" s="37">
        <f>Raw_STEMH_Data!Z58</f>
        <v>0</v>
      </c>
      <c r="AE187" s="37">
        <f>Raw_STEMH_Data!AA58</f>
        <v>70</v>
      </c>
      <c r="AF187" s="37">
        <f>Raw_STEMH_Data!AB58</f>
        <v>0</v>
      </c>
      <c r="AG187" s="37">
        <f>Raw_STEMH_Data!AC58</f>
        <v>0</v>
      </c>
      <c r="AH187" s="37">
        <f>Raw_STEMH_Data!AD58</f>
        <v>0</v>
      </c>
      <c r="AI187" s="37">
        <f>Raw_STEMH_Data!AE58</f>
        <v>0</v>
      </c>
      <c r="AJ187" s="37">
        <f>Raw_STEMH_Data!AF58</f>
        <v>0</v>
      </c>
      <c r="AK187" s="37">
        <f>Raw_STEMH_Data!AG58</f>
        <v>0</v>
      </c>
      <c r="AL187" s="37"/>
      <c r="AM187" s="37"/>
      <c r="AN187" s="37">
        <f>Raw_STEMH_Data!AH58</f>
        <v>0</v>
      </c>
      <c r="AO187" s="37">
        <f>Raw_STEMH_Data!AI58</f>
        <v>267</v>
      </c>
      <c r="AP187" s="37">
        <f>Raw_STEMH_Data!AJ58</f>
        <v>0</v>
      </c>
      <c r="AQ187" s="37">
        <f>Raw_STEMH_Data!AK58</f>
        <v>63</v>
      </c>
      <c r="AR187" s="37">
        <f>Raw_STEMH_Data!AL58</f>
        <v>0</v>
      </c>
      <c r="AS187" s="37">
        <f>Raw_STEMH_Data!AM58</f>
        <v>0</v>
      </c>
      <c r="AT187" s="37">
        <f>Raw_STEMH_Data!AN58</f>
        <v>0</v>
      </c>
      <c r="AU187" s="37">
        <f>Raw_STEMH_Data!AO58</f>
        <v>0</v>
      </c>
      <c r="AV187" s="37">
        <f>Raw_STEMH_Data!AP58</f>
        <v>0</v>
      </c>
      <c r="AW187" s="37">
        <f>Raw_STEMH_Data!AQ58</f>
        <v>0</v>
      </c>
      <c r="AX187" s="37"/>
    </row>
    <row r="188" spans="1:50" x14ac:dyDescent="0.25">
      <c r="D188" s="344">
        <f t="shared" ref="D188:M188" si="144">SUM(D185:D187)</f>
        <v>0</v>
      </c>
      <c r="E188" s="344">
        <f t="shared" si="144"/>
        <v>96</v>
      </c>
      <c r="F188" s="344">
        <f t="shared" si="144"/>
        <v>0</v>
      </c>
      <c r="G188" s="344">
        <f t="shared" si="144"/>
        <v>55</v>
      </c>
      <c r="H188" s="344">
        <f t="shared" si="144"/>
        <v>0</v>
      </c>
      <c r="I188" s="344">
        <f t="shared" si="144"/>
        <v>0</v>
      </c>
      <c r="J188" s="344">
        <f t="shared" si="144"/>
        <v>0</v>
      </c>
      <c r="K188" s="344">
        <f t="shared" si="144"/>
        <v>0</v>
      </c>
      <c r="L188" s="344">
        <f t="shared" si="144"/>
        <v>0</v>
      </c>
      <c r="M188" s="344">
        <f t="shared" si="144"/>
        <v>0</v>
      </c>
      <c r="N188" s="37"/>
      <c r="O188" s="37"/>
      <c r="P188" s="344">
        <f t="shared" ref="P188:Y188" si="145">SUM(P185:P187)</f>
        <v>0</v>
      </c>
      <c r="Q188" s="344">
        <f t="shared" si="145"/>
        <v>132</v>
      </c>
      <c r="R188" s="344">
        <f t="shared" si="145"/>
        <v>0</v>
      </c>
      <c r="S188" s="344">
        <f t="shared" si="145"/>
        <v>59</v>
      </c>
      <c r="T188" s="344">
        <f t="shared" si="145"/>
        <v>0</v>
      </c>
      <c r="U188" s="344">
        <f t="shared" si="145"/>
        <v>0</v>
      </c>
      <c r="V188" s="344">
        <f t="shared" si="145"/>
        <v>0</v>
      </c>
      <c r="W188" s="344">
        <f t="shared" si="145"/>
        <v>0</v>
      </c>
      <c r="X188" s="344">
        <f t="shared" si="145"/>
        <v>0</v>
      </c>
      <c r="Y188" s="344">
        <f t="shared" si="145"/>
        <v>0</v>
      </c>
      <c r="Z188" s="37"/>
      <c r="AA188" s="37"/>
      <c r="AB188" s="344">
        <f t="shared" ref="AB188:AK188" si="146">SUM(AB185:AB187)</f>
        <v>0</v>
      </c>
      <c r="AC188" s="344">
        <f t="shared" si="146"/>
        <v>271</v>
      </c>
      <c r="AD188" s="344">
        <f t="shared" si="146"/>
        <v>0</v>
      </c>
      <c r="AE188" s="344">
        <f t="shared" si="146"/>
        <v>79</v>
      </c>
      <c r="AF188" s="344">
        <f t="shared" si="146"/>
        <v>0</v>
      </c>
      <c r="AG188" s="344">
        <f t="shared" si="146"/>
        <v>0</v>
      </c>
      <c r="AH188" s="344">
        <f t="shared" si="146"/>
        <v>0</v>
      </c>
      <c r="AI188" s="344">
        <f t="shared" si="146"/>
        <v>0</v>
      </c>
      <c r="AJ188" s="344">
        <f t="shared" si="146"/>
        <v>0</v>
      </c>
      <c r="AK188" s="344">
        <f t="shared" si="146"/>
        <v>0</v>
      </c>
      <c r="AL188" s="37"/>
      <c r="AM188" s="37"/>
      <c r="AN188" s="344">
        <f t="shared" ref="AN188:AW188" si="147">SUM(AN185:AN187)</f>
        <v>0</v>
      </c>
      <c r="AO188" s="344">
        <f t="shared" si="147"/>
        <v>343</v>
      </c>
      <c r="AP188" s="344">
        <f t="shared" si="147"/>
        <v>0</v>
      </c>
      <c r="AQ188" s="344">
        <f t="shared" si="147"/>
        <v>79</v>
      </c>
      <c r="AR188" s="344">
        <f t="shared" si="147"/>
        <v>0</v>
      </c>
      <c r="AS188" s="344">
        <f t="shared" si="147"/>
        <v>0</v>
      </c>
      <c r="AT188" s="344">
        <f t="shared" si="147"/>
        <v>0</v>
      </c>
      <c r="AU188" s="344">
        <f t="shared" si="147"/>
        <v>0</v>
      </c>
      <c r="AV188" s="344">
        <f t="shared" si="147"/>
        <v>0</v>
      </c>
      <c r="AW188" s="344">
        <f t="shared" si="147"/>
        <v>0</v>
      </c>
      <c r="AX188" s="37"/>
    </row>
    <row r="189" spans="1:50" x14ac:dyDescent="0.25"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</row>
    <row r="190" spans="1:50" x14ac:dyDescent="0.25">
      <c r="D190" s="37">
        <f>D185*Matrices!$B$35</f>
        <v>0</v>
      </c>
      <c r="E190" s="37">
        <f>E185*Matrices!$C$35</f>
        <v>0</v>
      </c>
      <c r="F190" s="37">
        <f>F185*Matrices!$D$35</f>
        <v>0</v>
      </c>
      <c r="G190" s="37">
        <f>G185*Matrices!$E$35</f>
        <v>500</v>
      </c>
      <c r="H190" s="37">
        <f>H185*Matrices!$F$35</f>
        <v>0</v>
      </c>
      <c r="I190" s="37">
        <f>I185*Matrices!$G$35</f>
        <v>0</v>
      </c>
      <c r="J190" s="37">
        <f>J185*Matrices!$H$35</f>
        <v>0</v>
      </c>
      <c r="K190" s="37">
        <f>K185*Matrices!$I$35</f>
        <v>0</v>
      </c>
      <c r="L190" s="37">
        <f>L185*Matrices!$J$35</f>
        <v>0</v>
      </c>
      <c r="M190" s="37">
        <f>M185*Matrices!$K$35</f>
        <v>0</v>
      </c>
      <c r="N190" s="37"/>
      <c r="O190" s="37"/>
      <c r="P190" s="37">
        <f>P185*Matrices!$B$35</f>
        <v>0</v>
      </c>
      <c r="Q190" s="37">
        <f>Q185*Matrices!$C$35</f>
        <v>1500</v>
      </c>
      <c r="R190" s="37">
        <f>R185*Matrices!$D$35</f>
        <v>0</v>
      </c>
      <c r="S190" s="37">
        <f>S185*Matrices!$E$35</f>
        <v>0</v>
      </c>
      <c r="T190" s="37">
        <f>T185*Matrices!$F$35</f>
        <v>0</v>
      </c>
      <c r="U190" s="37">
        <f>U185*Matrices!$G$35</f>
        <v>0</v>
      </c>
      <c r="V190" s="37">
        <f>V185*Matrices!$H$35</f>
        <v>0</v>
      </c>
      <c r="W190" s="37">
        <f>W185*Matrices!$I$35</f>
        <v>0</v>
      </c>
      <c r="X190" s="37">
        <f>X185*Matrices!$J$35</f>
        <v>0</v>
      </c>
      <c r="Y190" s="37">
        <f>Y185*Matrices!$K$35</f>
        <v>0</v>
      </c>
      <c r="Z190" s="37"/>
      <c r="AA190" s="37"/>
      <c r="AB190" s="37">
        <f>AB185*Matrices!$B$35</f>
        <v>0</v>
      </c>
      <c r="AC190" s="37">
        <f>AC185*Matrices!$C$35</f>
        <v>42000</v>
      </c>
      <c r="AD190" s="37">
        <f>AD185*Matrices!$D$35</f>
        <v>0</v>
      </c>
      <c r="AE190" s="37">
        <f>AE185*Matrices!$E$35</f>
        <v>3000</v>
      </c>
      <c r="AF190" s="37">
        <f>AF185*Matrices!$F$35</f>
        <v>0</v>
      </c>
      <c r="AG190" s="37">
        <f>AG185*Matrices!$G$35</f>
        <v>0</v>
      </c>
      <c r="AH190" s="37">
        <f>AH185*Matrices!$H$35</f>
        <v>0</v>
      </c>
      <c r="AI190" s="37">
        <f>AI185*Matrices!$I$35</f>
        <v>0</v>
      </c>
      <c r="AJ190" s="37">
        <f>AJ185*Matrices!$J$35</f>
        <v>0</v>
      </c>
      <c r="AK190" s="37">
        <f>AK185*Matrices!$K$35</f>
        <v>0</v>
      </c>
      <c r="AL190" s="37"/>
      <c r="AM190" s="37"/>
      <c r="AN190" s="37">
        <f>AN185*Matrices!$B$35</f>
        <v>0</v>
      </c>
      <c r="AO190" s="37">
        <f>AO185*Matrices!$C$35</f>
        <v>33500</v>
      </c>
      <c r="AP190" s="37">
        <f>AP185*Matrices!$D$35</f>
        <v>0</v>
      </c>
      <c r="AQ190" s="37">
        <f>AQ185*Matrices!$E$35</f>
        <v>5500</v>
      </c>
      <c r="AR190" s="37">
        <f>AR185*Matrices!$F$35</f>
        <v>0</v>
      </c>
      <c r="AS190" s="37">
        <f>AS185*Matrices!$G$35</f>
        <v>0</v>
      </c>
      <c r="AT190" s="37">
        <f>AT185*Matrices!$H$35</f>
        <v>0</v>
      </c>
      <c r="AU190" s="37">
        <f>AU185*Matrices!$I$35</f>
        <v>0</v>
      </c>
      <c r="AV190" s="37">
        <f>AV185*Matrices!$J$35</f>
        <v>0</v>
      </c>
      <c r="AW190" s="37">
        <f>AW185*Matrices!$K$35</f>
        <v>0</v>
      </c>
      <c r="AX190" s="37"/>
    </row>
    <row r="191" spans="1:50" x14ac:dyDescent="0.25">
      <c r="D191" s="37">
        <f>D186*Matrices!$B$36</f>
        <v>0</v>
      </c>
      <c r="E191" s="37">
        <f>E186*Matrices!$C$36</f>
        <v>5500</v>
      </c>
      <c r="F191" s="37">
        <f>F186*Matrices!$D$36</f>
        <v>0</v>
      </c>
      <c r="G191" s="37">
        <f>G186*Matrices!$E$36</f>
        <v>1500</v>
      </c>
      <c r="H191" s="37">
        <f>H186*Matrices!$F$36</f>
        <v>0</v>
      </c>
      <c r="I191" s="37">
        <f>I186*Matrices!$G$36</f>
        <v>0</v>
      </c>
      <c r="J191" s="37">
        <f>J186*Matrices!$H$36</f>
        <v>0</v>
      </c>
      <c r="K191" s="37">
        <f>K186*Matrices!$I$36</f>
        <v>0</v>
      </c>
      <c r="L191" s="37">
        <f>L186*Matrices!$J$36</f>
        <v>0</v>
      </c>
      <c r="M191" s="37">
        <f>M186*Matrices!$K$36</f>
        <v>0</v>
      </c>
      <c r="N191" s="37"/>
      <c r="O191" s="37"/>
      <c r="P191" s="37">
        <f>P186*Matrices!$B$36</f>
        <v>0</v>
      </c>
      <c r="Q191" s="37">
        <f>Q186*Matrices!$C$36</f>
        <v>1000</v>
      </c>
      <c r="R191" s="37">
        <f>R186*Matrices!$D$36</f>
        <v>0</v>
      </c>
      <c r="S191" s="37">
        <f>S186*Matrices!$E$36</f>
        <v>1500</v>
      </c>
      <c r="T191" s="37">
        <f>T186*Matrices!$F$36</f>
        <v>0</v>
      </c>
      <c r="U191" s="37">
        <f>U186*Matrices!$G$36</f>
        <v>0</v>
      </c>
      <c r="V191" s="37">
        <f>V186*Matrices!$H$36</f>
        <v>0</v>
      </c>
      <c r="W191" s="37">
        <f>W186*Matrices!$I$36</f>
        <v>0</v>
      </c>
      <c r="X191" s="37">
        <f>X186*Matrices!$J$36</f>
        <v>0</v>
      </c>
      <c r="Y191" s="37">
        <f>Y186*Matrices!$K$36</f>
        <v>0</v>
      </c>
      <c r="Z191" s="37"/>
      <c r="AA191" s="37"/>
      <c r="AB191" s="37">
        <f>AB186*Matrices!$B$36</f>
        <v>0</v>
      </c>
      <c r="AC191" s="37">
        <f>AC186*Matrices!$C$36</f>
        <v>2500</v>
      </c>
      <c r="AD191" s="37">
        <f>AD186*Matrices!$D$36</f>
        <v>0</v>
      </c>
      <c r="AE191" s="37">
        <f>AE186*Matrices!$E$36</f>
        <v>1500</v>
      </c>
      <c r="AF191" s="37">
        <f>AF186*Matrices!$F$36</f>
        <v>0</v>
      </c>
      <c r="AG191" s="37">
        <f>AG186*Matrices!$G$36</f>
        <v>0</v>
      </c>
      <c r="AH191" s="37">
        <f>AH186*Matrices!$H$36</f>
        <v>0</v>
      </c>
      <c r="AI191" s="37">
        <f>AI186*Matrices!$I$36</f>
        <v>0</v>
      </c>
      <c r="AJ191" s="37">
        <f>AJ186*Matrices!$J$36</f>
        <v>0</v>
      </c>
      <c r="AK191" s="37">
        <f>AK186*Matrices!$K$36</f>
        <v>0</v>
      </c>
      <c r="AL191" s="37"/>
      <c r="AM191" s="37"/>
      <c r="AN191" s="37">
        <f>AN186*Matrices!$B$36</f>
        <v>0</v>
      </c>
      <c r="AO191" s="37">
        <f>AO186*Matrices!$C$36</f>
        <v>4500</v>
      </c>
      <c r="AP191" s="37">
        <f>AP186*Matrices!$D$36</f>
        <v>0</v>
      </c>
      <c r="AQ191" s="37">
        <f>AQ186*Matrices!$E$36</f>
        <v>2500</v>
      </c>
      <c r="AR191" s="37">
        <f>AR186*Matrices!$F$36</f>
        <v>0</v>
      </c>
      <c r="AS191" s="37">
        <f>AS186*Matrices!$G$36</f>
        <v>0</v>
      </c>
      <c r="AT191" s="37">
        <f>AT186*Matrices!$H$36</f>
        <v>0</v>
      </c>
      <c r="AU191" s="37">
        <f>AU186*Matrices!$I$36</f>
        <v>0</v>
      </c>
      <c r="AV191" s="37">
        <f>AV186*Matrices!$J$36</f>
        <v>0</v>
      </c>
      <c r="AW191" s="37">
        <f>AW186*Matrices!$K$36</f>
        <v>0</v>
      </c>
      <c r="AX191" s="37"/>
    </row>
    <row r="192" spans="1:50" x14ac:dyDescent="0.25">
      <c r="D192" s="37">
        <f>D187*Matrices!$B$37</f>
        <v>0</v>
      </c>
      <c r="E192" s="37">
        <f>E187*Matrices!$C$37</f>
        <v>42500</v>
      </c>
      <c r="F192" s="37">
        <f>F187*Matrices!$D$37</f>
        <v>0</v>
      </c>
      <c r="G192" s="37">
        <f>G187*Matrices!$E$37</f>
        <v>25500</v>
      </c>
      <c r="H192" s="37">
        <f>H187*Matrices!$F$37</f>
        <v>0</v>
      </c>
      <c r="I192" s="37">
        <f>I187*Matrices!$G$37</f>
        <v>0</v>
      </c>
      <c r="J192" s="37">
        <f>J187*Matrices!$H$37</f>
        <v>0</v>
      </c>
      <c r="K192" s="37">
        <f>K187*Matrices!$I$37</f>
        <v>0</v>
      </c>
      <c r="L192" s="37">
        <f>L187*Matrices!$J$37</f>
        <v>0</v>
      </c>
      <c r="M192" s="37">
        <f>M187*Matrices!$K$37</f>
        <v>0</v>
      </c>
      <c r="N192" s="37"/>
      <c r="O192" s="37"/>
      <c r="P192" s="37">
        <f>P187*Matrices!$B$37</f>
        <v>0</v>
      </c>
      <c r="Q192" s="37">
        <f>Q187*Matrices!$C$37</f>
        <v>63500</v>
      </c>
      <c r="R192" s="37">
        <f>R187*Matrices!$D$37</f>
        <v>0</v>
      </c>
      <c r="S192" s="37">
        <f>S187*Matrices!$E$37</f>
        <v>28000</v>
      </c>
      <c r="T192" s="37">
        <f>T187*Matrices!$F$37</f>
        <v>0</v>
      </c>
      <c r="U192" s="37">
        <f>U187*Matrices!$G$37</f>
        <v>0</v>
      </c>
      <c r="V192" s="37">
        <f>V187*Matrices!$H$37</f>
        <v>0</v>
      </c>
      <c r="W192" s="37">
        <f>W187*Matrices!$I$37</f>
        <v>0</v>
      </c>
      <c r="X192" s="37">
        <f>X187*Matrices!$J$37</f>
        <v>0</v>
      </c>
      <c r="Y192" s="37">
        <f>Y187*Matrices!$K$37</f>
        <v>0</v>
      </c>
      <c r="Z192" s="37"/>
      <c r="AA192" s="37"/>
      <c r="AB192" s="37">
        <f>AB187*Matrices!$B$37</f>
        <v>0</v>
      </c>
      <c r="AC192" s="37">
        <f>AC187*Matrices!$C$37</f>
        <v>91000</v>
      </c>
      <c r="AD192" s="37">
        <f>AD187*Matrices!$D$37</f>
        <v>0</v>
      </c>
      <c r="AE192" s="37">
        <f>AE187*Matrices!$E$37</f>
        <v>35000</v>
      </c>
      <c r="AF192" s="37">
        <f>AF187*Matrices!$F$37</f>
        <v>0</v>
      </c>
      <c r="AG192" s="37">
        <f>AG187*Matrices!$G$37</f>
        <v>0</v>
      </c>
      <c r="AH192" s="37">
        <f>AH187*Matrices!$H$37</f>
        <v>0</v>
      </c>
      <c r="AI192" s="37">
        <f>AI187*Matrices!$I$37</f>
        <v>0</v>
      </c>
      <c r="AJ192" s="37">
        <f>AJ187*Matrices!$J$37</f>
        <v>0</v>
      </c>
      <c r="AK192" s="37">
        <f>AK187*Matrices!$K$37</f>
        <v>0</v>
      </c>
      <c r="AL192" s="37"/>
      <c r="AM192" s="37"/>
      <c r="AN192" s="37">
        <f>AN187*Matrices!$B$37</f>
        <v>0</v>
      </c>
      <c r="AO192" s="37">
        <f>AO187*Matrices!$C$37</f>
        <v>133500</v>
      </c>
      <c r="AP192" s="37">
        <f>AP187*Matrices!$D$37</f>
        <v>0</v>
      </c>
      <c r="AQ192" s="37">
        <f>AQ187*Matrices!$E$37</f>
        <v>31500</v>
      </c>
      <c r="AR192" s="37">
        <f>AR187*Matrices!$F$37</f>
        <v>0</v>
      </c>
      <c r="AS192" s="37">
        <f>AS187*Matrices!$G$37</f>
        <v>0</v>
      </c>
      <c r="AT192" s="37">
        <f>AT187*Matrices!$H$37</f>
        <v>0</v>
      </c>
      <c r="AU192" s="37">
        <f>AU187*Matrices!$I$37</f>
        <v>0</v>
      </c>
      <c r="AV192" s="37">
        <f>AV187*Matrices!$J$37</f>
        <v>0</v>
      </c>
      <c r="AW192" s="37">
        <f>AW187*Matrices!$K$37</f>
        <v>0</v>
      </c>
      <c r="AX192" s="37"/>
    </row>
    <row r="193" spans="1:50" x14ac:dyDescent="0.25">
      <c r="B193" t="str">
        <f>B187</f>
        <v>CCC</v>
      </c>
      <c r="D193" s="344">
        <f t="shared" ref="D193:M193" si="148">SUM(D190:D192)</f>
        <v>0</v>
      </c>
      <c r="E193" s="344">
        <f t="shared" si="148"/>
        <v>48000</v>
      </c>
      <c r="F193" s="344">
        <f t="shared" si="148"/>
        <v>0</v>
      </c>
      <c r="G193" s="344">
        <f t="shared" si="148"/>
        <v>27500</v>
      </c>
      <c r="H193" s="344">
        <f t="shared" si="148"/>
        <v>0</v>
      </c>
      <c r="I193" s="344">
        <f t="shared" si="148"/>
        <v>0</v>
      </c>
      <c r="J193" s="344">
        <f t="shared" si="148"/>
        <v>0</v>
      </c>
      <c r="K193" s="344">
        <f t="shared" si="148"/>
        <v>0</v>
      </c>
      <c r="L193" s="344">
        <f t="shared" si="148"/>
        <v>0</v>
      </c>
      <c r="M193" s="344">
        <f t="shared" si="148"/>
        <v>0</v>
      </c>
      <c r="N193" s="194">
        <f>SUM(D193:M193)/Matrices!$L$37</f>
        <v>48.867313915857608</v>
      </c>
      <c r="O193" s="37"/>
      <c r="P193" s="344">
        <f t="shared" ref="P193:Y193" si="149">SUM(P190:P192)</f>
        <v>0</v>
      </c>
      <c r="Q193" s="344">
        <f t="shared" si="149"/>
        <v>66000</v>
      </c>
      <c r="R193" s="344">
        <f t="shared" si="149"/>
        <v>0</v>
      </c>
      <c r="S193" s="344">
        <f t="shared" si="149"/>
        <v>29500</v>
      </c>
      <c r="T193" s="344">
        <f t="shared" si="149"/>
        <v>0</v>
      </c>
      <c r="U193" s="344">
        <f t="shared" si="149"/>
        <v>0</v>
      </c>
      <c r="V193" s="344">
        <f t="shared" si="149"/>
        <v>0</v>
      </c>
      <c r="W193" s="344">
        <f t="shared" si="149"/>
        <v>0</v>
      </c>
      <c r="X193" s="344">
        <f t="shared" si="149"/>
        <v>0</v>
      </c>
      <c r="Y193" s="344">
        <f t="shared" si="149"/>
        <v>0</v>
      </c>
      <c r="Z193" s="194">
        <f>SUM(P193:Y193)/Matrices!$L$37</f>
        <v>61.812297734627833</v>
      </c>
      <c r="AA193" s="37"/>
      <c r="AB193" s="344">
        <f t="shared" ref="AB193:AK193" si="150">SUM(AB190:AB192)</f>
        <v>0</v>
      </c>
      <c r="AC193" s="344">
        <f t="shared" si="150"/>
        <v>135500</v>
      </c>
      <c r="AD193" s="344">
        <f t="shared" si="150"/>
        <v>0</v>
      </c>
      <c r="AE193" s="344">
        <f t="shared" si="150"/>
        <v>39500</v>
      </c>
      <c r="AF193" s="344">
        <f t="shared" si="150"/>
        <v>0</v>
      </c>
      <c r="AG193" s="344">
        <f t="shared" si="150"/>
        <v>0</v>
      </c>
      <c r="AH193" s="344">
        <f t="shared" si="150"/>
        <v>0</v>
      </c>
      <c r="AI193" s="344">
        <f t="shared" si="150"/>
        <v>0</v>
      </c>
      <c r="AJ193" s="344">
        <f t="shared" si="150"/>
        <v>0</v>
      </c>
      <c r="AK193" s="344">
        <f t="shared" si="150"/>
        <v>0</v>
      </c>
      <c r="AL193" s="194">
        <f>SUM(AB193:AK193)/Matrices!$L$37</f>
        <v>113.26860841423948</v>
      </c>
      <c r="AM193" s="37"/>
      <c r="AN193" s="344">
        <f t="shared" ref="AN193:AW193" si="151">SUM(AN190:AN192)</f>
        <v>0</v>
      </c>
      <c r="AO193" s="344">
        <f t="shared" si="151"/>
        <v>171500</v>
      </c>
      <c r="AP193" s="344">
        <f t="shared" si="151"/>
        <v>0</v>
      </c>
      <c r="AQ193" s="344">
        <f t="shared" si="151"/>
        <v>39500</v>
      </c>
      <c r="AR193" s="344">
        <f t="shared" si="151"/>
        <v>0</v>
      </c>
      <c r="AS193" s="344">
        <f t="shared" si="151"/>
        <v>0</v>
      </c>
      <c r="AT193" s="344">
        <f t="shared" si="151"/>
        <v>0</v>
      </c>
      <c r="AU193" s="344">
        <f t="shared" si="151"/>
        <v>0</v>
      </c>
      <c r="AV193" s="344">
        <f t="shared" si="151"/>
        <v>0</v>
      </c>
      <c r="AW193" s="344">
        <f t="shared" si="151"/>
        <v>0</v>
      </c>
      <c r="AX193" s="194">
        <f>SUM(AN193:AW193)/Matrices!$L$37</f>
        <v>136.56957928802589</v>
      </c>
    </row>
    <row r="194" spans="1:50" x14ac:dyDescent="0.25">
      <c r="D194" s="345"/>
      <c r="E194" s="345"/>
      <c r="F194" s="345"/>
      <c r="G194" s="345"/>
      <c r="H194" s="345"/>
      <c r="I194" s="345"/>
      <c r="J194" s="345"/>
      <c r="K194" s="345"/>
      <c r="L194" s="345"/>
      <c r="M194" s="345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</row>
    <row r="195" spans="1:50" x14ac:dyDescent="0.25">
      <c r="A195" s="35" t="str">
        <f>Raw_STEMH_Data!A59</f>
        <v>43</v>
      </c>
      <c r="B195" t="str">
        <f>Raw_STEMH_Data!B59</f>
        <v>LCC</v>
      </c>
      <c r="C195" s="343" t="str">
        <f>Raw_STEMH_Data!C59</f>
        <v>1</v>
      </c>
      <c r="D195" s="37">
        <f>Raw_STEMH_Data!D59</f>
        <v>0</v>
      </c>
      <c r="E195" s="37">
        <f>Raw_STEMH_Data!E59</f>
        <v>2</v>
      </c>
      <c r="F195" s="37">
        <f>Raw_STEMH_Data!F59</f>
        <v>0</v>
      </c>
      <c r="G195" s="37">
        <f>Raw_STEMH_Data!G59</f>
        <v>2</v>
      </c>
      <c r="H195" s="37">
        <f>Raw_STEMH_Data!H59</f>
        <v>0</v>
      </c>
      <c r="I195" s="37">
        <f>Raw_STEMH_Data!I59</f>
        <v>0</v>
      </c>
      <c r="J195" s="37">
        <f>Raw_STEMH_Data!J59</f>
        <v>0</v>
      </c>
      <c r="K195" s="37">
        <f>Raw_STEMH_Data!K59</f>
        <v>0</v>
      </c>
      <c r="L195" s="37">
        <f>Raw_STEMH_Data!L59</f>
        <v>0</v>
      </c>
      <c r="M195" s="37">
        <f>Raw_STEMH_Data!M59</f>
        <v>0</v>
      </c>
      <c r="N195" s="37"/>
      <c r="O195" s="37"/>
      <c r="P195" s="37">
        <f>Raw_STEMH_Data!N59</f>
        <v>0</v>
      </c>
      <c r="Q195" s="37">
        <f>Raw_STEMH_Data!O59</f>
        <v>4</v>
      </c>
      <c r="R195" s="37">
        <f>Raw_STEMH_Data!P59</f>
        <v>0</v>
      </c>
      <c r="S195" s="37">
        <f>Raw_STEMH_Data!Q59</f>
        <v>1</v>
      </c>
      <c r="T195" s="37">
        <f>Raw_STEMH_Data!R59</f>
        <v>0</v>
      </c>
      <c r="U195" s="37">
        <f>Raw_STEMH_Data!S59</f>
        <v>0</v>
      </c>
      <c r="V195" s="37">
        <f>Raw_STEMH_Data!T59</f>
        <v>0</v>
      </c>
      <c r="W195" s="37">
        <f>Raw_STEMH_Data!U59</f>
        <v>0</v>
      </c>
      <c r="X195" s="37">
        <f>Raw_STEMH_Data!V59</f>
        <v>0</v>
      </c>
      <c r="Y195" s="37">
        <f>Raw_STEMH_Data!W59</f>
        <v>0</v>
      </c>
      <c r="Z195" s="37"/>
      <c r="AA195" s="37"/>
      <c r="AB195" s="37">
        <f>Raw_STEMH_Data!X59</f>
        <v>0</v>
      </c>
      <c r="AC195" s="37">
        <f>Raw_STEMH_Data!Y59</f>
        <v>25</v>
      </c>
      <c r="AD195" s="37">
        <f>Raw_STEMH_Data!Z59</f>
        <v>0</v>
      </c>
      <c r="AE195" s="37">
        <f>Raw_STEMH_Data!AA59</f>
        <v>3</v>
      </c>
      <c r="AF195" s="37">
        <f>Raw_STEMH_Data!AB59</f>
        <v>0</v>
      </c>
      <c r="AG195" s="37">
        <f>Raw_STEMH_Data!AC59</f>
        <v>0</v>
      </c>
      <c r="AH195" s="37">
        <f>Raw_STEMH_Data!AD59</f>
        <v>0</v>
      </c>
      <c r="AI195" s="37">
        <f>Raw_STEMH_Data!AE59</f>
        <v>0</v>
      </c>
      <c r="AJ195" s="37">
        <f>Raw_STEMH_Data!AF59</f>
        <v>0</v>
      </c>
      <c r="AK195" s="37">
        <f>Raw_STEMH_Data!AG59</f>
        <v>0</v>
      </c>
      <c r="AL195" s="37"/>
      <c r="AM195" s="37"/>
      <c r="AN195" s="37">
        <f>Raw_STEMH_Data!AH59</f>
        <v>0</v>
      </c>
      <c r="AO195" s="37">
        <f>Raw_STEMH_Data!AI59</f>
        <v>27</v>
      </c>
      <c r="AP195" s="37">
        <f>Raw_STEMH_Data!AJ59</f>
        <v>0</v>
      </c>
      <c r="AQ195" s="37">
        <f>Raw_STEMH_Data!AK59</f>
        <v>1</v>
      </c>
      <c r="AR195" s="37">
        <f>Raw_STEMH_Data!AL59</f>
        <v>0</v>
      </c>
      <c r="AS195" s="37">
        <f>Raw_STEMH_Data!AM59</f>
        <v>0</v>
      </c>
      <c r="AT195" s="37">
        <f>Raw_STEMH_Data!AN59</f>
        <v>0</v>
      </c>
      <c r="AU195" s="37">
        <f>Raw_STEMH_Data!AO59</f>
        <v>0</v>
      </c>
      <c r="AV195" s="37">
        <f>Raw_STEMH_Data!AP59</f>
        <v>0</v>
      </c>
      <c r="AW195" s="37">
        <f>Raw_STEMH_Data!AQ59</f>
        <v>0</v>
      </c>
      <c r="AX195" s="37"/>
    </row>
    <row r="196" spans="1:50" x14ac:dyDescent="0.25">
      <c r="A196" s="35" t="str">
        <f>Raw_STEMH_Data!A60</f>
        <v>43</v>
      </c>
      <c r="B196" t="str">
        <f>Raw_STEMH_Data!B60</f>
        <v>LCC</v>
      </c>
      <c r="C196" s="343" t="str">
        <f>Raw_STEMH_Data!C60</f>
        <v>2</v>
      </c>
      <c r="D196" s="37">
        <f>Raw_STEMH_Data!D60</f>
        <v>0</v>
      </c>
      <c r="E196" s="37">
        <f>Raw_STEMH_Data!E60</f>
        <v>0</v>
      </c>
      <c r="F196" s="37">
        <f>Raw_STEMH_Data!F60</f>
        <v>0</v>
      </c>
      <c r="G196" s="37">
        <f>Raw_STEMH_Data!G60</f>
        <v>3</v>
      </c>
      <c r="H196" s="37">
        <f>Raw_STEMH_Data!H60</f>
        <v>0</v>
      </c>
      <c r="I196" s="37">
        <f>Raw_STEMH_Data!I60</f>
        <v>0</v>
      </c>
      <c r="J196" s="37">
        <f>Raw_STEMH_Data!J60</f>
        <v>0</v>
      </c>
      <c r="K196" s="37">
        <f>Raw_STEMH_Data!K60</f>
        <v>0</v>
      </c>
      <c r="L196" s="37">
        <f>Raw_STEMH_Data!L60</f>
        <v>0</v>
      </c>
      <c r="M196" s="37">
        <f>Raw_STEMH_Data!M60</f>
        <v>0</v>
      </c>
      <c r="N196" s="37"/>
      <c r="O196" s="37"/>
      <c r="P196" s="37">
        <f>Raw_STEMH_Data!N60</f>
        <v>0</v>
      </c>
      <c r="Q196" s="37">
        <f>Raw_STEMH_Data!O60</f>
        <v>0</v>
      </c>
      <c r="R196" s="37">
        <f>Raw_STEMH_Data!P60</f>
        <v>0</v>
      </c>
      <c r="S196" s="37">
        <f>Raw_STEMH_Data!Q60</f>
        <v>4</v>
      </c>
      <c r="T196" s="37">
        <f>Raw_STEMH_Data!R60</f>
        <v>0</v>
      </c>
      <c r="U196" s="37">
        <f>Raw_STEMH_Data!S60</f>
        <v>0</v>
      </c>
      <c r="V196" s="37">
        <f>Raw_STEMH_Data!T60</f>
        <v>0</v>
      </c>
      <c r="W196" s="37">
        <f>Raw_STEMH_Data!U60</f>
        <v>0</v>
      </c>
      <c r="X196" s="37">
        <f>Raw_STEMH_Data!V60</f>
        <v>0</v>
      </c>
      <c r="Y196" s="37">
        <f>Raw_STEMH_Data!W60</f>
        <v>0</v>
      </c>
      <c r="Z196" s="37"/>
      <c r="AA196" s="37"/>
      <c r="AB196" s="37">
        <f>Raw_STEMH_Data!X60</f>
        <v>0</v>
      </c>
      <c r="AC196" s="37">
        <f>Raw_STEMH_Data!Y60</f>
        <v>0</v>
      </c>
      <c r="AD196" s="37">
        <f>Raw_STEMH_Data!Z60</f>
        <v>0</v>
      </c>
      <c r="AE196" s="37">
        <f>Raw_STEMH_Data!AA60</f>
        <v>6</v>
      </c>
      <c r="AF196" s="37">
        <f>Raw_STEMH_Data!AB60</f>
        <v>0</v>
      </c>
      <c r="AG196" s="37">
        <f>Raw_STEMH_Data!AC60</f>
        <v>0</v>
      </c>
      <c r="AH196" s="37">
        <f>Raw_STEMH_Data!AD60</f>
        <v>0</v>
      </c>
      <c r="AI196" s="37">
        <f>Raw_STEMH_Data!AE60</f>
        <v>0</v>
      </c>
      <c r="AJ196" s="37">
        <f>Raw_STEMH_Data!AF60</f>
        <v>0</v>
      </c>
      <c r="AK196" s="37">
        <f>Raw_STEMH_Data!AG60</f>
        <v>0</v>
      </c>
      <c r="AL196" s="37"/>
      <c r="AM196" s="37"/>
      <c r="AN196" s="37">
        <f>Raw_STEMH_Data!AH60</f>
        <v>0</v>
      </c>
      <c r="AO196" s="37">
        <f>Raw_STEMH_Data!AI60</f>
        <v>0</v>
      </c>
      <c r="AP196" s="37">
        <f>Raw_STEMH_Data!AJ60</f>
        <v>0</v>
      </c>
      <c r="AQ196" s="37">
        <f>Raw_STEMH_Data!AK60</f>
        <v>8</v>
      </c>
      <c r="AR196" s="37">
        <f>Raw_STEMH_Data!AL60</f>
        <v>0</v>
      </c>
      <c r="AS196" s="37">
        <f>Raw_STEMH_Data!AM60</f>
        <v>0</v>
      </c>
      <c r="AT196" s="37">
        <f>Raw_STEMH_Data!AN60</f>
        <v>0</v>
      </c>
      <c r="AU196" s="37">
        <f>Raw_STEMH_Data!AO60</f>
        <v>0</v>
      </c>
      <c r="AV196" s="37">
        <f>Raw_STEMH_Data!AP60</f>
        <v>0</v>
      </c>
      <c r="AW196" s="37">
        <f>Raw_STEMH_Data!AQ60</f>
        <v>0</v>
      </c>
      <c r="AX196" s="37"/>
    </row>
    <row r="197" spans="1:50" x14ac:dyDescent="0.25">
      <c r="A197" s="35" t="str">
        <f>Raw_STEMH_Data!A61</f>
        <v>43</v>
      </c>
      <c r="B197" t="str">
        <f>Raw_STEMH_Data!B61</f>
        <v>LCC</v>
      </c>
      <c r="C197" s="343" t="str">
        <f>Raw_STEMH_Data!C61</f>
        <v>3</v>
      </c>
      <c r="D197" s="37">
        <f>Raw_STEMH_Data!D61</f>
        <v>0</v>
      </c>
      <c r="E197" s="37">
        <f>Raw_STEMH_Data!E61</f>
        <v>32</v>
      </c>
      <c r="F197" s="37">
        <f>Raw_STEMH_Data!F61</f>
        <v>0</v>
      </c>
      <c r="G197" s="37">
        <f>Raw_STEMH_Data!G61</f>
        <v>16</v>
      </c>
      <c r="H197" s="37">
        <f>Raw_STEMH_Data!H61</f>
        <v>0</v>
      </c>
      <c r="I197" s="37">
        <f>Raw_STEMH_Data!I61</f>
        <v>0</v>
      </c>
      <c r="J197" s="37">
        <f>Raw_STEMH_Data!J61</f>
        <v>0</v>
      </c>
      <c r="K197" s="37">
        <f>Raw_STEMH_Data!K61</f>
        <v>0</v>
      </c>
      <c r="L197" s="37">
        <f>Raw_STEMH_Data!L61</f>
        <v>0</v>
      </c>
      <c r="M197" s="37">
        <f>Raw_STEMH_Data!M61</f>
        <v>0</v>
      </c>
      <c r="N197" s="37"/>
      <c r="O197" s="37"/>
      <c r="P197" s="37">
        <f>Raw_STEMH_Data!N61</f>
        <v>0</v>
      </c>
      <c r="Q197" s="37">
        <f>Raw_STEMH_Data!O61</f>
        <v>27</v>
      </c>
      <c r="R197" s="37">
        <f>Raw_STEMH_Data!P61</f>
        <v>0</v>
      </c>
      <c r="S197" s="37">
        <f>Raw_STEMH_Data!Q61</f>
        <v>32</v>
      </c>
      <c r="T197" s="37">
        <f>Raw_STEMH_Data!R61</f>
        <v>0</v>
      </c>
      <c r="U197" s="37">
        <f>Raw_STEMH_Data!S61</f>
        <v>0</v>
      </c>
      <c r="V197" s="37">
        <f>Raw_STEMH_Data!T61</f>
        <v>0</v>
      </c>
      <c r="W197" s="37">
        <f>Raw_STEMH_Data!U61</f>
        <v>0</v>
      </c>
      <c r="X197" s="37">
        <f>Raw_STEMH_Data!V61</f>
        <v>0</v>
      </c>
      <c r="Y197" s="37">
        <f>Raw_STEMH_Data!W61</f>
        <v>0</v>
      </c>
      <c r="Z197" s="37"/>
      <c r="AA197" s="37"/>
      <c r="AB197" s="37">
        <f>Raw_STEMH_Data!X61</f>
        <v>0</v>
      </c>
      <c r="AC197" s="37">
        <f>Raw_STEMH_Data!Y61</f>
        <v>32</v>
      </c>
      <c r="AD197" s="37">
        <f>Raw_STEMH_Data!Z61</f>
        <v>0</v>
      </c>
      <c r="AE197" s="37">
        <f>Raw_STEMH_Data!AA61</f>
        <v>27</v>
      </c>
      <c r="AF197" s="37">
        <f>Raw_STEMH_Data!AB61</f>
        <v>0</v>
      </c>
      <c r="AG197" s="37">
        <f>Raw_STEMH_Data!AC61</f>
        <v>0</v>
      </c>
      <c r="AH197" s="37">
        <f>Raw_STEMH_Data!AD61</f>
        <v>0</v>
      </c>
      <c r="AI197" s="37">
        <f>Raw_STEMH_Data!AE61</f>
        <v>0</v>
      </c>
      <c r="AJ197" s="37">
        <f>Raw_STEMH_Data!AF61</f>
        <v>0</v>
      </c>
      <c r="AK197" s="37">
        <f>Raw_STEMH_Data!AG61</f>
        <v>0</v>
      </c>
      <c r="AL197" s="37"/>
      <c r="AM197" s="37"/>
      <c r="AN197" s="37">
        <f>Raw_STEMH_Data!AH61</f>
        <v>0</v>
      </c>
      <c r="AO197" s="37">
        <f>Raw_STEMH_Data!AI61</f>
        <v>29</v>
      </c>
      <c r="AP197" s="37">
        <f>Raw_STEMH_Data!AJ61</f>
        <v>0</v>
      </c>
      <c r="AQ197" s="37">
        <f>Raw_STEMH_Data!AK61</f>
        <v>28</v>
      </c>
      <c r="AR197" s="37">
        <f>Raw_STEMH_Data!AL61</f>
        <v>0</v>
      </c>
      <c r="AS197" s="37">
        <f>Raw_STEMH_Data!AM61</f>
        <v>0</v>
      </c>
      <c r="AT197" s="37">
        <f>Raw_STEMH_Data!AN61</f>
        <v>0</v>
      </c>
      <c r="AU197" s="37">
        <f>Raw_STEMH_Data!AO61</f>
        <v>0</v>
      </c>
      <c r="AV197" s="37">
        <f>Raw_STEMH_Data!AP61</f>
        <v>0</v>
      </c>
      <c r="AW197" s="37">
        <f>Raw_STEMH_Data!AQ61</f>
        <v>0</v>
      </c>
      <c r="AX197" s="37"/>
    </row>
    <row r="198" spans="1:50" x14ac:dyDescent="0.25">
      <c r="D198" s="344">
        <f t="shared" ref="D198:M198" si="152">SUM(D195:D197)</f>
        <v>0</v>
      </c>
      <c r="E198" s="344">
        <f t="shared" si="152"/>
        <v>34</v>
      </c>
      <c r="F198" s="344">
        <f t="shared" si="152"/>
        <v>0</v>
      </c>
      <c r="G198" s="344">
        <f t="shared" si="152"/>
        <v>21</v>
      </c>
      <c r="H198" s="344">
        <f t="shared" si="152"/>
        <v>0</v>
      </c>
      <c r="I198" s="344">
        <f t="shared" si="152"/>
        <v>0</v>
      </c>
      <c r="J198" s="344">
        <f t="shared" si="152"/>
        <v>0</v>
      </c>
      <c r="K198" s="344">
        <f t="shared" si="152"/>
        <v>0</v>
      </c>
      <c r="L198" s="344">
        <f t="shared" si="152"/>
        <v>0</v>
      </c>
      <c r="M198" s="344">
        <f t="shared" si="152"/>
        <v>0</v>
      </c>
      <c r="N198" s="37"/>
      <c r="O198" s="37"/>
      <c r="P198" s="344">
        <f t="shared" ref="P198:Y198" si="153">SUM(P195:P197)</f>
        <v>0</v>
      </c>
      <c r="Q198" s="344">
        <f t="shared" si="153"/>
        <v>31</v>
      </c>
      <c r="R198" s="344">
        <f t="shared" si="153"/>
        <v>0</v>
      </c>
      <c r="S198" s="344">
        <f t="shared" si="153"/>
        <v>37</v>
      </c>
      <c r="T198" s="344">
        <f t="shared" si="153"/>
        <v>0</v>
      </c>
      <c r="U198" s="344">
        <f t="shared" si="153"/>
        <v>0</v>
      </c>
      <c r="V198" s="344">
        <f t="shared" si="153"/>
        <v>0</v>
      </c>
      <c r="W198" s="344">
        <f t="shared" si="153"/>
        <v>0</v>
      </c>
      <c r="X198" s="344">
        <f t="shared" si="153"/>
        <v>0</v>
      </c>
      <c r="Y198" s="344">
        <f t="shared" si="153"/>
        <v>0</v>
      </c>
      <c r="Z198" s="37"/>
      <c r="AA198" s="37"/>
      <c r="AB198" s="344">
        <f t="shared" ref="AB198:AK198" si="154">SUM(AB195:AB197)</f>
        <v>0</v>
      </c>
      <c r="AC198" s="344">
        <f t="shared" si="154"/>
        <v>57</v>
      </c>
      <c r="AD198" s="344">
        <f t="shared" si="154"/>
        <v>0</v>
      </c>
      <c r="AE198" s="344">
        <f t="shared" si="154"/>
        <v>36</v>
      </c>
      <c r="AF198" s="344">
        <f t="shared" si="154"/>
        <v>0</v>
      </c>
      <c r="AG198" s="344">
        <f t="shared" si="154"/>
        <v>0</v>
      </c>
      <c r="AH198" s="344">
        <f t="shared" si="154"/>
        <v>0</v>
      </c>
      <c r="AI198" s="344">
        <f t="shared" si="154"/>
        <v>0</v>
      </c>
      <c r="AJ198" s="344">
        <f t="shared" si="154"/>
        <v>0</v>
      </c>
      <c r="AK198" s="344">
        <f t="shared" si="154"/>
        <v>0</v>
      </c>
      <c r="AL198" s="37"/>
      <c r="AM198" s="37"/>
      <c r="AN198" s="344">
        <f t="shared" ref="AN198:AW198" si="155">SUM(AN195:AN197)</f>
        <v>0</v>
      </c>
      <c r="AO198" s="344">
        <f t="shared" si="155"/>
        <v>56</v>
      </c>
      <c r="AP198" s="344">
        <f t="shared" si="155"/>
        <v>0</v>
      </c>
      <c r="AQ198" s="344">
        <f t="shared" si="155"/>
        <v>37</v>
      </c>
      <c r="AR198" s="344">
        <f t="shared" si="155"/>
        <v>0</v>
      </c>
      <c r="AS198" s="344">
        <f t="shared" si="155"/>
        <v>0</v>
      </c>
      <c r="AT198" s="344">
        <f t="shared" si="155"/>
        <v>0</v>
      </c>
      <c r="AU198" s="344">
        <f t="shared" si="155"/>
        <v>0</v>
      </c>
      <c r="AV198" s="344">
        <f t="shared" si="155"/>
        <v>0</v>
      </c>
      <c r="AW198" s="344">
        <f t="shared" si="155"/>
        <v>0</v>
      </c>
      <c r="AX198" s="37"/>
    </row>
    <row r="199" spans="1:50" x14ac:dyDescent="0.25"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</row>
    <row r="200" spans="1:50" x14ac:dyDescent="0.25">
      <c r="D200" s="37">
        <f>D195*Matrices!$B$35</f>
        <v>0</v>
      </c>
      <c r="E200" s="37">
        <f>E195*Matrices!$C$35</f>
        <v>1000</v>
      </c>
      <c r="F200" s="37">
        <f>F195*Matrices!$D$35</f>
        <v>0</v>
      </c>
      <c r="G200" s="37">
        <f>G195*Matrices!$E$35</f>
        <v>1000</v>
      </c>
      <c r="H200" s="37">
        <f>H195*Matrices!$F$35</f>
        <v>0</v>
      </c>
      <c r="I200" s="37">
        <f>I195*Matrices!$G$35</f>
        <v>0</v>
      </c>
      <c r="J200" s="37">
        <f>J195*Matrices!$H$35</f>
        <v>0</v>
      </c>
      <c r="K200" s="37">
        <f>K195*Matrices!$I$35</f>
        <v>0</v>
      </c>
      <c r="L200" s="37">
        <f>L195*Matrices!$J$35</f>
        <v>0</v>
      </c>
      <c r="M200" s="37">
        <f>M195*Matrices!$K$35</f>
        <v>0</v>
      </c>
      <c r="N200" s="37"/>
      <c r="O200" s="37"/>
      <c r="P200" s="37">
        <f>P195*Matrices!$B$35</f>
        <v>0</v>
      </c>
      <c r="Q200" s="37">
        <f>Q195*Matrices!$C$35</f>
        <v>2000</v>
      </c>
      <c r="R200" s="37">
        <f>R195*Matrices!$D$35</f>
        <v>0</v>
      </c>
      <c r="S200" s="37">
        <f>S195*Matrices!$E$35</f>
        <v>500</v>
      </c>
      <c r="T200" s="37">
        <f>T195*Matrices!$F$35</f>
        <v>0</v>
      </c>
      <c r="U200" s="37">
        <f>U195*Matrices!$G$35</f>
        <v>0</v>
      </c>
      <c r="V200" s="37">
        <f>V195*Matrices!$H$35</f>
        <v>0</v>
      </c>
      <c r="W200" s="37">
        <f>W195*Matrices!$I$35</f>
        <v>0</v>
      </c>
      <c r="X200" s="37">
        <f>X195*Matrices!$J$35</f>
        <v>0</v>
      </c>
      <c r="Y200" s="37">
        <f>Y195*Matrices!$K$35</f>
        <v>0</v>
      </c>
      <c r="Z200" s="37"/>
      <c r="AA200" s="37"/>
      <c r="AB200" s="37">
        <f>AB195*Matrices!$B$35</f>
        <v>0</v>
      </c>
      <c r="AC200" s="37">
        <f>AC195*Matrices!$C$35</f>
        <v>12500</v>
      </c>
      <c r="AD200" s="37">
        <f>AD195*Matrices!$D$35</f>
        <v>0</v>
      </c>
      <c r="AE200" s="37">
        <f>AE195*Matrices!$E$35</f>
        <v>1500</v>
      </c>
      <c r="AF200" s="37">
        <f>AF195*Matrices!$F$35</f>
        <v>0</v>
      </c>
      <c r="AG200" s="37">
        <f>AG195*Matrices!$G$35</f>
        <v>0</v>
      </c>
      <c r="AH200" s="37">
        <f>AH195*Matrices!$H$35</f>
        <v>0</v>
      </c>
      <c r="AI200" s="37">
        <f>AI195*Matrices!$I$35</f>
        <v>0</v>
      </c>
      <c r="AJ200" s="37">
        <f>AJ195*Matrices!$J$35</f>
        <v>0</v>
      </c>
      <c r="AK200" s="37">
        <f>AK195*Matrices!$K$35</f>
        <v>0</v>
      </c>
      <c r="AL200" s="37"/>
      <c r="AM200" s="37"/>
      <c r="AN200" s="37">
        <f>AN195*Matrices!$B$35</f>
        <v>0</v>
      </c>
      <c r="AO200" s="37">
        <f>AO195*Matrices!$C$35</f>
        <v>13500</v>
      </c>
      <c r="AP200" s="37">
        <f>AP195*Matrices!$D$35</f>
        <v>0</v>
      </c>
      <c r="AQ200" s="37">
        <f>AQ195*Matrices!$E$35</f>
        <v>500</v>
      </c>
      <c r="AR200" s="37">
        <f>AR195*Matrices!$F$35</f>
        <v>0</v>
      </c>
      <c r="AS200" s="37">
        <f>AS195*Matrices!$G$35</f>
        <v>0</v>
      </c>
      <c r="AT200" s="37">
        <f>AT195*Matrices!$H$35</f>
        <v>0</v>
      </c>
      <c r="AU200" s="37">
        <f>AU195*Matrices!$I$35</f>
        <v>0</v>
      </c>
      <c r="AV200" s="37">
        <f>AV195*Matrices!$J$35</f>
        <v>0</v>
      </c>
      <c r="AW200" s="37">
        <f>AW195*Matrices!$K$35</f>
        <v>0</v>
      </c>
      <c r="AX200" s="37"/>
    </row>
    <row r="201" spans="1:50" x14ac:dyDescent="0.25">
      <c r="D201" s="37">
        <f>D196*Matrices!$B$36</f>
        <v>0</v>
      </c>
      <c r="E201" s="37">
        <f>E196*Matrices!$C$36</f>
        <v>0</v>
      </c>
      <c r="F201" s="37">
        <f>F196*Matrices!$D$36</f>
        <v>0</v>
      </c>
      <c r="G201" s="37">
        <f>G196*Matrices!$E$36</f>
        <v>1500</v>
      </c>
      <c r="H201" s="37">
        <f>H196*Matrices!$F$36</f>
        <v>0</v>
      </c>
      <c r="I201" s="37">
        <f>I196*Matrices!$G$36</f>
        <v>0</v>
      </c>
      <c r="J201" s="37">
        <f>J196*Matrices!$H$36</f>
        <v>0</v>
      </c>
      <c r="K201" s="37">
        <f>K196*Matrices!$I$36</f>
        <v>0</v>
      </c>
      <c r="L201" s="37">
        <f>L196*Matrices!$J$36</f>
        <v>0</v>
      </c>
      <c r="M201" s="37">
        <f>M196*Matrices!$K$36</f>
        <v>0</v>
      </c>
      <c r="N201" s="37"/>
      <c r="O201" s="37"/>
      <c r="P201" s="37">
        <f>P196*Matrices!$B$36</f>
        <v>0</v>
      </c>
      <c r="Q201" s="37">
        <f>Q196*Matrices!$C$36</f>
        <v>0</v>
      </c>
      <c r="R201" s="37">
        <f>R196*Matrices!$D$36</f>
        <v>0</v>
      </c>
      <c r="S201" s="37">
        <f>S196*Matrices!$E$36</f>
        <v>2000</v>
      </c>
      <c r="T201" s="37">
        <f>T196*Matrices!$F$36</f>
        <v>0</v>
      </c>
      <c r="U201" s="37">
        <f>U196*Matrices!$G$36</f>
        <v>0</v>
      </c>
      <c r="V201" s="37">
        <f>V196*Matrices!$H$36</f>
        <v>0</v>
      </c>
      <c r="W201" s="37">
        <f>W196*Matrices!$I$36</f>
        <v>0</v>
      </c>
      <c r="X201" s="37">
        <f>X196*Matrices!$J$36</f>
        <v>0</v>
      </c>
      <c r="Y201" s="37">
        <f>Y196*Matrices!$K$36</f>
        <v>0</v>
      </c>
      <c r="Z201" s="37"/>
      <c r="AA201" s="37"/>
      <c r="AB201" s="37">
        <f>AB196*Matrices!$B$36</f>
        <v>0</v>
      </c>
      <c r="AC201" s="37">
        <f>AC196*Matrices!$C$36</f>
        <v>0</v>
      </c>
      <c r="AD201" s="37">
        <f>AD196*Matrices!$D$36</f>
        <v>0</v>
      </c>
      <c r="AE201" s="37">
        <f>AE196*Matrices!$E$36</f>
        <v>3000</v>
      </c>
      <c r="AF201" s="37">
        <f>AF196*Matrices!$F$36</f>
        <v>0</v>
      </c>
      <c r="AG201" s="37">
        <f>AG196*Matrices!$G$36</f>
        <v>0</v>
      </c>
      <c r="AH201" s="37">
        <f>AH196*Matrices!$H$36</f>
        <v>0</v>
      </c>
      <c r="AI201" s="37">
        <f>AI196*Matrices!$I$36</f>
        <v>0</v>
      </c>
      <c r="AJ201" s="37">
        <f>AJ196*Matrices!$J$36</f>
        <v>0</v>
      </c>
      <c r="AK201" s="37">
        <f>AK196*Matrices!$K$36</f>
        <v>0</v>
      </c>
      <c r="AL201" s="37"/>
      <c r="AM201" s="37"/>
      <c r="AN201" s="37">
        <f>AN196*Matrices!$B$36</f>
        <v>0</v>
      </c>
      <c r="AO201" s="37">
        <f>AO196*Matrices!$C$36</f>
        <v>0</v>
      </c>
      <c r="AP201" s="37">
        <f>AP196*Matrices!$D$36</f>
        <v>0</v>
      </c>
      <c r="AQ201" s="37">
        <f>AQ196*Matrices!$E$36</f>
        <v>4000</v>
      </c>
      <c r="AR201" s="37">
        <f>AR196*Matrices!$F$36</f>
        <v>0</v>
      </c>
      <c r="AS201" s="37">
        <f>AS196*Matrices!$G$36</f>
        <v>0</v>
      </c>
      <c r="AT201" s="37">
        <f>AT196*Matrices!$H$36</f>
        <v>0</v>
      </c>
      <c r="AU201" s="37">
        <f>AU196*Matrices!$I$36</f>
        <v>0</v>
      </c>
      <c r="AV201" s="37">
        <f>AV196*Matrices!$J$36</f>
        <v>0</v>
      </c>
      <c r="AW201" s="37">
        <f>AW196*Matrices!$K$36</f>
        <v>0</v>
      </c>
      <c r="AX201" s="37"/>
    </row>
    <row r="202" spans="1:50" x14ac:dyDescent="0.25">
      <c r="D202" s="37">
        <f>D197*Matrices!$B$37</f>
        <v>0</v>
      </c>
      <c r="E202" s="37">
        <f>E197*Matrices!$C$37</f>
        <v>16000</v>
      </c>
      <c r="F202" s="37">
        <f>F197*Matrices!$D$37</f>
        <v>0</v>
      </c>
      <c r="G202" s="37">
        <f>G197*Matrices!$E$37</f>
        <v>8000</v>
      </c>
      <c r="H202" s="37">
        <f>H197*Matrices!$F$37</f>
        <v>0</v>
      </c>
      <c r="I202" s="37">
        <f>I197*Matrices!$G$37</f>
        <v>0</v>
      </c>
      <c r="J202" s="37">
        <f>J197*Matrices!$H$37</f>
        <v>0</v>
      </c>
      <c r="K202" s="37">
        <f>K197*Matrices!$I$37</f>
        <v>0</v>
      </c>
      <c r="L202" s="37">
        <f>L197*Matrices!$J$37</f>
        <v>0</v>
      </c>
      <c r="M202" s="37">
        <f>M197*Matrices!$K$37</f>
        <v>0</v>
      </c>
      <c r="N202" s="37"/>
      <c r="O202" s="37"/>
      <c r="P202" s="37">
        <f>P197*Matrices!$B$37</f>
        <v>0</v>
      </c>
      <c r="Q202" s="37">
        <f>Q197*Matrices!$C$37</f>
        <v>13500</v>
      </c>
      <c r="R202" s="37">
        <f>R197*Matrices!$D$37</f>
        <v>0</v>
      </c>
      <c r="S202" s="37">
        <f>S197*Matrices!$E$37</f>
        <v>16000</v>
      </c>
      <c r="T202" s="37">
        <f>T197*Matrices!$F$37</f>
        <v>0</v>
      </c>
      <c r="U202" s="37">
        <f>U197*Matrices!$G$37</f>
        <v>0</v>
      </c>
      <c r="V202" s="37">
        <f>V197*Matrices!$H$37</f>
        <v>0</v>
      </c>
      <c r="W202" s="37">
        <f>W197*Matrices!$I$37</f>
        <v>0</v>
      </c>
      <c r="X202" s="37">
        <f>X197*Matrices!$J$37</f>
        <v>0</v>
      </c>
      <c r="Y202" s="37">
        <f>Y197*Matrices!$K$37</f>
        <v>0</v>
      </c>
      <c r="Z202" s="37"/>
      <c r="AA202" s="37"/>
      <c r="AB202" s="37">
        <f>AB197*Matrices!$B$37</f>
        <v>0</v>
      </c>
      <c r="AC202" s="37">
        <f>AC197*Matrices!$C$37</f>
        <v>16000</v>
      </c>
      <c r="AD202" s="37">
        <f>AD197*Matrices!$D$37</f>
        <v>0</v>
      </c>
      <c r="AE202" s="37">
        <f>AE197*Matrices!$E$37</f>
        <v>13500</v>
      </c>
      <c r="AF202" s="37">
        <f>AF197*Matrices!$F$37</f>
        <v>0</v>
      </c>
      <c r="AG202" s="37">
        <f>AG197*Matrices!$G$37</f>
        <v>0</v>
      </c>
      <c r="AH202" s="37">
        <f>AH197*Matrices!$H$37</f>
        <v>0</v>
      </c>
      <c r="AI202" s="37">
        <f>AI197*Matrices!$I$37</f>
        <v>0</v>
      </c>
      <c r="AJ202" s="37">
        <f>AJ197*Matrices!$J$37</f>
        <v>0</v>
      </c>
      <c r="AK202" s="37">
        <f>AK197*Matrices!$K$37</f>
        <v>0</v>
      </c>
      <c r="AL202" s="37"/>
      <c r="AM202" s="37"/>
      <c r="AN202" s="37">
        <f>AN197*Matrices!$B$37</f>
        <v>0</v>
      </c>
      <c r="AO202" s="37">
        <f>AO197*Matrices!$C$37</f>
        <v>14500</v>
      </c>
      <c r="AP202" s="37">
        <f>AP197*Matrices!$D$37</f>
        <v>0</v>
      </c>
      <c r="AQ202" s="37">
        <f>AQ197*Matrices!$E$37</f>
        <v>14000</v>
      </c>
      <c r="AR202" s="37">
        <f>AR197*Matrices!$F$37</f>
        <v>0</v>
      </c>
      <c r="AS202" s="37">
        <f>AS197*Matrices!$G$37</f>
        <v>0</v>
      </c>
      <c r="AT202" s="37">
        <f>AT197*Matrices!$H$37</f>
        <v>0</v>
      </c>
      <c r="AU202" s="37">
        <f>AU197*Matrices!$I$37</f>
        <v>0</v>
      </c>
      <c r="AV202" s="37">
        <f>AV197*Matrices!$J$37</f>
        <v>0</v>
      </c>
      <c r="AW202" s="37">
        <f>AW197*Matrices!$K$37</f>
        <v>0</v>
      </c>
      <c r="AX202" s="37"/>
    </row>
    <row r="203" spans="1:50" x14ac:dyDescent="0.25">
      <c r="B203" t="str">
        <f>B197</f>
        <v>LCC</v>
      </c>
      <c r="D203" s="344">
        <f t="shared" ref="D203:M203" si="156">SUM(D200:D202)</f>
        <v>0</v>
      </c>
      <c r="E203" s="344">
        <f t="shared" si="156"/>
        <v>17000</v>
      </c>
      <c r="F203" s="344">
        <f t="shared" si="156"/>
        <v>0</v>
      </c>
      <c r="G203" s="344">
        <f t="shared" si="156"/>
        <v>10500</v>
      </c>
      <c r="H203" s="344">
        <f t="shared" si="156"/>
        <v>0</v>
      </c>
      <c r="I203" s="344">
        <f t="shared" si="156"/>
        <v>0</v>
      </c>
      <c r="J203" s="344">
        <f t="shared" si="156"/>
        <v>0</v>
      </c>
      <c r="K203" s="344">
        <f t="shared" si="156"/>
        <v>0</v>
      </c>
      <c r="L203" s="344">
        <f t="shared" si="156"/>
        <v>0</v>
      </c>
      <c r="M203" s="344">
        <f t="shared" si="156"/>
        <v>0</v>
      </c>
      <c r="N203" s="194">
        <f>SUM(D203:M203)/Matrices!$L$37</f>
        <v>17.79935275080906</v>
      </c>
      <c r="O203" s="37"/>
      <c r="P203" s="344">
        <f t="shared" ref="P203:Y203" si="157">SUM(P200:P202)</f>
        <v>0</v>
      </c>
      <c r="Q203" s="344">
        <f t="shared" si="157"/>
        <v>15500</v>
      </c>
      <c r="R203" s="344">
        <f t="shared" si="157"/>
        <v>0</v>
      </c>
      <c r="S203" s="344">
        <f t="shared" si="157"/>
        <v>18500</v>
      </c>
      <c r="T203" s="344">
        <f t="shared" si="157"/>
        <v>0</v>
      </c>
      <c r="U203" s="344">
        <f t="shared" si="157"/>
        <v>0</v>
      </c>
      <c r="V203" s="344">
        <f t="shared" si="157"/>
        <v>0</v>
      </c>
      <c r="W203" s="344">
        <f t="shared" si="157"/>
        <v>0</v>
      </c>
      <c r="X203" s="344">
        <f t="shared" si="157"/>
        <v>0</v>
      </c>
      <c r="Y203" s="344">
        <f t="shared" si="157"/>
        <v>0</v>
      </c>
      <c r="Z203" s="194">
        <f>SUM(P203:Y203)/Matrices!$L$37</f>
        <v>22.006472491909385</v>
      </c>
      <c r="AA203" s="37"/>
      <c r="AB203" s="344">
        <f t="shared" ref="AB203:AK203" si="158">SUM(AB200:AB202)</f>
        <v>0</v>
      </c>
      <c r="AC203" s="344">
        <f t="shared" si="158"/>
        <v>28500</v>
      </c>
      <c r="AD203" s="344">
        <f t="shared" si="158"/>
        <v>0</v>
      </c>
      <c r="AE203" s="344">
        <f t="shared" si="158"/>
        <v>18000</v>
      </c>
      <c r="AF203" s="344">
        <f t="shared" si="158"/>
        <v>0</v>
      </c>
      <c r="AG203" s="344">
        <f t="shared" si="158"/>
        <v>0</v>
      </c>
      <c r="AH203" s="344">
        <f t="shared" si="158"/>
        <v>0</v>
      </c>
      <c r="AI203" s="344">
        <f t="shared" si="158"/>
        <v>0</v>
      </c>
      <c r="AJ203" s="344">
        <f t="shared" si="158"/>
        <v>0</v>
      </c>
      <c r="AK203" s="344">
        <f t="shared" si="158"/>
        <v>0</v>
      </c>
      <c r="AL203" s="194">
        <f>SUM(AB203:AK203)/Matrices!$L$37</f>
        <v>30.097087378640776</v>
      </c>
      <c r="AM203" s="37"/>
      <c r="AN203" s="344">
        <f t="shared" ref="AN203:AW203" si="159">SUM(AN200:AN202)</f>
        <v>0</v>
      </c>
      <c r="AO203" s="344">
        <f t="shared" si="159"/>
        <v>28000</v>
      </c>
      <c r="AP203" s="344">
        <f t="shared" si="159"/>
        <v>0</v>
      </c>
      <c r="AQ203" s="344">
        <f t="shared" si="159"/>
        <v>18500</v>
      </c>
      <c r="AR203" s="344">
        <f t="shared" si="159"/>
        <v>0</v>
      </c>
      <c r="AS203" s="344">
        <f t="shared" si="159"/>
        <v>0</v>
      </c>
      <c r="AT203" s="344">
        <f t="shared" si="159"/>
        <v>0</v>
      </c>
      <c r="AU203" s="344">
        <f t="shared" si="159"/>
        <v>0</v>
      </c>
      <c r="AV203" s="344">
        <f t="shared" si="159"/>
        <v>0</v>
      </c>
      <c r="AW203" s="344">
        <f t="shared" si="159"/>
        <v>0</v>
      </c>
      <c r="AX203" s="194">
        <f>SUM(AN203:AW203)/Matrices!$L$37</f>
        <v>30.097087378640776</v>
      </c>
    </row>
    <row r="204" spans="1:50" x14ac:dyDescent="0.25">
      <c r="D204" s="345"/>
      <c r="E204" s="345"/>
      <c r="F204" s="345"/>
      <c r="G204" s="345"/>
      <c r="H204" s="345"/>
      <c r="I204" s="345"/>
      <c r="J204" s="345"/>
      <c r="K204" s="345"/>
      <c r="L204" s="345"/>
      <c r="M204" s="345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</row>
    <row r="205" spans="1:50" x14ac:dyDescent="0.25">
      <c r="A205" s="35" t="str">
        <f>Raw_STEMH_Data!A62</f>
        <v>44</v>
      </c>
      <c r="B205" t="str">
        <f>Raw_STEMH_Data!B62</f>
        <v>MCC</v>
      </c>
      <c r="C205" s="343" t="str">
        <f>Raw_STEMH_Data!C62</f>
        <v>1</v>
      </c>
      <c r="D205" s="37">
        <f>Raw_STEMH_Data!D62</f>
        <v>22</v>
      </c>
      <c r="E205" s="37">
        <f>Raw_STEMH_Data!E62</f>
        <v>5</v>
      </c>
      <c r="F205" s="37">
        <f>Raw_STEMH_Data!F62</f>
        <v>0</v>
      </c>
      <c r="G205" s="37">
        <f>Raw_STEMH_Data!G62</f>
        <v>12</v>
      </c>
      <c r="H205" s="37">
        <f>Raw_STEMH_Data!H62</f>
        <v>0</v>
      </c>
      <c r="I205" s="37">
        <f>Raw_STEMH_Data!I62</f>
        <v>0</v>
      </c>
      <c r="J205" s="37">
        <f>Raw_STEMH_Data!J62</f>
        <v>0</v>
      </c>
      <c r="K205" s="37">
        <f>Raw_STEMH_Data!K62</f>
        <v>0</v>
      </c>
      <c r="L205" s="37">
        <f>Raw_STEMH_Data!L62</f>
        <v>0</v>
      </c>
      <c r="M205" s="37">
        <f>Raw_STEMH_Data!M62</f>
        <v>0</v>
      </c>
      <c r="N205" s="37"/>
      <c r="O205" s="37"/>
      <c r="P205" s="37">
        <f>Raw_STEMH_Data!N62</f>
        <v>82</v>
      </c>
      <c r="Q205" s="37">
        <f>Raw_STEMH_Data!O62</f>
        <v>4</v>
      </c>
      <c r="R205" s="37">
        <f>Raw_STEMH_Data!P62</f>
        <v>0</v>
      </c>
      <c r="S205" s="37">
        <f>Raw_STEMH_Data!Q62</f>
        <v>8</v>
      </c>
      <c r="T205" s="37">
        <f>Raw_STEMH_Data!R62</f>
        <v>0</v>
      </c>
      <c r="U205" s="37">
        <f>Raw_STEMH_Data!S62</f>
        <v>0</v>
      </c>
      <c r="V205" s="37">
        <f>Raw_STEMH_Data!T62</f>
        <v>0</v>
      </c>
      <c r="W205" s="37">
        <f>Raw_STEMH_Data!U62</f>
        <v>0</v>
      </c>
      <c r="X205" s="37">
        <f>Raw_STEMH_Data!V62</f>
        <v>0</v>
      </c>
      <c r="Y205" s="37">
        <f>Raw_STEMH_Data!W62</f>
        <v>0</v>
      </c>
      <c r="Z205" s="37"/>
      <c r="AA205" s="37"/>
      <c r="AB205" s="37">
        <f>Raw_STEMH_Data!X62</f>
        <v>70</v>
      </c>
      <c r="AC205" s="37">
        <f>Raw_STEMH_Data!Y62</f>
        <v>4</v>
      </c>
      <c r="AD205" s="37">
        <f>Raw_STEMH_Data!Z62</f>
        <v>0</v>
      </c>
      <c r="AE205" s="37">
        <f>Raw_STEMH_Data!AA62</f>
        <v>7</v>
      </c>
      <c r="AF205" s="37">
        <f>Raw_STEMH_Data!AB62</f>
        <v>0</v>
      </c>
      <c r="AG205" s="37">
        <f>Raw_STEMH_Data!AC62</f>
        <v>0</v>
      </c>
      <c r="AH205" s="37">
        <f>Raw_STEMH_Data!AD62</f>
        <v>0</v>
      </c>
      <c r="AI205" s="37">
        <f>Raw_STEMH_Data!AE62</f>
        <v>0</v>
      </c>
      <c r="AJ205" s="37">
        <f>Raw_STEMH_Data!AF62</f>
        <v>0</v>
      </c>
      <c r="AK205" s="37">
        <f>Raw_STEMH_Data!AG62</f>
        <v>0</v>
      </c>
      <c r="AL205" s="37"/>
      <c r="AM205" s="37"/>
      <c r="AN205" s="37">
        <f>Raw_STEMH_Data!AH62</f>
        <v>53</v>
      </c>
      <c r="AO205" s="37">
        <f>Raw_STEMH_Data!AI62</f>
        <v>2</v>
      </c>
      <c r="AP205" s="37">
        <f>Raw_STEMH_Data!AJ62</f>
        <v>0</v>
      </c>
      <c r="AQ205" s="37">
        <f>Raw_STEMH_Data!AK62</f>
        <v>9</v>
      </c>
      <c r="AR205" s="37">
        <f>Raw_STEMH_Data!AL62</f>
        <v>0</v>
      </c>
      <c r="AS205" s="37">
        <f>Raw_STEMH_Data!AM62</f>
        <v>0</v>
      </c>
      <c r="AT205" s="37">
        <f>Raw_STEMH_Data!AN62</f>
        <v>0</v>
      </c>
      <c r="AU205" s="37">
        <f>Raw_STEMH_Data!AO62</f>
        <v>0</v>
      </c>
      <c r="AV205" s="37">
        <f>Raw_STEMH_Data!AP62</f>
        <v>0</v>
      </c>
      <c r="AW205" s="37">
        <f>Raw_STEMH_Data!AQ62</f>
        <v>0</v>
      </c>
      <c r="AX205" s="37"/>
    </row>
    <row r="206" spans="1:50" x14ac:dyDescent="0.25">
      <c r="A206" s="35" t="str">
        <f>Raw_STEMH_Data!A63</f>
        <v>44</v>
      </c>
      <c r="B206" t="str">
        <f>Raw_STEMH_Data!B63</f>
        <v>MCC</v>
      </c>
      <c r="C206" s="343" t="str">
        <f>Raw_STEMH_Data!C63</f>
        <v>2</v>
      </c>
      <c r="D206" s="37">
        <f>Raw_STEMH_Data!D63</f>
        <v>2</v>
      </c>
      <c r="E206" s="37">
        <f>Raw_STEMH_Data!E63</f>
        <v>3</v>
      </c>
      <c r="F206" s="37">
        <f>Raw_STEMH_Data!F63</f>
        <v>0</v>
      </c>
      <c r="G206" s="37">
        <f>Raw_STEMH_Data!G63</f>
        <v>0</v>
      </c>
      <c r="H206" s="37">
        <f>Raw_STEMH_Data!H63</f>
        <v>0</v>
      </c>
      <c r="I206" s="37">
        <f>Raw_STEMH_Data!I63</f>
        <v>0</v>
      </c>
      <c r="J206" s="37">
        <f>Raw_STEMH_Data!J63</f>
        <v>0</v>
      </c>
      <c r="K206" s="37">
        <f>Raw_STEMH_Data!K63</f>
        <v>0</v>
      </c>
      <c r="L206" s="37">
        <f>Raw_STEMH_Data!L63</f>
        <v>0</v>
      </c>
      <c r="M206" s="37">
        <f>Raw_STEMH_Data!M63</f>
        <v>0</v>
      </c>
      <c r="N206" s="37"/>
      <c r="O206" s="37"/>
      <c r="P206" s="37">
        <f>Raw_STEMH_Data!N63</f>
        <v>0</v>
      </c>
      <c r="Q206" s="37">
        <f>Raw_STEMH_Data!O63</f>
        <v>0</v>
      </c>
      <c r="R206" s="37">
        <f>Raw_STEMH_Data!P63</f>
        <v>0</v>
      </c>
      <c r="S206" s="37">
        <f>Raw_STEMH_Data!Q63</f>
        <v>3</v>
      </c>
      <c r="T206" s="37">
        <f>Raw_STEMH_Data!R63</f>
        <v>0</v>
      </c>
      <c r="U206" s="37">
        <f>Raw_STEMH_Data!S63</f>
        <v>0</v>
      </c>
      <c r="V206" s="37">
        <f>Raw_STEMH_Data!T63</f>
        <v>0</v>
      </c>
      <c r="W206" s="37">
        <f>Raw_STEMH_Data!U63</f>
        <v>0</v>
      </c>
      <c r="X206" s="37">
        <f>Raw_STEMH_Data!V63</f>
        <v>0</v>
      </c>
      <c r="Y206" s="37">
        <f>Raw_STEMH_Data!W63</f>
        <v>0</v>
      </c>
      <c r="Z206" s="37"/>
      <c r="AA206" s="37"/>
      <c r="AB206" s="37">
        <f>Raw_STEMH_Data!X63</f>
        <v>0</v>
      </c>
      <c r="AC206" s="37">
        <f>Raw_STEMH_Data!Y63</f>
        <v>0</v>
      </c>
      <c r="AD206" s="37">
        <f>Raw_STEMH_Data!Z63</f>
        <v>0</v>
      </c>
      <c r="AE206" s="37">
        <f>Raw_STEMH_Data!AA63</f>
        <v>0</v>
      </c>
      <c r="AF206" s="37">
        <f>Raw_STEMH_Data!AB63</f>
        <v>0</v>
      </c>
      <c r="AG206" s="37">
        <f>Raw_STEMH_Data!AC63</f>
        <v>0</v>
      </c>
      <c r="AH206" s="37">
        <f>Raw_STEMH_Data!AD63</f>
        <v>0</v>
      </c>
      <c r="AI206" s="37">
        <f>Raw_STEMH_Data!AE63</f>
        <v>0</v>
      </c>
      <c r="AJ206" s="37">
        <f>Raw_STEMH_Data!AF63</f>
        <v>0</v>
      </c>
      <c r="AK206" s="37">
        <f>Raw_STEMH_Data!AG63</f>
        <v>0</v>
      </c>
      <c r="AL206" s="37"/>
      <c r="AM206" s="37"/>
      <c r="AN206" s="37">
        <f>Raw_STEMH_Data!AH63</f>
        <v>0</v>
      </c>
      <c r="AO206" s="37">
        <f>Raw_STEMH_Data!AI63</f>
        <v>0</v>
      </c>
      <c r="AP206" s="37">
        <f>Raw_STEMH_Data!AJ63</f>
        <v>0</v>
      </c>
      <c r="AQ206" s="37">
        <f>Raw_STEMH_Data!AK63</f>
        <v>0</v>
      </c>
      <c r="AR206" s="37">
        <f>Raw_STEMH_Data!AL63</f>
        <v>0</v>
      </c>
      <c r="AS206" s="37">
        <f>Raw_STEMH_Data!AM63</f>
        <v>0</v>
      </c>
      <c r="AT206" s="37">
        <f>Raw_STEMH_Data!AN63</f>
        <v>0</v>
      </c>
      <c r="AU206" s="37">
        <f>Raw_STEMH_Data!AO63</f>
        <v>0</v>
      </c>
      <c r="AV206" s="37">
        <f>Raw_STEMH_Data!AP63</f>
        <v>0</v>
      </c>
      <c r="AW206" s="37">
        <f>Raw_STEMH_Data!AQ63</f>
        <v>0</v>
      </c>
      <c r="AX206" s="37"/>
    </row>
    <row r="207" spans="1:50" x14ac:dyDescent="0.25">
      <c r="A207" s="35" t="str">
        <f>Raw_STEMH_Data!A64</f>
        <v>44</v>
      </c>
      <c r="B207" t="str">
        <f>Raw_STEMH_Data!B64</f>
        <v>MCC</v>
      </c>
      <c r="C207" s="343" t="str">
        <f>Raw_STEMH_Data!C64</f>
        <v>3</v>
      </c>
      <c r="D207" s="37">
        <f>Raw_STEMH_Data!D64</f>
        <v>0</v>
      </c>
      <c r="E207" s="37">
        <f>Raw_STEMH_Data!E64</f>
        <v>1</v>
      </c>
      <c r="F207" s="37">
        <f>Raw_STEMH_Data!F64</f>
        <v>0</v>
      </c>
      <c r="G207" s="37">
        <f>Raw_STEMH_Data!G64</f>
        <v>20</v>
      </c>
      <c r="H207" s="37">
        <f>Raw_STEMH_Data!H64</f>
        <v>0</v>
      </c>
      <c r="I207" s="37">
        <f>Raw_STEMH_Data!I64</f>
        <v>0</v>
      </c>
      <c r="J207" s="37">
        <f>Raw_STEMH_Data!J64</f>
        <v>0</v>
      </c>
      <c r="K207" s="37">
        <f>Raw_STEMH_Data!K64</f>
        <v>0</v>
      </c>
      <c r="L207" s="37">
        <f>Raw_STEMH_Data!L64</f>
        <v>0</v>
      </c>
      <c r="M207" s="37">
        <f>Raw_STEMH_Data!M64</f>
        <v>0</v>
      </c>
      <c r="N207" s="37"/>
      <c r="O207" s="37"/>
      <c r="P207" s="37">
        <f>Raw_STEMH_Data!N64</f>
        <v>22</v>
      </c>
      <c r="Q207" s="37">
        <f>Raw_STEMH_Data!O64</f>
        <v>13</v>
      </c>
      <c r="R207" s="37">
        <f>Raw_STEMH_Data!P64</f>
        <v>0</v>
      </c>
      <c r="S207" s="37">
        <f>Raw_STEMH_Data!Q64</f>
        <v>18</v>
      </c>
      <c r="T207" s="37">
        <f>Raw_STEMH_Data!R64</f>
        <v>0</v>
      </c>
      <c r="U207" s="37">
        <f>Raw_STEMH_Data!S64</f>
        <v>0</v>
      </c>
      <c r="V207" s="37">
        <f>Raw_STEMH_Data!T64</f>
        <v>0</v>
      </c>
      <c r="W207" s="37">
        <f>Raw_STEMH_Data!U64</f>
        <v>0</v>
      </c>
      <c r="X207" s="37">
        <f>Raw_STEMH_Data!V64</f>
        <v>0</v>
      </c>
      <c r="Y207" s="37">
        <f>Raw_STEMH_Data!W64</f>
        <v>0</v>
      </c>
      <c r="Z207" s="37"/>
      <c r="AA207" s="37"/>
      <c r="AB207" s="37">
        <f>Raw_STEMH_Data!X64</f>
        <v>35</v>
      </c>
      <c r="AC207" s="37">
        <f>Raw_STEMH_Data!Y64</f>
        <v>9</v>
      </c>
      <c r="AD207" s="37">
        <f>Raw_STEMH_Data!Z64</f>
        <v>0</v>
      </c>
      <c r="AE207" s="37">
        <f>Raw_STEMH_Data!AA64</f>
        <v>8</v>
      </c>
      <c r="AF207" s="37">
        <f>Raw_STEMH_Data!AB64</f>
        <v>0</v>
      </c>
      <c r="AG207" s="37">
        <f>Raw_STEMH_Data!AC64</f>
        <v>0</v>
      </c>
      <c r="AH207" s="37">
        <f>Raw_STEMH_Data!AD64</f>
        <v>0</v>
      </c>
      <c r="AI207" s="37">
        <f>Raw_STEMH_Data!AE64</f>
        <v>0</v>
      </c>
      <c r="AJ207" s="37">
        <f>Raw_STEMH_Data!AF64</f>
        <v>0</v>
      </c>
      <c r="AK207" s="37">
        <f>Raw_STEMH_Data!AG64</f>
        <v>0</v>
      </c>
      <c r="AL207" s="37"/>
      <c r="AM207" s="37"/>
      <c r="AN207" s="37">
        <f>Raw_STEMH_Data!AH64</f>
        <v>8</v>
      </c>
      <c r="AO207" s="37">
        <f>Raw_STEMH_Data!AI64</f>
        <v>3</v>
      </c>
      <c r="AP207" s="37">
        <f>Raw_STEMH_Data!AJ64</f>
        <v>0</v>
      </c>
      <c r="AQ207" s="37">
        <f>Raw_STEMH_Data!AK64</f>
        <v>12</v>
      </c>
      <c r="AR207" s="37">
        <f>Raw_STEMH_Data!AL64</f>
        <v>0</v>
      </c>
      <c r="AS207" s="37">
        <f>Raw_STEMH_Data!AM64</f>
        <v>0</v>
      </c>
      <c r="AT207" s="37">
        <f>Raw_STEMH_Data!AN64</f>
        <v>0</v>
      </c>
      <c r="AU207" s="37">
        <f>Raw_STEMH_Data!AO64</f>
        <v>0</v>
      </c>
      <c r="AV207" s="37">
        <f>Raw_STEMH_Data!AP64</f>
        <v>0</v>
      </c>
      <c r="AW207" s="37">
        <f>Raw_STEMH_Data!AQ64</f>
        <v>0</v>
      </c>
      <c r="AX207" s="37"/>
    </row>
    <row r="208" spans="1:50" x14ac:dyDescent="0.25">
      <c r="D208" s="344">
        <f t="shared" ref="D208:M208" si="160">SUM(D205:D207)</f>
        <v>24</v>
      </c>
      <c r="E208" s="344">
        <f t="shared" si="160"/>
        <v>9</v>
      </c>
      <c r="F208" s="344">
        <f t="shared" si="160"/>
        <v>0</v>
      </c>
      <c r="G208" s="344">
        <f t="shared" si="160"/>
        <v>32</v>
      </c>
      <c r="H208" s="344">
        <f t="shared" si="160"/>
        <v>0</v>
      </c>
      <c r="I208" s="344">
        <f t="shared" si="160"/>
        <v>0</v>
      </c>
      <c r="J208" s="344">
        <f t="shared" si="160"/>
        <v>0</v>
      </c>
      <c r="K208" s="344">
        <f t="shared" si="160"/>
        <v>0</v>
      </c>
      <c r="L208" s="344">
        <f t="shared" si="160"/>
        <v>0</v>
      </c>
      <c r="M208" s="344">
        <f t="shared" si="160"/>
        <v>0</v>
      </c>
      <c r="N208" s="37"/>
      <c r="O208" s="37"/>
      <c r="P208" s="344">
        <f t="shared" ref="P208:Y208" si="161">SUM(P205:P207)</f>
        <v>104</v>
      </c>
      <c r="Q208" s="344">
        <f t="shared" si="161"/>
        <v>17</v>
      </c>
      <c r="R208" s="344">
        <f t="shared" si="161"/>
        <v>0</v>
      </c>
      <c r="S208" s="344">
        <f t="shared" si="161"/>
        <v>29</v>
      </c>
      <c r="T208" s="344">
        <f t="shared" si="161"/>
        <v>0</v>
      </c>
      <c r="U208" s="344">
        <f t="shared" si="161"/>
        <v>0</v>
      </c>
      <c r="V208" s="344">
        <f t="shared" si="161"/>
        <v>0</v>
      </c>
      <c r="W208" s="344">
        <f t="shared" si="161"/>
        <v>0</v>
      </c>
      <c r="X208" s="344">
        <f t="shared" si="161"/>
        <v>0</v>
      </c>
      <c r="Y208" s="344">
        <f t="shared" si="161"/>
        <v>0</v>
      </c>
      <c r="Z208" s="37"/>
      <c r="AA208" s="37"/>
      <c r="AB208" s="344">
        <f t="shared" ref="AB208:AK208" si="162">SUM(AB205:AB207)</f>
        <v>105</v>
      </c>
      <c r="AC208" s="344">
        <f t="shared" si="162"/>
        <v>13</v>
      </c>
      <c r="AD208" s="344">
        <f t="shared" si="162"/>
        <v>0</v>
      </c>
      <c r="AE208" s="344">
        <f t="shared" si="162"/>
        <v>15</v>
      </c>
      <c r="AF208" s="344">
        <f t="shared" si="162"/>
        <v>0</v>
      </c>
      <c r="AG208" s="344">
        <f t="shared" si="162"/>
        <v>0</v>
      </c>
      <c r="AH208" s="344">
        <f t="shared" si="162"/>
        <v>0</v>
      </c>
      <c r="AI208" s="344">
        <f t="shared" si="162"/>
        <v>0</v>
      </c>
      <c r="AJ208" s="344">
        <f t="shared" si="162"/>
        <v>0</v>
      </c>
      <c r="AK208" s="344">
        <f t="shared" si="162"/>
        <v>0</v>
      </c>
      <c r="AL208" s="37"/>
      <c r="AM208" s="37"/>
      <c r="AN208" s="344">
        <f t="shared" ref="AN208:AW208" si="163">SUM(AN205:AN207)</f>
        <v>61</v>
      </c>
      <c r="AO208" s="344">
        <f t="shared" si="163"/>
        <v>5</v>
      </c>
      <c r="AP208" s="344">
        <f t="shared" si="163"/>
        <v>0</v>
      </c>
      <c r="AQ208" s="344">
        <f t="shared" si="163"/>
        <v>21</v>
      </c>
      <c r="AR208" s="344">
        <f t="shared" si="163"/>
        <v>0</v>
      </c>
      <c r="AS208" s="344">
        <f t="shared" si="163"/>
        <v>0</v>
      </c>
      <c r="AT208" s="344">
        <f t="shared" si="163"/>
        <v>0</v>
      </c>
      <c r="AU208" s="344">
        <f t="shared" si="163"/>
        <v>0</v>
      </c>
      <c r="AV208" s="344">
        <f t="shared" si="163"/>
        <v>0</v>
      </c>
      <c r="AW208" s="344">
        <f t="shared" si="163"/>
        <v>0</v>
      </c>
      <c r="AX208" s="37"/>
    </row>
    <row r="209" spans="1:50" x14ac:dyDescent="0.25"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</row>
    <row r="210" spans="1:50" x14ac:dyDescent="0.25">
      <c r="D210" s="37">
        <f>D205*Matrices!$B$35</f>
        <v>11000</v>
      </c>
      <c r="E210" s="37">
        <f>E205*Matrices!$C$35</f>
        <v>2500</v>
      </c>
      <c r="F210" s="37">
        <f>F205*Matrices!$D$35</f>
        <v>0</v>
      </c>
      <c r="G210" s="37">
        <f>G205*Matrices!$E$35</f>
        <v>6000</v>
      </c>
      <c r="H210" s="37">
        <f>H205*Matrices!$F$35</f>
        <v>0</v>
      </c>
      <c r="I210" s="37">
        <f>I205*Matrices!$G$35</f>
        <v>0</v>
      </c>
      <c r="J210" s="37">
        <f>J205*Matrices!$H$35</f>
        <v>0</v>
      </c>
      <c r="K210" s="37">
        <f>K205*Matrices!$I$35</f>
        <v>0</v>
      </c>
      <c r="L210" s="37">
        <f>L205*Matrices!$J$35</f>
        <v>0</v>
      </c>
      <c r="M210" s="37">
        <f>M205*Matrices!$K$35</f>
        <v>0</v>
      </c>
      <c r="N210" s="37"/>
      <c r="O210" s="37"/>
      <c r="P210" s="37">
        <f>P205*Matrices!$B$35</f>
        <v>41000</v>
      </c>
      <c r="Q210" s="37">
        <f>Q205*Matrices!$C$35</f>
        <v>2000</v>
      </c>
      <c r="R210" s="37">
        <f>R205*Matrices!$D$35</f>
        <v>0</v>
      </c>
      <c r="S210" s="37">
        <f>S205*Matrices!$E$35</f>
        <v>4000</v>
      </c>
      <c r="T210" s="37">
        <f>T205*Matrices!$F$35</f>
        <v>0</v>
      </c>
      <c r="U210" s="37">
        <f>U205*Matrices!$G$35</f>
        <v>0</v>
      </c>
      <c r="V210" s="37">
        <f>V205*Matrices!$H$35</f>
        <v>0</v>
      </c>
      <c r="W210" s="37">
        <f>W205*Matrices!$I$35</f>
        <v>0</v>
      </c>
      <c r="X210" s="37">
        <f>X205*Matrices!$J$35</f>
        <v>0</v>
      </c>
      <c r="Y210" s="37">
        <f>Y205*Matrices!$K$35</f>
        <v>0</v>
      </c>
      <c r="Z210" s="37"/>
      <c r="AA210" s="37"/>
      <c r="AB210" s="37">
        <f>AB205*Matrices!$B$35</f>
        <v>35000</v>
      </c>
      <c r="AC210" s="37">
        <f>AC205*Matrices!$C$35</f>
        <v>2000</v>
      </c>
      <c r="AD210" s="37">
        <f>AD205*Matrices!$D$35</f>
        <v>0</v>
      </c>
      <c r="AE210" s="37">
        <f>AE205*Matrices!$E$35</f>
        <v>3500</v>
      </c>
      <c r="AF210" s="37">
        <f>AF205*Matrices!$F$35</f>
        <v>0</v>
      </c>
      <c r="AG210" s="37">
        <f>AG205*Matrices!$G$35</f>
        <v>0</v>
      </c>
      <c r="AH210" s="37">
        <f>AH205*Matrices!$H$35</f>
        <v>0</v>
      </c>
      <c r="AI210" s="37">
        <f>AI205*Matrices!$I$35</f>
        <v>0</v>
      </c>
      <c r="AJ210" s="37">
        <f>AJ205*Matrices!$J$35</f>
        <v>0</v>
      </c>
      <c r="AK210" s="37">
        <f>AK205*Matrices!$K$35</f>
        <v>0</v>
      </c>
      <c r="AL210" s="37"/>
      <c r="AM210" s="37"/>
      <c r="AN210" s="37">
        <f>AN205*Matrices!$B$35</f>
        <v>26500</v>
      </c>
      <c r="AO210" s="37">
        <f>AO205*Matrices!$C$35</f>
        <v>1000</v>
      </c>
      <c r="AP210" s="37">
        <f>AP205*Matrices!$D$35</f>
        <v>0</v>
      </c>
      <c r="AQ210" s="37">
        <f>AQ205*Matrices!$E$35</f>
        <v>4500</v>
      </c>
      <c r="AR210" s="37">
        <f>AR205*Matrices!$F$35</f>
        <v>0</v>
      </c>
      <c r="AS210" s="37">
        <f>AS205*Matrices!$G$35</f>
        <v>0</v>
      </c>
      <c r="AT210" s="37">
        <f>AT205*Matrices!$H$35</f>
        <v>0</v>
      </c>
      <c r="AU210" s="37">
        <f>AU205*Matrices!$I$35</f>
        <v>0</v>
      </c>
      <c r="AV210" s="37">
        <f>AV205*Matrices!$J$35</f>
        <v>0</v>
      </c>
      <c r="AW210" s="37">
        <f>AW205*Matrices!$K$35</f>
        <v>0</v>
      </c>
      <c r="AX210" s="37"/>
    </row>
    <row r="211" spans="1:50" x14ac:dyDescent="0.25">
      <c r="D211" s="37">
        <f>D206*Matrices!$B$36</f>
        <v>1000</v>
      </c>
      <c r="E211" s="37">
        <f>E206*Matrices!$C$36</f>
        <v>1500</v>
      </c>
      <c r="F211" s="37">
        <f>F206*Matrices!$D$36</f>
        <v>0</v>
      </c>
      <c r="G211" s="37">
        <f>G206*Matrices!$E$36</f>
        <v>0</v>
      </c>
      <c r="H211" s="37">
        <f>H206*Matrices!$F$36</f>
        <v>0</v>
      </c>
      <c r="I211" s="37">
        <f>I206*Matrices!$G$36</f>
        <v>0</v>
      </c>
      <c r="J211" s="37">
        <f>J206*Matrices!$H$36</f>
        <v>0</v>
      </c>
      <c r="K211" s="37">
        <f>K206*Matrices!$I$36</f>
        <v>0</v>
      </c>
      <c r="L211" s="37">
        <f>L206*Matrices!$J$36</f>
        <v>0</v>
      </c>
      <c r="M211" s="37">
        <f>M206*Matrices!$K$36</f>
        <v>0</v>
      </c>
      <c r="N211" s="37"/>
      <c r="O211" s="37"/>
      <c r="P211" s="37">
        <f>P206*Matrices!$B$36</f>
        <v>0</v>
      </c>
      <c r="Q211" s="37">
        <f>Q206*Matrices!$C$36</f>
        <v>0</v>
      </c>
      <c r="R211" s="37">
        <f>R206*Matrices!$D$36</f>
        <v>0</v>
      </c>
      <c r="S211" s="37">
        <f>S206*Matrices!$E$36</f>
        <v>1500</v>
      </c>
      <c r="T211" s="37">
        <f>T206*Matrices!$F$36</f>
        <v>0</v>
      </c>
      <c r="U211" s="37">
        <f>U206*Matrices!$G$36</f>
        <v>0</v>
      </c>
      <c r="V211" s="37">
        <f>V206*Matrices!$H$36</f>
        <v>0</v>
      </c>
      <c r="W211" s="37">
        <f>W206*Matrices!$I$36</f>
        <v>0</v>
      </c>
      <c r="X211" s="37">
        <f>X206*Matrices!$J$36</f>
        <v>0</v>
      </c>
      <c r="Y211" s="37">
        <f>Y206*Matrices!$K$36</f>
        <v>0</v>
      </c>
      <c r="Z211" s="37"/>
      <c r="AA211" s="37"/>
      <c r="AB211" s="37">
        <f>AB206*Matrices!$B$36</f>
        <v>0</v>
      </c>
      <c r="AC211" s="37">
        <f>AC206*Matrices!$C$36</f>
        <v>0</v>
      </c>
      <c r="AD211" s="37">
        <f>AD206*Matrices!$D$36</f>
        <v>0</v>
      </c>
      <c r="AE211" s="37">
        <f>AE206*Matrices!$E$36</f>
        <v>0</v>
      </c>
      <c r="AF211" s="37">
        <f>AF206*Matrices!$F$36</f>
        <v>0</v>
      </c>
      <c r="AG211" s="37">
        <f>AG206*Matrices!$G$36</f>
        <v>0</v>
      </c>
      <c r="AH211" s="37">
        <f>AH206*Matrices!$H$36</f>
        <v>0</v>
      </c>
      <c r="AI211" s="37">
        <f>AI206*Matrices!$I$36</f>
        <v>0</v>
      </c>
      <c r="AJ211" s="37">
        <f>AJ206*Matrices!$J$36</f>
        <v>0</v>
      </c>
      <c r="AK211" s="37">
        <f>AK206*Matrices!$K$36</f>
        <v>0</v>
      </c>
      <c r="AL211" s="37"/>
      <c r="AM211" s="37"/>
      <c r="AN211" s="37">
        <f>AN206*Matrices!$B$36</f>
        <v>0</v>
      </c>
      <c r="AO211" s="37">
        <f>AO206*Matrices!$C$36</f>
        <v>0</v>
      </c>
      <c r="AP211" s="37">
        <f>AP206*Matrices!$D$36</f>
        <v>0</v>
      </c>
      <c r="AQ211" s="37">
        <f>AQ206*Matrices!$E$36</f>
        <v>0</v>
      </c>
      <c r="AR211" s="37">
        <f>AR206*Matrices!$F$36</f>
        <v>0</v>
      </c>
      <c r="AS211" s="37">
        <f>AS206*Matrices!$G$36</f>
        <v>0</v>
      </c>
      <c r="AT211" s="37">
        <f>AT206*Matrices!$H$36</f>
        <v>0</v>
      </c>
      <c r="AU211" s="37">
        <f>AU206*Matrices!$I$36</f>
        <v>0</v>
      </c>
      <c r="AV211" s="37">
        <f>AV206*Matrices!$J$36</f>
        <v>0</v>
      </c>
      <c r="AW211" s="37">
        <f>AW206*Matrices!$K$36</f>
        <v>0</v>
      </c>
      <c r="AX211" s="37"/>
    </row>
    <row r="212" spans="1:50" x14ac:dyDescent="0.25">
      <c r="D212" s="37">
        <f>D207*Matrices!$B$37</f>
        <v>0</v>
      </c>
      <c r="E212" s="37">
        <f>E207*Matrices!$C$37</f>
        <v>500</v>
      </c>
      <c r="F212" s="37">
        <f>F207*Matrices!$D$37</f>
        <v>0</v>
      </c>
      <c r="G212" s="37">
        <f>G207*Matrices!$E$37</f>
        <v>10000</v>
      </c>
      <c r="H212" s="37">
        <f>H207*Matrices!$F$37</f>
        <v>0</v>
      </c>
      <c r="I212" s="37">
        <f>I207*Matrices!$G$37</f>
        <v>0</v>
      </c>
      <c r="J212" s="37">
        <f>J207*Matrices!$H$37</f>
        <v>0</v>
      </c>
      <c r="K212" s="37">
        <f>K207*Matrices!$I$37</f>
        <v>0</v>
      </c>
      <c r="L212" s="37">
        <f>L207*Matrices!$J$37</f>
        <v>0</v>
      </c>
      <c r="M212" s="37">
        <f>M207*Matrices!$K$37</f>
        <v>0</v>
      </c>
      <c r="N212" s="37"/>
      <c r="O212" s="37"/>
      <c r="P212" s="37">
        <f>P207*Matrices!$B$37</f>
        <v>11000</v>
      </c>
      <c r="Q212" s="37">
        <f>Q207*Matrices!$C$37</f>
        <v>6500</v>
      </c>
      <c r="R212" s="37">
        <f>R207*Matrices!$D$37</f>
        <v>0</v>
      </c>
      <c r="S212" s="37">
        <f>S207*Matrices!$E$37</f>
        <v>9000</v>
      </c>
      <c r="T212" s="37">
        <f>T207*Matrices!$F$37</f>
        <v>0</v>
      </c>
      <c r="U212" s="37">
        <f>U207*Matrices!$G$37</f>
        <v>0</v>
      </c>
      <c r="V212" s="37">
        <f>V207*Matrices!$H$37</f>
        <v>0</v>
      </c>
      <c r="W212" s="37">
        <f>W207*Matrices!$I$37</f>
        <v>0</v>
      </c>
      <c r="X212" s="37">
        <f>X207*Matrices!$J$37</f>
        <v>0</v>
      </c>
      <c r="Y212" s="37">
        <f>Y207*Matrices!$K$37</f>
        <v>0</v>
      </c>
      <c r="Z212" s="37"/>
      <c r="AA212" s="37"/>
      <c r="AB212" s="37">
        <f>AB207*Matrices!$B$37</f>
        <v>17500</v>
      </c>
      <c r="AC212" s="37">
        <f>AC207*Matrices!$C$37</f>
        <v>4500</v>
      </c>
      <c r="AD212" s="37">
        <f>AD207*Matrices!$D$37</f>
        <v>0</v>
      </c>
      <c r="AE212" s="37">
        <f>AE207*Matrices!$E$37</f>
        <v>4000</v>
      </c>
      <c r="AF212" s="37">
        <f>AF207*Matrices!$F$37</f>
        <v>0</v>
      </c>
      <c r="AG212" s="37">
        <f>AG207*Matrices!$G$37</f>
        <v>0</v>
      </c>
      <c r="AH212" s="37">
        <f>AH207*Matrices!$H$37</f>
        <v>0</v>
      </c>
      <c r="AI212" s="37">
        <f>AI207*Matrices!$I$37</f>
        <v>0</v>
      </c>
      <c r="AJ212" s="37">
        <f>AJ207*Matrices!$J$37</f>
        <v>0</v>
      </c>
      <c r="AK212" s="37">
        <f>AK207*Matrices!$K$37</f>
        <v>0</v>
      </c>
      <c r="AL212" s="37"/>
      <c r="AM212" s="37"/>
      <c r="AN212" s="37">
        <f>AN207*Matrices!$B$37</f>
        <v>4000</v>
      </c>
      <c r="AO212" s="37">
        <f>AO207*Matrices!$C$37</f>
        <v>1500</v>
      </c>
      <c r="AP212" s="37">
        <f>AP207*Matrices!$D$37</f>
        <v>0</v>
      </c>
      <c r="AQ212" s="37">
        <f>AQ207*Matrices!$E$37</f>
        <v>6000</v>
      </c>
      <c r="AR212" s="37">
        <f>AR207*Matrices!$F$37</f>
        <v>0</v>
      </c>
      <c r="AS212" s="37">
        <f>AS207*Matrices!$G$37</f>
        <v>0</v>
      </c>
      <c r="AT212" s="37">
        <f>AT207*Matrices!$H$37</f>
        <v>0</v>
      </c>
      <c r="AU212" s="37">
        <f>AU207*Matrices!$I$37</f>
        <v>0</v>
      </c>
      <c r="AV212" s="37">
        <f>AV207*Matrices!$J$37</f>
        <v>0</v>
      </c>
      <c r="AW212" s="37">
        <f>AW207*Matrices!$K$37</f>
        <v>0</v>
      </c>
      <c r="AX212" s="37"/>
    </row>
    <row r="213" spans="1:50" x14ac:dyDescent="0.25">
      <c r="B213" t="str">
        <f>B207</f>
        <v>MCC</v>
      </c>
      <c r="D213" s="344">
        <f t="shared" ref="D213:M213" si="164">SUM(D210:D212)</f>
        <v>12000</v>
      </c>
      <c r="E213" s="344">
        <f t="shared" si="164"/>
        <v>4500</v>
      </c>
      <c r="F213" s="344">
        <f t="shared" si="164"/>
        <v>0</v>
      </c>
      <c r="G213" s="344">
        <f t="shared" si="164"/>
        <v>16000</v>
      </c>
      <c r="H213" s="344">
        <f t="shared" si="164"/>
        <v>0</v>
      </c>
      <c r="I213" s="344">
        <f t="shared" si="164"/>
        <v>0</v>
      </c>
      <c r="J213" s="344">
        <f t="shared" si="164"/>
        <v>0</v>
      </c>
      <c r="K213" s="344">
        <f t="shared" si="164"/>
        <v>0</v>
      </c>
      <c r="L213" s="344">
        <f t="shared" si="164"/>
        <v>0</v>
      </c>
      <c r="M213" s="344">
        <f t="shared" si="164"/>
        <v>0</v>
      </c>
      <c r="N213" s="194">
        <f>SUM(D213:M213)/Matrices!$L$37</f>
        <v>21.035598705501616</v>
      </c>
      <c r="O213" s="37"/>
      <c r="P213" s="344">
        <f t="shared" ref="P213:Y213" si="165">SUM(P210:P212)</f>
        <v>52000</v>
      </c>
      <c r="Q213" s="344">
        <f t="shared" si="165"/>
        <v>8500</v>
      </c>
      <c r="R213" s="344">
        <f t="shared" si="165"/>
        <v>0</v>
      </c>
      <c r="S213" s="344">
        <f t="shared" si="165"/>
        <v>14500</v>
      </c>
      <c r="T213" s="344">
        <f t="shared" si="165"/>
        <v>0</v>
      </c>
      <c r="U213" s="344">
        <f t="shared" si="165"/>
        <v>0</v>
      </c>
      <c r="V213" s="344">
        <f t="shared" si="165"/>
        <v>0</v>
      </c>
      <c r="W213" s="344">
        <f t="shared" si="165"/>
        <v>0</v>
      </c>
      <c r="X213" s="344">
        <f t="shared" si="165"/>
        <v>0</v>
      </c>
      <c r="Y213" s="344">
        <f t="shared" si="165"/>
        <v>0</v>
      </c>
      <c r="Z213" s="194">
        <f>SUM(P213:Y213)/Matrices!$L$37</f>
        <v>48.543689320388353</v>
      </c>
      <c r="AA213" s="37"/>
      <c r="AB213" s="344">
        <f t="shared" ref="AB213:AK213" si="166">SUM(AB210:AB212)</f>
        <v>52500</v>
      </c>
      <c r="AC213" s="344">
        <f t="shared" si="166"/>
        <v>6500</v>
      </c>
      <c r="AD213" s="344">
        <f t="shared" si="166"/>
        <v>0</v>
      </c>
      <c r="AE213" s="344">
        <f t="shared" si="166"/>
        <v>7500</v>
      </c>
      <c r="AF213" s="344">
        <f t="shared" si="166"/>
        <v>0</v>
      </c>
      <c r="AG213" s="344">
        <f t="shared" si="166"/>
        <v>0</v>
      </c>
      <c r="AH213" s="344">
        <f t="shared" si="166"/>
        <v>0</v>
      </c>
      <c r="AI213" s="344">
        <f t="shared" si="166"/>
        <v>0</v>
      </c>
      <c r="AJ213" s="344">
        <f t="shared" si="166"/>
        <v>0</v>
      </c>
      <c r="AK213" s="344">
        <f t="shared" si="166"/>
        <v>0</v>
      </c>
      <c r="AL213" s="194">
        <f>SUM(AB213:AK213)/Matrices!$L$37</f>
        <v>43.042071197411005</v>
      </c>
      <c r="AM213" s="37"/>
      <c r="AN213" s="344">
        <f t="shared" ref="AN213:AW213" si="167">SUM(AN210:AN212)</f>
        <v>30500</v>
      </c>
      <c r="AO213" s="344">
        <f t="shared" si="167"/>
        <v>2500</v>
      </c>
      <c r="AP213" s="344">
        <f t="shared" si="167"/>
        <v>0</v>
      </c>
      <c r="AQ213" s="344">
        <f t="shared" si="167"/>
        <v>10500</v>
      </c>
      <c r="AR213" s="344">
        <f t="shared" si="167"/>
        <v>0</v>
      </c>
      <c r="AS213" s="344">
        <f t="shared" si="167"/>
        <v>0</v>
      </c>
      <c r="AT213" s="344">
        <f t="shared" si="167"/>
        <v>0</v>
      </c>
      <c r="AU213" s="344">
        <f t="shared" si="167"/>
        <v>0</v>
      </c>
      <c r="AV213" s="344">
        <f t="shared" si="167"/>
        <v>0</v>
      </c>
      <c r="AW213" s="344">
        <f t="shared" si="167"/>
        <v>0</v>
      </c>
      <c r="AX213" s="194">
        <f>SUM(AN213:AW213)/Matrices!$L$37</f>
        <v>28.155339805825243</v>
      </c>
    </row>
    <row r="214" spans="1:50" x14ac:dyDescent="0.25">
      <c r="D214" s="345"/>
      <c r="E214" s="345"/>
      <c r="F214" s="345"/>
      <c r="G214" s="345"/>
      <c r="H214" s="345"/>
      <c r="I214" s="345"/>
      <c r="J214" s="345"/>
      <c r="K214" s="345"/>
      <c r="L214" s="345"/>
      <c r="M214" s="345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</row>
    <row r="215" spans="1:50" x14ac:dyDescent="0.25">
      <c r="A215" s="35" t="str">
        <f>Raw_STEMH_Data!A65</f>
        <v>45</v>
      </c>
      <c r="B215" t="str">
        <f>Raw_STEMH_Data!B65</f>
        <v>NMJC</v>
      </c>
      <c r="C215" s="343" t="str">
        <f>Raw_STEMH_Data!C65</f>
        <v>1</v>
      </c>
      <c r="D215" s="37">
        <f>Raw_STEMH_Data!D65</f>
        <v>0</v>
      </c>
      <c r="E215" s="37">
        <f>Raw_STEMH_Data!E65</f>
        <v>0</v>
      </c>
      <c r="F215" s="37">
        <f>Raw_STEMH_Data!F65</f>
        <v>0</v>
      </c>
      <c r="G215" s="37">
        <f>Raw_STEMH_Data!G65</f>
        <v>4</v>
      </c>
      <c r="H215" s="37">
        <f>Raw_STEMH_Data!H65</f>
        <v>0</v>
      </c>
      <c r="I215" s="37">
        <f>Raw_STEMH_Data!I65</f>
        <v>0</v>
      </c>
      <c r="J215" s="37">
        <f>Raw_STEMH_Data!J65</f>
        <v>0</v>
      </c>
      <c r="K215" s="37">
        <f>Raw_STEMH_Data!K65</f>
        <v>0</v>
      </c>
      <c r="L215" s="37">
        <f>Raw_STEMH_Data!L65</f>
        <v>0</v>
      </c>
      <c r="M215" s="37">
        <f>Raw_STEMH_Data!M65</f>
        <v>0</v>
      </c>
      <c r="N215" s="37"/>
      <c r="O215" s="37"/>
      <c r="P215" s="37">
        <f>Raw_STEMH_Data!N65</f>
        <v>0</v>
      </c>
      <c r="Q215" s="37">
        <f>Raw_STEMH_Data!O65</f>
        <v>0</v>
      </c>
      <c r="R215" s="37">
        <f>Raw_STEMH_Data!P65</f>
        <v>0</v>
      </c>
      <c r="S215" s="37">
        <f>Raw_STEMH_Data!Q65</f>
        <v>1</v>
      </c>
      <c r="T215" s="37">
        <f>Raw_STEMH_Data!R65</f>
        <v>0</v>
      </c>
      <c r="U215" s="37">
        <f>Raw_STEMH_Data!S65</f>
        <v>0</v>
      </c>
      <c r="V215" s="37">
        <f>Raw_STEMH_Data!T65</f>
        <v>0</v>
      </c>
      <c r="W215" s="37">
        <f>Raw_STEMH_Data!U65</f>
        <v>0</v>
      </c>
      <c r="X215" s="37">
        <f>Raw_STEMH_Data!V65</f>
        <v>0</v>
      </c>
      <c r="Y215" s="37">
        <f>Raw_STEMH_Data!W65</f>
        <v>0</v>
      </c>
      <c r="Z215" s="37"/>
      <c r="AA215" s="37"/>
      <c r="AB215" s="37">
        <f>Raw_STEMH_Data!X65</f>
        <v>0</v>
      </c>
      <c r="AC215" s="37">
        <f>Raw_STEMH_Data!Y65</f>
        <v>0</v>
      </c>
      <c r="AD215" s="37">
        <f>Raw_STEMH_Data!Z65</f>
        <v>0</v>
      </c>
      <c r="AE215" s="37">
        <f>Raw_STEMH_Data!AA65</f>
        <v>2</v>
      </c>
      <c r="AF215" s="37">
        <f>Raw_STEMH_Data!AB65</f>
        <v>0</v>
      </c>
      <c r="AG215" s="37">
        <f>Raw_STEMH_Data!AC65</f>
        <v>0</v>
      </c>
      <c r="AH215" s="37">
        <f>Raw_STEMH_Data!AD65</f>
        <v>0</v>
      </c>
      <c r="AI215" s="37">
        <f>Raw_STEMH_Data!AE65</f>
        <v>0</v>
      </c>
      <c r="AJ215" s="37">
        <f>Raw_STEMH_Data!AF65</f>
        <v>0</v>
      </c>
      <c r="AK215" s="37">
        <f>Raw_STEMH_Data!AG65</f>
        <v>0</v>
      </c>
      <c r="AL215" s="37"/>
      <c r="AM215" s="37"/>
      <c r="AN215" s="37">
        <f>Raw_STEMH_Data!AH65</f>
        <v>0</v>
      </c>
      <c r="AO215" s="37">
        <f>Raw_STEMH_Data!AI65</f>
        <v>0</v>
      </c>
      <c r="AP215" s="37">
        <f>Raw_STEMH_Data!AJ65</f>
        <v>0</v>
      </c>
      <c r="AQ215" s="37">
        <f>Raw_STEMH_Data!AK65</f>
        <v>2</v>
      </c>
      <c r="AR215" s="37">
        <f>Raw_STEMH_Data!AL65</f>
        <v>0</v>
      </c>
      <c r="AS215" s="37">
        <f>Raw_STEMH_Data!AM65</f>
        <v>0</v>
      </c>
      <c r="AT215" s="37">
        <f>Raw_STEMH_Data!AN65</f>
        <v>0</v>
      </c>
      <c r="AU215" s="37">
        <f>Raw_STEMH_Data!AO65</f>
        <v>0</v>
      </c>
      <c r="AV215" s="37">
        <f>Raw_STEMH_Data!AP65</f>
        <v>0</v>
      </c>
      <c r="AW215" s="37">
        <f>Raw_STEMH_Data!AQ65</f>
        <v>0</v>
      </c>
      <c r="AX215" s="37"/>
    </row>
    <row r="216" spans="1:50" x14ac:dyDescent="0.25">
      <c r="A216" s="35" t="str">
        <f>Raw_STEMH_Data!A66</f>
        <v>45</v>
      </c>
      <c r="B216" t="str">
        <f>Raw_STEMH_Data!B66</f>
        <v>NMJC</v>
      </c>
      <c r="C216" s="343" t="str">
        <f>Raw_STEMH_Data!C66</f>
        <v>2</v>
      </c>
      <c r="D216" s="37">
        <f>Raw_STEMH_Data!D66</f>
        <v>0</v>
      </c>
      <c r="E216" s="37">
        <f>Raw_STEMH_Data!E66</f>
        <v>0</v>
      </c>
      <c r="F216" s="37">
        <f>Raw_STEMH_Data!F66</f>
        <v>0</v>
      </c>
      <c r="G216" s="37">
        <f>Raw_STEMH_Data!G66</f>
        <v>11</v>
      </c>
      <c r="H216" s="37">
        <f>Raw_STEMH_Data!H66</f>
        <v>0</v>
      </c>
      <c r="I216" s="37">
        <f>Raw_STEMH_Data!I66</f>
        <v>0</v>
      </c>
      <c r="J216" s="37">
        <f>Raw_STEMH_Data!J66</f>
        <v>0</v>
      </c>
      <c r="K216" s="37">
        <f>Raw_STEMH_Data!K66</f>
        <v>0</v>
      </c>
      <c r="L216" s="37">
        <f>Raw_STEMH_Data!L66</f>
        <v>0</v>
      </c>
      <c r="M216" s="37">
        <f>Raw_STEMH_Data!M66</f>
        <v>0</v>
      </c>
      <c r="N216" s="37"/>
      <c r="O216" s="37"/>
      <c r="P216" s="37">
        <f>Raw_STEMH_Data!N66</f>
        <v>0</v>
      </c>
      <c r="Q216" s="37">
        <f>Raw_STEMH_Data!O66</f>
        <v>1</v>
      </c>
      <c r="R216" s="37">
        <f>Raw_STEMH_Data!P66</f>
        <v>0</v>
      </c>
      <c r="S216" s="37">
        <f>Raw_STEMH_Data!Q66</f>
        <v>8</v>
      </c>
      <c r="T216" s="37">
        <f>Raw_STEMH_Data!R66</f>
        <v>0</v>
      </c>
      <c r="U216" s="37">
        <f>Raw_STEMH_Data!S66</f>
        <v>0</v>
      </c>
      <c r="V216" s="37">
        <f>Raw_STEMH_Data!T66</f>
        <v>0</v>
      </c>
      <c r="W216" s="37">
        <f>Raw_STEMH_Data!U66</f>
        <v>0</v>
      </c>
      <c r="X216" s="37">
        <f>Raw_STEMH_Data!V66</f>
        <v>0</v>
      </c>
      <c r="Y216" s="37">
        <f>Raw_STEMH_Data!W66</f>
        <v>0</v>
      </c>
      <c r="Z216" s="37"/>
      <c r="AA216" s="37"/>
      <c r="AB216" s="37">
        <f>Raw_STEMH_Data!X66</f>
        <v>0</v>
      </c>
      <c r="AC216" s="37">
        <f>Raw_STEMH_Data!Y66</f>
        <v>0</v>
      </c>
      <c r="AD216" s="37">
        <f>Raw_STEMH_Data!Z66</f>
        <v>0</v>
      </c>
      <c r="AE216" s="37">
        <f>Raw_STEMH_Data!AA66</f>
        <v>17</v>
      </c>
      <c r="AF216" s="37">
        <f>Raw_STEMH_Data!AB66</f>
        <v>0</v>
      </c>
      <c r="AG216" s="37">
        <f>Raw_STEMH_Data!AC66</f>
        <v>0</v>
      </c>
      <c r="AH216" s="37">
        <f>Raw_STEMH_Data!AD66</f>
        <v>0</v>
      </c>
      <c r="AI216" s="37">
        <f>Raw_STEMH_Data!AE66</f>
        <v>0</v>
      </c>
      <c r="AJ216" s="37">
        <f>Raw_STEMH_Data!AF66</f>
        <v>0</v>
      </c>
      <c r="AK216" s="37">
        <f>Raw_STEMH_Data!AG66</f>
        <v>0</v>
      </c>
      <c r="AL216" s="37"/>
      <c r="AM216" s="37"/>
      <c r="AN216" s="37">
        <f>Raw_STEMH_Data!AH66</f>
        <v>0</v>
      </c>
      <c r="AO216" s="37">
        <f>Raw_STEMH_Data!AI66</f>
        <v>2</v>
      </c>
      <c r="AP216" s="37">
        <f>Raw_STEMH_Data!AJ66</f>
        <v>0</v>
      </c>
      <c r="AQ216" s="37">
        <f>Raw_STEMH_Data!AK66</f>
        <v>11</v>
      </c>
      <c r="AR216" s="37">
        <f>Raw_STEMH_Data!AL66</f>
        <v>0</v>
      </c>
      <c r="AS216" s="37">
        <f>Raw_STEMH_Data!AM66</f>
        <v>0</v>
      </c>
      <c r="AT216" s="37">
        <f>Raw_STEMH_Data!AN66</f>
        <v>0</v>
      </c>
      <c r="AU216" s="37">
        <f>Raw_STEMH_Data!AO66</f>
        <v>0</v>
      </c>
      <c r="AV216" s="37">
        <f>Raw_STEMH_Data!AP66</f>
        <v>0</v>
      </c>
      <c r="AW216" s="37">
        <f>Raw_STEMH_Data!AQ66</f>
        <v>0</v>
      </c>
      <c r="AX216" s="37"/>
    </row>
    <row r="217" spans="1:50" x14ac:dyDescent="0.25">
      <c r="A217" s="35" t="str">
        <f>Raw_STEMH_Data!A67</f>
        <v>45</v>
      </c>
      <c r="B217" t="str">
        <f>Raw_STEMH_Data!B67</f>
        <v>NMJC</v>
      </c>
      <c r="C217" s="343" t="str">
        <f>Raw_STEMH_Data!C67</f>
        <v>3</v>
      </c>
      <c r="D217" s="37">
        <f>Raw_STEMH_Data!D67</f>
        <v>0</v>
      </c>
      <c r="E217" s="37">
        <f>Raw_STEMH_Data!E67</f>
        <v>2</v>
      </c>
      <c r="F217" s="37">
        <f>Raw_STEMH_Data!F67</f>
        <v>0</v>
      </c>
      <c r="G217" s="37">
        <f>Raw_STEMH_Data!G67</f>
        <v>11</v>
      </c>
      <c r="H217" s="37">
        <f>Raw_STEMH_Data!H67</f>
        <v>0</v>
      </c>
      <c r="I217" s="37">
        <f>Raw_STEMH_Data!I67</f>
        <v>0</v>
      </c>
      <c r="J217" s="37">
        <f>Raw_STEMH_Data!J67</f>
        <v>0</v>
      </c>
      <c r="K217" s="37">
        <f>Raw_STEMH_Data!K67</f>
        <v>0</v>
      </c>
      <c r="L217" s="37">
        <f>Raw_STEMH_Data!L67</f>
        <v>0</v>
      </c>
      <c r="M217" s="37">
        <f>Raw_STEMH_Data!M67</f>
        <v>0</v>
      </c>
      <c r="N217" s="37"/>
      <c r="O217" s="37"/>
      <c r="P217" s="37">
        <f>Raw_STEMH_Data!N67</f>
        <v>29</v>
      </c>
      <c r="Q217" s="37">
        <f>Raw_STEMH_Data!O67</f>
        <v>4</v>
      </c>
      <c r="R217" s="37">
        <f>Raw_STEMH_Data!P67</f>
        <v>0</v>
      </c>
      <c r="S217" s="37">
        <f>Raw_STEMH_Data!Q67</f>
        <v>24</v>
      </c>
      <c r="T217" s="37">
        <f>Raw_STEMH_Data!R67</f>
        <v>0</v>
      </c>
      <c r="U217" s="37">
        <f>Raw_STEMH_Data!S67</f>
        <v>0</v>
      </c>
      <c r="V217" s="37">
        <f>Raw_STEMH_Data!T67</f>
        <v>0</v>
      </c>
      <c r="W217" s="37">
        <f>Raw_STEMH_Data!U67</f>
        <v>0</v>
      </c>
      <c r="X217" s="37">
        <f>Raw_STEMH_Data!V67</f>
        <v>0</v>
      </c>
      <c r="Y217" s="37">
        <f>Raw_STEMH_Data!W67</f>
        <v>0</v>
      </c>
      <c r="Z217" s="37"/>
      <c r="AA217" s="37"/>
      <c r="AB217" s="37">
        <f>Raw_STEMH_Data!X67</f>
        <v>0</v>
      </c>
      <c r="AC217" s="37">
        <f>Raw_STEMH_Data!Y67</f>
        <v>4</v>
      </c>
      <c r="AD217" s="37">
        <f>Raw_STEMH_Data!Z67</f>
        <v>0</v>
      </c>
      <c r="AE217" s="37">
        <f>Raw_STEMH_Data!AA67</f>
        <v>31</v>
      </c>
      <c r="AF217" s="37">
        <f>Raw_STEMH_Data!AB67</f>
        <v>0</v>
      </c>
      <c r="AG217" s="37">
        <f>Raw_STEMH_Data!AC67</f>
        <v>0</v>
      </c>
      <c r="AH217" s="37">
        <f>Raw_STEMH_Data!AD67</f>
        <v>0</v>
      </c>
      <c r="AI217" s="37">
        <f>Raw_STEMH_Data!AE67</f>
        <v>0</v>
      </c>
      <c r="AJ217" s="37">
        <f>Raw_STEMH_Data!AF67</f>
        <v>0</v>
      </c>
      <c r="AK217" s="37">
        <f>Raw_STEMH_Data!AG67</f>
        <v>0</v>
      </c>
      <c r="AL217" s="37"/>
      <c r="AM217" s="37"/>
      <c r="AN217" s="37">
        <f>Raw_STEMH_Data!AH67</f>
        <v>0</v>
      </c>
      <c r="AO217" s="37">
        <f>Raw_STEMH_Data!AI67</f>
        <v>0</v>
      </c>
      <c r="AP217" s="37">
        <f>Raw_STEMH_Data!AJ67</f>
        <v>0</v>
      </c>
      <c r="AQ217" s="37">
        <f>Raw_STEMH_Data!AK67</f>
        <v>29</v>
      </c>
      <c r="AR217" s="37">
        <f>Raw_STEMH_Data!AL67</f>
        <v>0</v>
      </c>
      <c r="AS217" s="37">
        <f>Raw_STEMH_Data!AM67</f>
        <v>0</v>
      </c>
      <c r="AT217" s="37">
        <f>Raw_STEMH_Data!AN67</f>
        <v>0</v>
      </c>
      <c r="AU217" s="37">
        <f>Raw_STEMH_Data!AO67</f>
        <v>0</v>
      </c>
      <c r="AV217" s="37">
        <f>Raw_STEMH_Data!AP67</f>
        <v>0</v>
      </c>
      <c r="AW217" s="37">
        <f>Raw_STEMH_Data!AQ67</f>
        <v>0</v>
      </c>
      <c r="AX217" s="37"/>
    </row>
    <row r="218" spans="1:50" x14ac:dyDescent="0.25">
      <c r="D218" s="344">
        <f t="shared" ref="D218:M218" si="168">SUM(D215:D217)</f>
        <v>0</v>
      </c>
      <c r="E218" s="344">
        <f t="shared" si="168"/>
        <v>2</v>
      </c>
      <c r="F218" s="344">
        <f t="shared" si="168"/>
        <v>0</v>
      </c>
      <c r="G218" s="344">
        <f t="shared" si="168"/>
        <v>26</v>
      </c>
      <c r="H218" s="344">
        <f t="shared" si="168"/>
        <v>0</v>
      </c>
      <c r="I218" s="344">
        <f t="shared" si="168"/>
        <v>0</v>
      </c>
      <c r="J218" s="344">
        <f t="shared" si="168"/>
        <v>0</v>
      </c>
      <c r="K218" s="344">
        <f t="shared" si="168"/>
        <v>0</v>
      </c>
      <c r="L218" s="344">
        <f t="shared" si="168"/>
        <v>0</v>
      </c>
      <c r="M218" s="344">
        <f t="shared" si="168"/>
        <v>0</v>
      </c>
      <c r="N218" s="37"/>
      <c r="O218" s="37"/>
      <c r="P218" s="344">
        <f t="shared" ref="P218:Y218" si="169">SUM(P215:P217)</f>
        <v>29</v>
      </c>
      <c r="Q218" s="344">
        <f t="shared" si="169"/>
        <v>5</v>
      </c>
      <c r="R218" s="344">
        <f t="shared" si="169"/>
        <v>0</v>
      </c>
      <c r="S218" s="344">
        <f t="shared" si="169"/>
        <v>33</v>
      </c>
      <c r="T218" s="344">
        <f t="shared" si="169"/>
        <v>0</v>
      </c>
      <c r="U218" s="344">
        <f t="shared" si="169"/>
        <v>0</v>
      </c>
      <c r="V218" s="344">
        <f t="shared" si="169"/>
        <v>0</v>
      </c>
      <c r="W218" s="344">
        <f t="shared" si="169"/>
        <v>0</v>
      </c>
      <c r="X218" s="344">
        <f t="shared" si="169"/>
        <v>0</v>
      </c>
      <c r="Y218" s="344">
        <f t="shared" si="169"/>
        <v>0</v>
      </c>
      <c r="Z218" s="37"/>
      <c r="AA218" s="37"/>
      <c r="AB218" s="344">
        <f t="shared" ref="AB218:AK218" si="170">SUM(AB215:AB217)</f>
        <v>0</v>
      </c>
      <c r="AC218" s="344">
        <f t="shared" si="170"/>
        <v>4</v>
      </c>
      <c r="AD218" s="344">
        <f t="shared" si="170"/>
        <v>0</v>
      </c>
      <c r="AE218" s="344">
        <f t="shared" si="170"/>
        <v>50</v>
      </c>
      <c r="AF218" s="344">
        <f t="shared" si="170"/>
        <v>0</v>
      </c>
      <c r="AG218" s="344">
        <f t="shared" si="170"/>
        <v>0</v>
      </c>
      <c r="AH218" s="344">
        <f t="shared" si="170"/>
        <v>0</v>
      </c>
      <c r="AI218" s="344">
        <f t="shared" si="170"/>
        <v>0</v>
      </c>
      <c r="AJ218" s="344">
        <f t="shared" si="170"/>
        <v>0</v>
      </c>
      <c r="AK218" s="344">
        <f t="shared" si="170"/>
        <v>0</v>
      </c>
      <c r="AL218" s="37"/>
      <c r="AM218" s="37"/>
      <c r="AN218" s="344">
        <f t="shared" ref="AN218:AW218" si="171">SUM(AN215:AN217)</f>
        <v>0</v>
      </c>
      <c r="AO218" s="344">
        <f t="shared" si="171"/>
        <v>2</v>
      </c>
      <c r="AP218" s="344">
        <f t="shared" si="171"/>
        <v>0</v>
      </c>
      <c r="AQ218" s="344">
        <f t="shared" si="171"/>
        <v>42</v>
      </c>
      <c r="AR218" s="344">
        <f t="shared" si="171"/>
        <v>0</v>
      </c>
      <c r="AS218" s="344">
        <f t="shared" si="171"/>
        <v>0</v>
      </c>
      <c r="AT218" s="344">
        <f t="shared" si="171"/>
        <v>0</v>
      </c>
      <c r="AU218" s="344">
        <f t="shared" si="171"/>
        <v>0</v>
      </c>
      <c r="AV218" s="344">
        <f t="shared" si="171"/>
        <v>0</v>
      </c>
      <c r="AW218" s="344">
        <f t="shared" si="171"/>
        <v>0</v>
      </c>
      <c r="AX218" s="37"/>
    </row>
    <row r="219" spans="1:50" x14ac:dyDescent="0.25"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</row>
    <row r="220" spans="1:50" x14ac:dyDescent="0.25">
      <c r="D220" s="37">
        <f>D215*Matrices!$B$35</f>
        <v>0</v>
      </c>
      <c r="E220" s="37">
        <f>E215*Matrices!$C$35</f>
        <v>0</v>
      </c>
      <c r="F220" s="37">
        <f>F215*Matrices!$D$35</f>
        <v>0</v>
      </c>
      <c r="G220" s="37">
        <f>G215*Matrices!$E$35</f>
        <v>2000</v>
      </c>
      <c r="H220" s="37">
        <f>H215*Matrices!$F$35</f>
        <v>0</v>
      </c>
      <c r="I220" s="37">
        <f>I215*Matrices!$G$35</f>
        <v>0</v>
      </c>
      <c r="J220" s="37">
        <f>J215*Matrices!$H$35</f>
        <v>0</v>
      </c>
      <c r="K220" s="37">
        <f>K215*Matrices!$I$35</f>
        <v>0</v>
      </c>
      <c r="L220" s="37">
        <f>L215*Matrices!$J$35</f>
        <v>0</v>
      </c>
      <c r="M220" s="37">
        <f>M215*Matrices!$K$35</f>
        <v>0</v>
      </c>
      <c r="N220" s="37"/>
      <c r="O220" s="37"/>
      <c r="P220" s="37">
        <f>P215*Matrices!$B$35</f>
        <v>0</v>
      </c>
      <c r="Q220" s="37">
        <f>Q215*Matrices!$C$35</f>
        <v>0</v>
      </c>
      <c r="R220" s="37">
        <f>R215*Matrices!$D$35</f>
        <v>0</v>
      </c>
      <c r="S220" s="37">
        <f>S215*Matrices!$E$35</f>
        <v>500</v>
      </c>
      <c r="T220" s="37">
        <f>T215*Matrices!$F$35</f>
        <v>0</v>
      </c>
      <c r="U220" s="37">
        <f>U215*Matrices!$G$35</f>
        <v>0</v>
      </c>
      <c r="V220" s="37">
        <f>V215*Matrices!$H$35</f>
        <v>0</v>
      </c>
      <c r="W220" s="37">
        <f>W215*Matrices!$I$35</f>
        <v>0</v>
      </c>
      <c r="X220" s="37">
        <f>X215*Matrices!$J$35</f>
        <v>0</v>
      </c>
      <c r="Y220" s="37">
        <f>Y215*Matrices!$K$35</f>
        <v>0</v>
      </c>
      <c r="Z220" s="37"/>
      <c r="AA220" s="37"/>
      <c r="AB220" s="37">
        <f>AB215*Matrices!$B$35</f>
        <v>0</v>
      </c>
      <c r="AC220" s="37">
        <f>AC215*Matrices!$C$35</f>
        <v>0</v>
      </c>
      <c r="AD220" s="37">
        <f>AD215*Matrices!$D$35</f>
        <v>0</v>
      </c>
      <c r="AE220" s="37">
        <f>AE215*Matrices!$E$35</f>
        <v>1000</v>
      </c>
      <c r="AF220" s="37">
        <f>AF215*Matrices!$F$35</f>
        <v>0</v>
      </c>
      <c r="AG220" s="37">
        <f>AG215*Matrices!$G$35</f>
        <v>0</v>
      </c>
      <c r="AH220" s="37">
        <f>AH215*Matrices!$H$35</f>
        <v>0</v>
      </c>
      <c r="AI220" s="37">
        <f>AI215*Matrices!$I$35</f>
        <v>0</v>
      </c>
      <c r="AJ220" s="37">
        <f>AJ215*Matrices!$J$35</f>
        <v>0</v>
      </c>
      <c r="AK220" s="37">
        <f>AK215*Matrices!$K$35</f>
        <v>0</v>
      </c>
      <c r="AL220" s="37"/>
      <c r="AM220" s="37"/>
      <c r="AN220" s="37">
        <f>AN215*Matrices!$B$35</f>
        <v>0</v>
      </c>
      <c r="AO220" s="37">
        <f>AO215*Matrices!$C$35</f>
        <v>0</v>
      </c>
      <c r="AP220" s="37">
        <f>AP215*Matrices!$D$35</f>
        <v>0</v>
      </c>
      <c r="AQ220" s="37">
        <f>AQ215*Matrices!$E$35</f>
        <v>1000</v>
      </c>
      <c r="AR220" s="37">
        <f>AR215*Matrices!$F$35</f>
        <v>0</v>
      </c>
      <c r="AS220" s="37">
        <f>AS215*Matrices!$G$35</f>
        <v>0</v>
      </c>
      <c r="AT220" s="37">
        <f>AT215*Matrices!$H$35</f>
        <v>0</v>
      </c>
      <c r="AU220" s="37">
        <f>AU215*Matrices!$I$35</f>
        <v>0</v>
      </c>
      <c r="AV220" s="37">
        <f>AV215*Matrices!$J$35</f>
        <v>0</v>
      </c>
      <c r="AW220" s="37">
        <f>AW215*Matrices!$K$35</f>
        <v>0</v>
      </c>
      <c r="AX220" s="37"/>
    </row>
    <row r="221" spans="1:50" x14ac:dyDescent="0.25">
      <c r="D221" s="37">
        <f>D216*Matrices!$B$36</f>
        <v>0</v>
      </c>
      <c r="E221" s="37">
        <f>E216*Matrices!$C$36</f>
        <v>0</v>
      </c>
      <c r="F221" s="37">
        <f>F216*Matrices!$D$36</f>
        <v>0</v>
      </c>
      <c r="G221" s="37">
        <f>G216*Matrices!$E$36</f>
        <v>5500</v>
      </c>
      <c r="H221" s="37">
        <f>H216*Matrices!$F$36</f>
        <v>0</v>
      </c>
      <c r="I221" s="37">
        <f>I216*Matrices!$G$36</f>
        <v>0</v>
      </c>
      <c r="J221" s="37">
        <f>J216*Matrices!$H$36</f>
        <v>0</v>
      </c>
      <c r="K221" s="37">
        <f>K216*Matrices!$I$36</f>
        <v>0</v>
      </c>
      <c r="L221" s="37">
        <f>L216*Matrices!$J$36</f>
        <v>0</v>
      </c>
      <c r="M221" s="37">
        <f>M216*Matrices!$K$36</f>
        <v>0</v>
      </c>
      <c r="N221" s="37"/>
      <c r="O221" s="37"/>
      <c r="P221" s="37">
        <f>P216*Matrices!$B$36</f>
        <v>0</v>
      </c>
      <c r="Q221" s="37">
        <f>Q216*Matrices!$C$36</f>
        <v>500</v>
      </c>
      <c r="R221" s="37">
        <f>R216*Matrices!$D$36</f>
        <v>0</v>
      </c>
      <c r="S221" s="37">
        <f>S216*Matrices!$E$36</f>
        <v>4000</v>
      </c>
      <c r="T221" s="37">
        <f>T216*Matrices!$F$36</f>
        <v>0</v>
      </c>
      <c r="U221" s="37">
        <f>U216*Matrices!$G$36</f>
        <v>0</v>
      </c>
      <c r="V221" s="37">
        <f>V216*Matrices!$H$36</f>
        <v>0</v>
      </c>
      <c r="W221" s="37">
        <f>W216*Matrices!$I$36</f>
        <v>0</v>
      </c>
      <c r="X221" s="37">
        <f>X216*Matrices!$J$36</f>
        <v>0</v>
      </c>
      <c r="Y221" s="37">
        <f>Y216*Matrices!$K$36</f>
        <v>0</v>
      </c>
      <c r="Z221" s="37"/>
      <c r="AA221" s="37"/>
      <c r="AB221" s="37">
        <f>AB216*Matrices!$B$36</f>
        <v>0</v>
      </c>
      <c r="AC221" s="37">
        <f>AC216*Matrices!$C$36</f>
        <v>0</v>
      </c>
      <c r="AD221" s="37">
        <f>AD216*Matrices!$D$36</f>
        <v>0</v>
      </c>
      <c r="AE221" s="37">
        <f>AE216*Matrices!$E$36</f>
        <v>8500</v>
      </c>
      <c r="AF221" s="37">
        <f>AF216*Matrices!$F$36</f>
        <v>0</v>
      </c>
      <c r="AG221" s="37">
        <f>AG216*Matrices!$G$36</f>
        <v>0</v>
      </c>
      <c r="AH221" s="37">
        <f>AH216*Matrices!$H$36</f>
        <v>0</v>
      </c>
      <c r="AI221" s="37">
        <f>AI216*Matrices!$I$36</f>
        <v>0</v>
      </c>
      <c r="AJ221" s="37">
        <f>AJ216*Matrices!$J$36</f>
        <v>0</v>
      </c>
      <c r="AK221" s="37">
        <f>AK216*Matrices!$K$36</f>
        <v>0</v>
      </c>
      <c r="AL221" s="37"/>
      <c r="AM221" s="37"/>
      <c r="AN221" s="37">
        <f>AN216*Matrices!$B$36</f>
        <v>0</v>
      </c>
      <c r="AO221" s="37">
        <f>AO216*Matrices!$C$36</f>
        <v>1000</v>
      </c>
      <c r="AP221" s="37">
        <f>AP216*Matrices!$D$36</f>
        <v>0</v>
      </c>
      <c r="AQ221" s="37">
        <f>AQ216*Matrices!$E$36</f>
        <v>5500</v>
      </c>
      <c r="AR221" s="37">
        <f>AR216*Matrices!$F$36</f>
        <v>0</v>
      </c>
      <c r="AS221" s="37">
        <f>AS216*Matrices!$G$36</f>
        <v>0</v>
      </c>
      <c r="AT221" s="37">
        <f>AT216*Matrices!$H$36</f>
        <v>0</v>
      </c>
      <c r="AU221" s="37">
        <f>AU216*Matrices!$I$36</f>
        <v>0</v>
      </c>
      <c r="AV221" s="37">
        <f>AV216*Matrices!$J$36</f>
        <v>0</v>
      </c>
      <c r="AW221" s="37">
        <f>AW216*Matrices!$K$36</f>
        <v>0</v>
      </c>
      <c r="AX221" s="37"/>
    </row>
    <row r="222" spans="1:50" x14ac:dyDescent="0.25">
      <c r="D222" s="37">
        <f>D217*Matrices!$B$37</f>
        <v>0</v>
      </c>
      <c r="E222" s="37">
        <f>E217*Matrices!$C$37</f>
        <v>1000</v>
      </c>
      <c r="F222" s="37">
        <f>F217*Matrices!$D$37</f>
        <v>0</v>
      </c>
      <c r="G222" s="37">
        <f>G217*Matrices!$E$37</f>
        <v>5500</v>
      </c>
      <c r="H222" s="37">
        <f>H217*Matrices!$F$37</f>
        <v>0</v>
      </c>
      <c r="I222" s="37">
        <f>I217*Matrices!$G$37</f>
        <v>0</v>
      </c>
      <c r="J222" s="37">
        <f>J217*Matrices!$H$37</f>
        <v>0</v>
      </c>
      <c r="K222" s="37">
        <f>K217*Matrices!$I$37</f>
        <v>0</v>
      </c>
      <c r="L222" s="37">
        <f>L217*Matrices!$J$37</f>
        <v>0</v>
      </c>
      <c r="M222" s="37">
        <f>M217*Matrices!$K$37</f>
        <v>0</v>
      </c>
      <c r="N222" s="37"/>
      <c r="O222" s="37"/>
      <c r="P222" s="37">
        <f>P217*Matrices!$B$37</f>
        <v>14500</v>
      </c>
      <c r="Q222" s="37">
        <f>Q217*Matrices!$C$37</f>
        <v>2000</v>
      </c>
      <c r="R222" s="37">
        <f>R217*Matrices!$D$37</f>
        <v>0</v>
      </c>
      <c r="S222" s="37">
        <f>S217*Matrices!$E$37</f>
        <v>12000</v>
      </c>
      <c r="T222" s="37">
        <f>T217*Matrices!$F$37</f>
        <v>0</v>
      </c>
      <c r="U222" s="37">
        <f>U217*Matrices!$G$37</f>
        <v>0</v>
      </c>
      <c r="V222" s="37">
        <f>V217*Matrices!$H$37</f>
        <v>0</v>
      </c>
      <c r="W222" s="37">
        <f>W217*Matrices!$I$37</f>
        <v>0</v>
      </c>
      <c r="X222" s="37">
        <f>X217*Matrices!$J$37</f>
        <v>0</v>
      </c>
      <c r="Y222" s="37">
        <f>Y217*Matrices!$K$37</f>
        <v>0</v>
      </c>
      <c r="Z222" s="37"/>
      <c r="AA222" s="37"/>
      <c r="AB222" s="37">
        <f>AB217*Matrices!$B$37</f>
        <v>0</v>
      </c>
      <c r="AC222" s="37">
        <f>AC217*Matrices!$C$37</f>
        <v>2000</v>
      </c>
      <c r="AD222" s="37">
        <f>AD217*Matrices!$D$37</f>
        <v>0</v>
      </c>
      <c r="AE222" s="37">
        <f>AE217*Matrices!$E$37</f>
        <v>15500</v>
      </c>
      <c r="AF222" s="37">
        <f>AF217*Matrices!$F$37</f>
        <v>0</v>
      </c>
      <c r="AG222" s="37">
        <f>AG217*Matrices!$G$37</f>
        <v>0</v>
      </c>
      <c r="AH222" s="37">
        <f>AH217*Matrices!$H$37</f>
        <v>0</v>
      </c>
      <c r="AI222" s="37">
        <f>AI217*Matrices!$I$37</f>
        <v>0</v>
      </c>
      <c r="AJ222" s="37">
        <f>AJ217*Matrices!$J$37</f>
        <v>0</v>
      </c>
      <c r="AK222" s="37">
        <f>AK217*Matrices!$K$37</f>
        <v>0</v>
      </c>
      <c r="AL222" s="37"/>
      <c r="AM222" s="37"/>
      <c r="AN222" s="37">
        <f>AN217*Matrices!$B$37</f>
        <v>0</v>
      </c>
      <c r="AO222" s="37">
        <f>AO217*Matrices!$C$37</f>
        <v>0</v>
      </c>
      <c r="AP222" s="37">
        <f>AP217*Matrices!$D$37</f>
        <v>0</v>
      </c>
      <c r="AQ222" s="37">
        <f>AQ217*Matrices!$E$37</f>
        <v>14500</v>
      </c>
      <c r="AR222" s="37">
        <f>AR217*Matrices!$F$37</f>
        <v>0</v>
      </c>
      <c r="AS222" s="37">
        <f>AS217*Matrices!$G$37</f>
        <v>0</v>
      </c>
      <c r="AT222" s="37">
        <f>AT217*Matrices!$H$37</f>
        <v>0</v>
      </c>
      <c r="AU222" s="37">
        <f>AU217*Matrices!$I$37</f>
        <v>0</v>
      </c>
      <c r="AV222" s="37">
        <f>AV217*Matrices!$J$37</f>
        <v>0</v>
      </c>
      <c r="AW222" s="37">
        <f>AW217*Matrices!$K$37</f>
        <v>0</v>
      </c>
      <c r="AX222" s="37"/>
    </row>
    <row r="223" spans="1:50" x14ac:dyDescent="0.25">
      <c r="B223" t="str">
        <f>B217</f>
        <v>NMJC</v>
      </c>
      <c r="D223" s="344">
        <f t="shared" ref="D223:M223" si="172">SUM(D220:D222)</f>
        <v>0</v>
      </c>
      <c r="E223" s="344">
        <f t="shared" si="172"/>
        <v>1000</v>
      </c>
      <c r="F223" s="344">
        <f t="shared" si="172"/>
        <v>0</v>
      </c>
      <c r="G223" s="344">
        <f t="shared" si="172"/>
        <v>13000</v>
      </c>
      <c r="H223" s="344">
        <f t="shared" si="172"/>
        <v>0</v>
      </c>
      <c r="I223" s="344">
        <f t="shared" si="172"/>
        <v>0</v>
      </c>
      <c r="J223" s="344">
        <f t="shared" si="172"/>
        <v>0</v>
      </c>
      <c r="K223" s="344">
        <f t="shared" si="172"/>
        <v>0</v>
      </c>
      <c r="L223" s="344">
        <f t="shared" si="172"/>
        <v>0</v>
      </c>
      <c r="M223" s="344">
        <f t="shared" si="172"/>
        <v>0</v>
      </c>
      <c r="N223" s="194">
        <f>SUM(D223:M223)/Matrices!$L$37</f>
        <v>9.0614886731391593</v>
      </c>
      <c r="O223" s="37"/>
      <c r="P223" s="344">
        <f t="shared" ref="P223:Y223" si="173">SUM(P220:P222)</f>
        <v>14500</v>
      </c>
      <c r="Q223" s="344">
        <f t="shared" si="173"/>
        <v>2500</v>
      </c>
      <c r="R223" s="344">
        <f t="shared" si="173"/>
        <v>0</v>
      </c>
      <c r="S223" s="344">
        <f t="shared" si="173"/>
        <v>16500</v>
      </c>
      <c r="T223" s="344">
        <f t="shared" si="173"/>
        <v>0</v>
      </c>
      <c r="U223" s="344">
        <f t="shared" si="173"/>
        <v>0</v>
      </c>
      <c r="V223" s="344">
        <f t="shared" si="173"/>
        <v>0</v>
      </c>
      <c r="W223" s="344">
        <f t="shared" si="173"/>
        <v>0</v>
      </c>
      <c r="X223" s="344">
        <f t="shared" si="173"/>
        <v>0</v>
      </c>
      <c r="Y223" s="344">
        <f t="shared" si="173"/>
        <v>0</v>
      </c>
      <c r="Z223" s="194">
        <f>SUM(P223:Y223)/Matrices!$L$37</f>
        <v>21.68284789644013</v>
      </c>
      <c r="AA223" s="37"/>
      <c r="AB223" s="344">
        <f t="shared" ref="AB223:AK223" si="174">SUM(AB220:AB222)</f>
        <v>0</v>
      </c>
      <c r="AC223" s="344">
        <f t="shared" si="174"/>
        <v>2000</v>
      </c>
      <c r="AD223" s="344">
        <f t="shared" si="174"/>
        <v>0</v>
      </c>
      <c r="AE223" s="344">
        <f t="shared" si="174"/>
        <v>25000</v>
      </c>
      <c r="AF223" s="344">
        <f t="shared" si="174"/>
        <v>0</v>
      </c>
      <c r="AG223" s="344">
        <f t="shared" si="174"/>
        <v>0</v>
      </c>
      <c r="AH223" s="344">
        <f t="shared" si="174"/>
        <v>0</v>
      </c>
      <c r="AI223" s="344">
        <f t="shared" si="174"/>
        <v>0</v>
      </c>
      <c r="AJ223" s="344">
        <f t="shared" si="174"/>
        <v>0</v>
      </c>
      <c r="AK223" s="344">
        <f t="shared" si="174"/>
        <v>0</v>
      </c>
      <c r="AL223" s="194">
        <f>SUM(AB223:AK223)/Matrices!$L$37</f>
        <v>17.475728155339805</v>
      </c>
      <c r="AM223" s="37"/>
      <c r="AN223" s="344">
        <f t="shared" ref="AN223:AW223" si="175">SUM(AN220:AN222)</f>
        <v>0</v>
      </c>
      <c r="AO223" s="344">
        <f t="shared" si="175"/>
        <v>1000</v>
      </c>
      <c r="AP223" s="344">
        <f t="shared" si="175"/>
        <v>0</v>
      </c>
      <c r="AQ223" s="344">
        <f t="shared" si="175"/>
        <v>21000</v>
      </c>
      <c r="AR223" s="344">
        <f t="shared" si="175"/>
        <v>0</v>
      </c>
      <c r="AS223" s="344">
        <f t="shared" si="175"/>
        <v>0</v>
      </c>
      <c r="AT223" s="344">
        <f t="shared" si="175"/>
        <v>0</v>
      </c>
      <c r="AU223" s="344">
        <f t="shared" si="175"/>
        <v>0</v>
      </c>
      <c r="AV223" s="344">
        <f t="shared" si="175"/>
        <v>0</v>
      </c>
      <c r="AW223" s="344">
        <f t="shared" si="175"/>
        <v>0</v>
      </c>
      <c r="AX223" s="194">
        <f>SUM(AN223:AW223)/Matrices!$L$37</f>
        <v>14.239482200647249</v>
      </c>
    </row>
    <row r="224" spans="1:50" x14ac:dyDescent="0.25">
      <c r="D224" s="345"/>
      <c r="E224" s="345"/>
      <c r="F224" s="345"/>
      <c r="G224" s="345"/>
      <c r="H224" s="345"/>
      <c r="I224" s="345"/>
      <c r="J224" s="345"/>
      <c r="K224" s="345"/>
      <c r="L224" s="345"/>
      <c r="M224" s="345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</row>
    <row r="225" spans="1:50" x14ac:dyDescent="0.25">
      <c r="A225" s="35" t="str">
        <f>Raw_STEMH_Data!A68</f>
        <v>46</v>
      </c>
      <c r="B225" t="str">
        <f>Raw_STEMH_Data!B68</f>
        <v>SJC</v>
      </c>
      <c r="C225" s="343" t="str">
        <f>Raw_STEMH_Data!C68</f>
        <v>1</v>
      </c>
      <c r="D225" s="37">
        <f>Raw_STEMH_Data!D68</f>
        <v>0</v>
      </c>
      <c r="E225" s="37">
        <f>Raw_STEMH_Data!E68</f>
        <v>15</v>
      </c>
      <c r="F225" s="37">
        <f>Raw_STEMH_Data!F68</f>
        <v>0</v>
      </c>
      <c r="G225" s="37">
        <f>Raw_STEMH_Data!G68</f>
        <v>26</v>
      </c>
      <c r="H225" s="37">
        <f>Raw_STEMH_Data!H68</f>
        <v>0</v>
      </c>
      <c r="I225" s="37">
        <f>Raw_STEMH_Data!I68</f>
        <v>0</v>
      </c>
      <c r="J225" s="37">
        <f>Raw_STEMH_Data!J68</f>
        <v>0</v>
      </c>
      <c r="K225" s="37">
        <f>Raw_STEMH_Data!K68</f>
        <v>0</v>
      </c>
      <c r="L225" s="37">
        <f>Raw_STEMH_Data!L68</f>
        <v>0</v>
      </c>
      <c r="M225" s="37">
        <f>Raw_STEMH_Data!M68</f>
        <v>0</v>
      </c>
      <c r="N225" s="37"/>
      <c r="O225" s="37"/>
      <c r="P225" s="37">
        <f>Raw_STEMH_Data!N68</f>
        <v>0</v>
      </c>
      <c r="Q225" s="37">
        <f>Raw_STEMH_Data!O68</f>
        <v>16</v>
      </c>
      <c r="R225" s="37">
        <f>Raw_STEMH_Data!P68</f>
        <v>0</v>
      </c>
      <c r="S225" s="37">
        <f>Raw_STEMH_Data!Q68</f>
        <v>20</v>
      </c>
      <c r="T225" s="37">
        <f>Raw_STEMH_Data!R68</f>
        <v>0</v>
      </c>
      <c r="U225" s="37">
        <f>Raw_STEMH_Data!S68</f>
        <v>0</v>
      </c>
      <c r="V225" s="37">
        <f>Raw_STEMH_Data!T68</f>
        <v>0</v>
      </c>
      <c r="W225" s="37">
        <f>Raw_STEMH_Data!U68</f>
        <v>0</v>
      </c>
      <c r="X225" s="37">
        <f>Raw_STEMH_Data!V68</f>
        <v>0</v>
      </c>
      <c r="Y225" s="37">
        <f>Raw_STEMH_Data!W68</f>
        <v>0</v>
      </c>
      <c r="Z225" s="37"/>
      <c r="AA225" s="37"/>
      <c r="AB225" s="37">
        <f>Raw_STEMH_Data!X68</f>
        <v>0</v>
      </c>
      <c r="AC225" s="37">
        <f>Raw_STEMH_Data!Y68</f>
        <v>4</v>
      </c>
      <c r="AD225" s="37">
        <f>Raw_STEMH_Data!Z68</f>
        <v>0</v>
      </c>
      <c r="AE225" s="37">
        <f>Raw_STEMH_Data!AA68</f>
        <v>26</v>
      </c>
      <c r="AF225" s="37">
        <f>Raw_STEMH_Data!AB68</f>
        <v>0</v>
      </c>
      <c r="AG225" s="37">
        <f>Raw_STEMH_Data!AC68</f>
        <v>0</v>
      </c>
      <c r="AH225" s="37">
        <f>Raw_STEMH_Data!AD68</f>
        <v>0</v>
      </c>
      <c r="AI225" s="37">
        <f>Raw_STEMH_Data!AE68</f>
        <v>0</v>
      </c>
      <c r="AJ225" s="37">
        <f>Raw_STEMH_Data!AF68</f>
        <v>0</v>
      </c>
      <c r="AK225" s="37">
        <f>Raw_STEMH_Data!AG68</f>
        <v>0</v>
      </c>
      <c r="AL225" s="37"/>
      <c r="AM225" s="37"/>
      <c r="AN225" s="37">
        <f>Raw_STEMH_Data!AH68</f>
        <v>1</v>
      </c>
      <c r="AO225" s="37">
        <f>Raw_STEMH_Data!AI68</f>
        <v>3</v>
      </c>
      <c r="AP225" s="37">
        <f>Raw_STEMH_Data!AJ68</f>
        <v>0</v>
      </c>
      <c r="AQ225" s="37">
        <f>Raw_STEMH_Data!AK68</f>
        <v>33</v>
      </c>
      <c r="AR225" s="37">
        <f>Raw_STEMH_Data!AL68</f>
        <v>0</v>
      </c>
      <c r="AS225" s="37">
        <f>Raw_STEMH_Data!AM68</f>
        <v>0</v>
      </c>
      <c r="AT225" s="37">
        <f>Raw_STEMH_Data!AN68</f>
        <v>0</v>
      </c>
      <c r="AU225" s="37">
        <f>Raw_STEMH_Data!AO68</f>
        <v>0</v>
      </c>
      <c r="AV225" s="37">
        <f>Raw_STEMH_Data!AP68</f>
        <v>0</v>
      </c>
      <c r="AW225" s="37">
        <f>Raw_STEMH_Data!AQ68</f>
        <v>0</v>
      </c>
      <c r="AX225" s="37"/>
    </row>
    <row r="226" spans="1:50" x14ac:dyDescent="0.25">
      <c r="A226" s="35" t="str">
        <f>Raw_STEMH_Data!A69</f>
        <v>46</v>
      </c>
      <c r="B226" t="str">
        <f>Raw_STEMH_Data!B69</f>
        <v>SJC</v>
      </c>
      <c r="C226" s="343" t="str">
        <f>Raw_STEMH_Data!C69</f>
        <v>2</v>
      </c>
      <c r="D226" s="37">
        <f>Raw_STEMH_Data!D69</f>
        <v>12</v>
      </c>
      <c r="E226" s="37">
        <f>Raw_STEMH_Data!E69</f>
        <v>6</v>
      </c>
      <c r="F226" s="37">
        <f>Raw_STEMH_Data!F69</f>
        <v>0</v>
      </c>
      <c r="G226" s="37">
        <f>Raw_STEMH_Data!G69</f>
        <v>68</v>
      </c>
      <c r="H226" s="37">
        <f>Raw_STEMH_Data!H69</f>
        <v>0</v>
      </c>
      <c r="I226" s="37">
        <f>Raw_STEMH_Data!I69</f>
        <v>0</v>
      </c>
      <c r="J226" s="37">
        <f>Raw_STEMH_Data!J69</f>
        <v>0</v>
      </c>
      <c r="K226" s="37">
        <f>Raw_STEMH_Data!K69</f>
        <v>0</v>
      </c>
      <c r="L226" s="37">
        <f>Raw_STEMH_Data!L69</f>
        <v>0</v>
      </c>
      <c r="M226" s="37">
        <f>Raw_STEMH_Data!M69</f>
        <v>0</v>
      </c>
      <c r="N226" s="37"/>
      <c r="O226" s="37"/>
      <c r="P226" s="37">
        <f>Raw_STEMH_Data!N69</f>
        <v>24</v>
      </c>
      <c r="Q226" s="37">
        <f>Raw_STEMH_Data!O69</f>
        <v>2</v>
      </c>
      <c r="R226" s="37">
        <f>Raw_STEMH_Data!P69</f>
        <v>0</v>
      </c>
      <c r="S226" s="37">
        <f>Raw_STEMH_Data!Q69</f>
        <v>83</v>
      </c>
      <c r="T226" s="37">
        <f>Raw_STEMH_Data!R69</f>
        <v>0</v>
      </c>
      <c r="U226" s="37">
        <f>Raw_STEMH_Data!S69</f>
        <v>0</v>
      </c>
      <c r="V226" s="37">
        <f>Raw_STEMH_Data!T69</f>
        <v>0</v>
      </c>
      <c r="W226" s="37">
        <f>Raw_STEMH_Data!U69</f>
        <v>0</v>
      </c>
      <c r="X226" s="37">
        <f>Raw_STEMH_Data!V69</f>
        <v>0</v>
      </c>
      <c r="Y226" s="37">
        <f>Raw_STEMH_Data!W69</f>
        <v>0</v>
      </c>
      <c r="Z226" s="37"/>
      <c r="AA226" s="37"/>
      <c r="AB226" s="37">
        <f>Raw_STEMH_Data!X69</f>
        <v>30</v>
      </c>
      <c r="AC226" s="37">
        <f>Raw_STEMH_Data!Y69</f>
        <v>0</v>
      </c>
      <c r="AD226" s="37">
        <f>Raw_STEMH_Data!Z69</f>
        <v>0</v>
      </c>
      <c r="AE226" s="37">
        <f>Raw_STEMH_Data!AA69</f>
        <v>93</v>
      </c>
      <c r="AF226" s="37">
        <f>Raw_STEMH_Data!AB69</f>
        <v>0</v>
      </c>
      <c r="AG226" s="37">
        <f>Raw_STEMH_Data!AC69</f>
        <v>0</v>
      </c>
      <c r="AH226" s="37">
        <f>Raw_STEMH_Data!AD69</f>
        <v>0</v>
      </c>
      <c r="AI226" s="37">
        <f>Raw_STEMH_Data!AE69</f>
        <v>0</v>
      </c>
      <c r="AJ226" s="37">
        <f>Raw_STEMH_Data!AF69</f>
        <v>0</v>
      </c>
      <c r="AK226" s="37">
        <f>Raw_STEMH_Data!AG69</f>
        <v>0</v>
      </c>
      <c r="AL226" s="37"/>
      <c r="AM226" s="37"/>
      <c r="AN226" s="37">
        <f>Raw_STEMH_Data!AH69</f>
        <v>30</v>
      </c>
      <c r="AO226" s="37">
        <f>Raw_STEMH_Data!AI69</f>
        <v>0</v>
      </c>
      <c r="AP226" s="37">
        <f>Raw_STEMH_Data!AJ69</f>
        <v>0</v>
      </c>
      <c r="AQ226" s="37">
        <f>Raw_STEMH_Data!AK69</f>
        <v>73</v>
      </c>
      <c r="AR226" s="37">
        <f>Raw_STEMH_Data!AL69</f>
        <v>0</v>
      </c>
      <c r="AS226" s="37">
        <f>Raw_STEMH_Data!AM69</f>
        <v>0</v>
      </c>
      <c r="AT226" s="37">
        <f>Raw_STEMH_Data!AN69</f>
        <v>0</v>
      </c>
      <c r="AU226" s="37">
        <f>Raw_STEMH_Data!AO69</f>
        <v>0</v>
      </c>
      <c r="AV226" s="37">
        <f>Raw_STEMH_Data!AP69</f>
        <v>0</v>
      </c>
      <c r="AW226" s="37">
        <f>Raw_STEMH_Data!AQ69</f>
        <v>0</v>
      </c>
      <c r="AX226" s="37"/>
    </row>
    <row r="227" spans="1:50" x14ac:dyDescent="0.25">
      <c r="A227" s="35" t="str">
        <f>Raw_STEMH_Data!A70</f>
        <v>46</v>
      </c>
      <c r="B227" t="str">
        <f>Raw_STEMH_Data!B70</f>
        <v>SJC</v>
      </c>
      <c r="C227" s="343" t="str">
        <f>Raw_STEMH_Data!C70</f>
        <v>3</v>
      </c>
      <c r="D227" s="37">
        <f>Raw_STEMH_Data!D70</f>
        <v>0</v>
      </c>
      <c r="E227" s="37">
        <f>Raw_STEMH_Data!E70</f>
        <v>3</v>
      </c>
      <c r="F227" s="37">
        <f>Raw_STEMH_Data!F70</f>
        <v>0</v>
      </c>
      <c r="G227" s="37">
        <f>Raw_STEMH_Data!G70</f>
        <v>97</v>
      </c>
      <c r="H227" s="37">
        <f>Raw_STEMH_Data!H70</f>
        <v>0</v>
      </c>
      <c r="I227" s="37">
        <f>Raw_STEMH_Data!I70</f>
        <v>0</v>
      </c>
      <c r="J227" s="37">
        <f>Raw_STEMH_Data!J70</f>
        <v>0</v>
      </c>
      <c r="K227" s="37">
        <f>Raw_STEMH_Data!K70</f>
        <v>0</v>
      </c>
      <c r="L227" s="37">
        <f>Raw_STEMH_Data!L70</f>
        <v>0</v>
      </c>
      <c r="M227" s="37">
        <f>Raw_STEMH_Data!M70</f>
        <v>0</v>
      </c>
      <c r="N227" s="37"/>
      <c r="O227" s="37"/>
      <c r="P227" s="37">
        <f>Raw_STEMH_Data!N70</f>
        <v>1</v>
      </c>
      <c r="Q227" s="37">
        <f>Raw_STEMH_Data!O70</f>
        <v>81</v>
      </c>
      <c r="R227" s="37">
        <f>Raw_STEMH_Data!P70</f>
        <v>0</v>
      </c>
      <c r="S227" s="37">
        <f>Raw_STEMH_Data!Q70</f>
        <v>157</v>
      </c>
      <c r="T227" s="37">
        <f>Raw_STEMH_Data!R70</f>
        <v>0</v>
      </c>
      <c r="U227" s="37">
        <f>Raw_STEMH_Data!S70</f>
        <v>0</v>
      </c>
      <c r="V227" s="37">
        <f>Raw_STEMH_Data!T70</f>
        <v>0</v>
      </c>
      <c r="W227" s="37">
        <f>Raw_STEMH_Data!U70</f>
        <v>0</v>
      </c>
      <c r="X227" s="37">
        <f>Raw_STEMH_Data!V70</f>
        <v>0</v>
      </c>
      <c r="Y227" s="37">
        <f>Raw_STEMH_Data!W70</f>
        <v>0</v>
      </c>
      <c r="Z227" s="37"/>
      <c r="AA227" s="37"/>
      <c r="AB227" s="37">
        <f>Raw_STEMH_Data!X70</f>
        <v>0</v>
      </c>
      <c r="AC227" s="37">
        <f>Raw_STEMH_Data!Y70</f>
        <v>29</v>
      </c>
      <c r="AD227" s="37">
        <f>Raw_STEMH_Data!Z70</f>
        <v>0</v>
      </c>
      <c r="AE227" s="37">
        <f>Raw_STEMH_Data!AA70</f>
        <v>150</v>
      </c>
      <c r="AF227" s="37">
        <f>Raw_STEMH_Data!AB70</f>
        <v>0</v>
      </c>
      <c r="AG227" s="37">
        <f>Raw_STEMH_Data!AC70</f>
        <v>0</v>
      </c>
      <c r="AH227" s="37">
        <f>Raw_STEMH_Data!AD70</f>
        <v>0</v>
      </c>
      <c r="AI227" s="37">
        <f>Raw_STEMH_Data!AE70</f>
        <v>0</v>
      </c>
      <c r="AJ227" s="37">
        <f>Raw_STEMH_Data!AF70</f>
        <v>0</v>
      </c>
      <c r="AK227" s="37">
        <f>Raw_STEMH_Data!AG70</f>
        <v>0</v>
      </c>
      <c r="AL227" s="37"/>
      <c r="AM227" s="37"/>
      <c r="AN227" s="37">
        <f>Raw_STEMH_Data!AH70</f>
        <v>43</v>
      </c>
      <c r="AO227" s="37">
        <f>Raw_STEMH_Data!AI70</f>
        <v>6</v>
      </c>
      <c r="AP227" s="37">
        <f>Raw_STEMH_Data!AJ70</f>
        <v>0</v>
      </c>
      <c r="AQ227" s="37">
        <f>Raw_STEMH_Data!AK70</f>
        <v>163</v>
      </c>
      <c r="AR227" s="37">
        <f>Raw_STEMH_Data!AL70</f>
        <v>0</v>
      </c>
      <c r="AS227" s="37">
        <f>Raw_STEMH_Data!AM70</f>
        <v>0</v>
      </c>
      <c r="AT227" s="37">
        <f>Raw_STEMH_Data!AN70</f>
        <v>0</v>
      </c>
      <c r="AU227" s="37">
        <f>Raw_STEMH_Data!AO70</f>
        <v>0</v>
      </c>
      <c r="AV227" s="37">
        <f>Raw_STEMH_Data!AP70</f>
        <v>0</v>
      </c>
      <c r="AW227" s="37">
        <f>Raw_STEMH_Data!AQ70</f>
        <v>0</v>
      </c>
      <c r="AX227" s="37"/>
    </row>
    <row r="228" spans="1:50" x14ac:dyDescent="0.25">
      <c r="D228" s="344">
        <f t="shared" ref="D228:M228" si="176">SUM(D225:D227)</f>
        <v>12</v>
      </c>
      <c r="E228" s="344">
        <f t="shared" si="176"/>
        <v>24</v>
      </c>
      <c r="F228" s="344">
        <f t="shared" si="176"/>
        <v>0</v>
      </c>
      <c r="G228" s="344">
        <f t="shared" si="176"/>
        <v>191</v>
      </c>
      <c r="H228" s="344">
        <f t="shared" si="176"/>
        <v>0</v>
      </c>
      <c r="I228" s="344">
        <f t="shared" si="176"/>
        <v>0</v>
      </c>
      <c r="J228" s="344">
        <f t="shared" si="176"/>
        <v>0</v>
      </c>
      <c r="K228" s="344">
        <f t="shared" si="176"/>
        <v>0</v>
      </c>
      <c r="L228" s="344">
        <f t="shared" si="176"/>
        <v>0</v>
      </c>
      <c r="M228" s="344">
        <f t="shared" si="176"/>
        <v>0</v>
      </c>
      <c r="N228" s="37"/>
      <c r="O228" s="37"/>
      <c r="P228" s="344">
        <f t="shared" ref="P228:Y228" si="177">SUM(P225:P227)</f>
        <v>25</v>
      </c>
      <c r="Q228" s="344">
        <f t="shared" si="177"/>
        <v>99</v>
      </c>
      <c r="R228" s="344">
        <f t="shared" si="177"/>
        <v>0</v>
      </c>
      <c r="S228" s="344">
        <f t="shared" si="177"/>
        <v>260</v>
      </c>
      <c r="T228" s="344">
        <f t="shared" si="177"/>
        <v>0</v>
      </c>
      <c r="U228" s="344">
        <f t="shared" si="177"/>
        <v>0</v>
      </c>
      <c r="V228" s="344">
        <f t="shared" si="177"/>
        <v>0</v>
      </c>
      <c r="W228" s="344">
        <f t="shared" si="177"/>
        <v>0</v>
      </c>
      <c r="X228" s="344">
        <f t="shared" si="177"/>
        <v>0</v>
      </c>
      <c r="Y228" s="344">
        <f t="shared" si="177"/>
        <v>0</v>
      </c>
      <c r="Z228" s="37"/>
      <c r="AA228" s="37"/>
      <c r="AB228" s="344">
        <f t="shared" ref="AB228:AK228" si="178">SUM(AB225:AB227)</f>
        <v>30</v>
      </c>
      <c r="AC228" s="344">
        <f t="shared" si="178"/>
        <v>33</v>
      </c>
      <c r="AD228" s="344">
        <f t="shared" si="178"/>
        <v>0</v>
      </c>
      <c r="AE228" s="344">
        <f t="shared" si="178"/>
        <v>269</v>
      </c>
      <c r="AF228" s="344">
        <f t="shared" si="178"/>
        <v>0</v>
      </c>
      <c r="AG228" s="344">
        <f t="shared" si="178"/>
        <v>0</v>
      </c>
      <c r="AH228" s="344">
        <f t="shared" si="178"/>
        <v>0</v>
      </c>
      <c r="AI228" s="344">
        <f t="shared" si="178"/>
        <v>0</v>
      </c>
      <c r="AJ228" s="344">
        <f t="shared" si="178"/>
        <v>0</v>
      </c>
      <c r="AK228" s="344">
        <f t="shared" si="178"/>
        <v>0</v>
      </c>
      <c r="AL228" s="37"/>
      <c r="AM228" s="37"/>
      <c r="AN228" s="344">
        <f t="shared" ref="AN228:AW228" si="179">SUM(AN225:AN227)</f>
        <v>74</v>
      </c>
      <c r="AO228" s="344">
        <f t="shared" si="179"/>
        <v>9</v>
      </c>
      <c r="AP228" s="344">
        <f t="shared" si="179"/>
        <v>0</v>
      </c>
      <c r="AQ228" s="344">
        <f t="shared" si="179"/>
        <v>269</v>
      </c>
      <c r="AR228" s="344">
        <f t="shared" si="179"/>
        <v>0</v>
      </c>
      <c r="AS228" s="344">
        <f t="shared" si="179"/>
        <v>0</v>
      </c>
      <c r="AT228" s="344">
        <f t="shared" si="179"/>
        <v>0</v>
      </c>
      <c r="AU228" s="344">
        <f t="shared" si="179"/>
        <v>0</v>
      </c>
      <c r="AV228" s="344">
        <f t="shared" si="179"/>
        <v>0</v>
      </c>
      <c r="AW228" s="344">
        <f t="shared" si="179"/>
        <v>0</v>
      </c>
      <c r="AX228" s="37"/>
    </row>
    <row r="229" spans="1:50" x14ac:dyDescent="0.25"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</row>
    <row r="230" spans="1:50" x14ac:dyDescent="0.25">
      <c r="D230" s="37">
        <f>D225*Matrices!$B$35</f>
        <v>0</v>
      </c>
      <c r="E230" s="37">
        <f>E225*Matrices!$C$35</f>
        <v>7500</v>
      </c>
      <c r="F230" s="37">
        <f>F225*Matrices!$D$35</f>
        <v>0</v>
      </c>
      <c r="G230" s="37">
        <f>G225*Matrices!$E$35</f>
        <v>13000</v>
      </c>
      <c r="H230" s="37">
        <f>H225*Matrices!$F$35</f>
        <v>0</v>
      </c>
      <c r="I230" s="37">
        <f>I225*Matrices!$G$35</f>
        <v>0</v>
      </c>
      <c r="J230" s="37">
        <f>J225*Matrices!$H$35</f>
        <v>0</v>
      </c>
      <c r="K230" s="37">
        <f>K225*Matrices!$I$35</f>
        <v>0</v>
      </c>
      <c r="L230" s="37">
        <f>L225*Matrices!$J$35</f>
        <v>0</v>
      </c>
      <c r="M230" s="37">
        <f>M225*Matrices!$K$35</f>
        <v>0</v>
      </c>
      <c r="N230" s="37"/>
      <c r="O230" s="37"/>
      <c r="P230" s="37">
        <f>P225*Matrices!$B$35</f>
        <v>0</v>
      </c>
      <c r="Q230" s="37">
        <f>Q225*Matrices!$C$35</f>
        <v>8000</v>
      </c>
      <c r="R230" s="37">
        <f>R225*Matrices!$D$35</f>
        <v>0</v>
      </c>
      <c r="S230" s="37">
        <f>S225*Matrices!$E$35</f>
        <v>10000</v>
      </c>
      <c r="T230" s="37">
        <f>T225*Matrices!$F$35</f>
        <v>0</v>
      </c>
      <c r="U230" s="37">
        <f>U225*Matrices!$G$35</f>
        <v>0</v>
      </c>
      <c r="V230" s="37">
        <f>V225*Matrices!$H$35</f>
        <v>0</v>
      </c>
      <c r="W230" s="37">
        <f>W225*Matrices!$I$35</f>
        <v>0</v>
      </c>
      <c r="X230" s="37">
        <f>X225*Matrices!$J$35</f>
        <v>0</v>
      </c>
      <c r="Y230" s="37">
        <f>Y225*Matrices!$K$35</f>
        <v>0</v>
      </c>
      <c r="Z230" s="37"/>
      <c r="AA230" s="37"/>
      <c r="AB230" s="37">
        <f>AB225*Matrices!$B$35</f>
        <v>0</v>
      </c>
      <c r="AC230" s="37">
        <f>AC225*Matrices!$C$35</f>
        <v>2000</v>
      </c>
      <c r="AD230" s="37">
        <f>AD225*Matrices!$D$35</f>
        <v>0</v>
      </c>
      <c r="AE230" s="37">
        <f>AE225*Matrices!$E$35</f>
        <v>13000</v>
      </c>
      <c r="AF230" s="37">
        <f>AF225*Matrices!$F$35</f>
        <v>0</v>
      </c>
      <c r="AG230" s="37">
        <f>AG225*Matrices!$G$35</f>
        <v>0</v>
      </c>
      <c r="AH230" s="37">
        <f>AH225*Matrices!$H$35</f>
        <v>0</v>
      </c>
      <c r="AI230" s="37">
        <f>AI225*Matrices!$I$35</f>
        <v>0</v>
      </c>
      <c r="AJ230" s="37">
        <f>AJ225*Matrices!$J$35</f>
        <v>0</v>
      </c>
      <c r="AK230" s="37">
        <f>AK225*Matrices!$K$35</f>
        <v>0</v>
      </c>
      <c r="AL230" s="37"/>
      <c r="AM230" s="37"/>
      <c r="AN230" s="37">
        <f>AN225*Matrices!$B$35</f>
        <v>500</v>
      </c>
      <c r="AO230" s="37">
        <f>AO225*Matrices!$C$35</f>
        <v>1500</v>
      </c>
      <c r="AP230" s="37">
        <f>AP225*Matrices!$D$35</f>
        <v>0</v>
      </c>
      <c r="AQ230" s="37">
        <f>AQ225*Matrices!$E$35</f>
        <v>16500</v>
      </c>
      <c r="AR230" s="37">
        <f>AR225*Matrices!$F$35</f>
        <v>0</v>
      </c>
      <c r="AS230" s="37">
        <f>AS225*Matrices!$G$35</f>
        <v>0</v>
      </c>
      <c r="AT230" s="37">
        <f>AT225*Matrices!$H$35</f>
        <v>0</v>
      </c>
      <c r="AU230" s="37">
        <f>AU225*Matrices!$I$35</f>
        <v>0</v>
      </c>
      <c r="AV230" s="37">
        <f>AV225*Matrices!$J$35</f>
        <v>0</v>
      </c>
      <c r="AW230" s="37">
        <f>AW225*Matrices!$K$35</f>
        <v>0</v>
      </c>
      <c r="AX230" s="37"/>
    </row>
    <row r="231" spans="1:50" x14ac:dyDescent="0.25">
      <c r="D231" s="37">
        <f>D226*Matrices!$B$36</f>
        <v>6000</v>
      </c>
      <c r="E231" s="37">
        <f>E226*Matrices!$C$36</f>
        <v>3000</v>
      </c>
      <c r="F231" s="37">
        <f>F226*Matrices!$D$36</f>
        <v>0</v>
      </c>
      <c r="G231" s="37">
        <f>G226*Matrices!$E$36</f>
        <v>34000</v>
      </c>
      <c r="H231" s="37">
        <f>H226*Matrices!$F$36</f>
        <v>0</v>
      </c>
      <c r="I231" s="37">
        <f>I226*Matrices!$G$36</f>
        <v>0</v>
      </c>
      <c r="J231" s="37">
        <f>J226*Matrices!$H$36</f>
        <v>0</v>
      </c>
      <c r="K231" s="37">
        <f>K226*Matrices!$I$36</f>
        <v>0</v>
      </c>
      <c r="L231" s="37">
        <f>L226*Matrices!$J$36</f>
        <v>0</v>
      </c>
      <c r="M231" s="37">
        <f>M226*Matrices!$K$36</f>
        <v>0</v>
      </c>
      <c r="N231" s="37"/>
      <c r="O231" s="37"/>
      <c r="P231" s="37">
        <f>P226*Matrices!$B$36</f>
        <v>12000</v>
      </c>
      <c r="Q231" s="37">
        <f>Q226*Matrices!$C$36</f>
        <v>1000</v>
      </c>
      <c r="R231" s="37">
        <f>R226*Matrices!$D$36</f>
        <v>0</v>
      </c>
      <c r="S231" s="37">
        <f>S226*Matrices!$E$36</f>
        <v>41500</v>
      </c>
      <c r="T231" s="37">
        <f>T226*Matrices!$F$36</f>
        <v>0</v>
      </c>
      <c r="U231" s="37">
        <f>U226*Matrices!$G$36</f>
        <v>0</v>
      </c>
      <c r="V231" s="37">
        <f>V226*Matrices!$H$36</f>
        <v>0</v>
      </c>
      <c r="W231" s="37">
        <f>W226*Matrices!$I$36</f>
        <v>0</v>
      </c>
      <c r="X231" s="37">
        <f>X226*Matrices!$J$36</f>
        <v>0</v>
      </c>
      <c r="Y231" s="37">
        <f>Y226*Matrices!$K$36</f>
        <v>0</v>
      </c>
      <c r="Z231" s="37"/>
      <c r="AA231" s="37"/>
      <c r="AB231" s="37">
        <f>AB226*Matrices!$B$36</f>
        <v>15000</v>
      </c>
      <c r="AC231" s="37">
        <f>AC226*Matrices!$C$36</f>
        <v>0</v>
      </c>
      <c r="AD231" s="37">
        <f>AD226*Matrices!$D$36</f>
        <v>0</v>
      </c>
      <c r="AE231" s="37">
        <f>AE226*Matrices!$E$36</f>
        <v>46500</v>
      </c>
      <c r="AF231" s="37">
        <f>AF226*Matrices!$F$36</f>
        <v>0</v>
      </c>
      <c r="AG231" s="37">
        <f>AG226*Matrices!$G$36</f>
        <v>0</v>
      </c>
      <c r="AH231" s="37">
        <f>AH226*Matrices!$H$36</f>
        <v>0</v>
      </c>
      <c r="AI231" s="37">
        <f>AI226*Matrices!$I$36</f>
        <v>0</v>
      </c>
      <c r="AJ231" s="37">
        <f>AJ226*Matrices!$J$36</f>
        <v>0</v>
      </c>
      <c r="AK231" s="37">
        <f>AK226*Matrices!$K$36</f>
        <v>0</v>
      </c>
      <c r="AL231" s="37"/>
      <c r="AM231" s="37"/>
      <c r="AN231" s="37">
        <f>AN226*Matrices!$B$36</f>
        <v>15000</v>
      </c>
      <c r="AO231" s="37">
        <f>AO226*Matrices!$C$36</f>
        <v>0</v>
      </c>
      <c r="AP231" s="37">
        <f>AP226*Matrices!$D$36</f>
        <v>0</v>
      </c>
      <c r="AQ231" s="37">
        <f>AQ226*Matrices!$E$36</f>
        <v>36500</v>
      </c>
      <c r="AR231" s="37">
        <f>AR226*Matrices!$F$36</f>
        <v>0</v>
      </c>
      <c r="AS231" s="37">
        <f>AS226*Matrices!$G$36</f>
        <v>0</v>
      </c>
      <c r="AT231" s="37">
        <f>AT226*Matrices!$H$36</f>
        <v>0</v>
      </c>
      <c r="AU231" s="37">
        <f>AU226*Matrices!$I$36</f>
        <v>0</v>
      </c>
      <c r="AV231" s="37">
        <f>AV226*Matrices!$J$36</f>
        <v>0</v>
      </c>
      <c r="AW231" s="37">
        <f>AW226*Matrices!$K$36</f>
        <v>0</v>
      </c>
      <c r="AX231" s="37"/>
    </row>
    <row r="232" spans="1:50" x14ac:dyDescent="0.25">
      <c r="D232" s="37">
        <f>D227*Matrices!$B$37</f>
        <v>0</v>
      </c>
      <c r="E232" s="37">
        <f>E227*Matrices!$C$37</f>
        <v>1500</v>
      </c>
      <c r="F232" s="37">
        <f>F227*Matrices!$D$37</f>
        <v>0</v>
      </c>
      <c r="G232" s="37">
        <f>G227*Matrices!$E$37</f>
        <v>48500</v>
      </c>
      <c r="H232" s="37">
        <f>H227*Matrices!$F$37</f>
        <v>0</v>
      </c>
      <c r="I232" s="37">
        <f>I227*Matrices!$G$37</f>
        <v>0</v>
      </c>
      <c r="J232" s="37">
        <f>J227*Matrices!$H$37</f>
        <v>0</v>
      </c>
      <c r="K232" s="37">
        <f>K227*Matrices!$I$37</f>
        <v>0</v>
      </c>
      <c r="L232" s="37">
        <f>L227*Matrices!$J$37</f>
        <v>0</v>
      </c>
      <c r="M232" s="37">
        <f>M227*Matrices!$K$37</f>
        <v>0</v>
      </c>
      <c r="N232" s="37"/>
      <c r="O232" s="37"/>
      <c r="P232" s="37">
        <f>P227*Matrices!$B$37</f>
        <v>500</v>
      </c>
      <c r="Q232" s="37">
        <f>Q227*Matrices!$C$37</f>
        <v>40500</v>
      </c>
      <c r="R232" s="37">
        <f>R227*Matrices!$D$37</f>
        <v>0</v>
      </c>
      <c r="S232" s="37">
        <f>S227*Matrices!$E$37</f>
        <v>78500</v>
      </c>
      <c r="T232" s="37">
        <f>T227*Matrices!$F$37</f>
        <v>0</v>
      </c>
      <c r="U232" s="37">
        <f>U227*Matrices!$G$37</f>
        <v>0</v>
      </c>
      <c r="V232" s="37">
        <f>V227*Matrices!$H$37</f>
        <v>0</v>
      </c>
      <c r="W232" s="37">
        <f>W227*Matrices!$I$37</f>
        <v>0</v>
      </c>
      <c r="X232" s="37">
        <f>X227*Matrices!$J$37</f>
        <v>0</v>
      </c>
      <c r="Y232" s="37">
        <f>Y227*Matrices!$K$37</f>
        <v>0</v>
      </c>
      <c r="Z232" s="37"/>
      <c r="AA232" s="37"/>
      <c r="AB232" s="37">
        <f>AB227*Matrices!$B$37</f>
        <v>0</v>
      </c>
      <c r="AC232" s="37">
        <f>AC227*Matrices!$C$37</f>
        <v>14500</v>
      </c>
      <c r="AD232" s="37">
        <f>AD227*Matrices!$D$37</f>
        <v>0</v>
      </c>
      <c r="AE232" s="37">
        <f>AE227*Matrices!$E$37</f>
        <v>75000</v>
      </c>
      <c r="AF232" s="37">
        <f>AF227*Matrices!$F$37</f>
        <v>0</v>
      </c>
      <c r="AG232" s="37">
        <f>AG227*Matrices!$G$37</f>
        <v>0</v>
      </c>
      <c r="AH232" s="37">
        <f>AH227*Matrices!$H$37</f>
        <v>0</v>
      </c>
      <c r="AI232" s="37">
        <f>AI227*Matrices!$I$37</f>
        <v>0</v>
      </c>
      <c r="AJ232" s="37">
        <f>AJ227*Matrices!$J$37</f>
        <v>0</v>
      </c>
      <c r="AK232" s="37">
        <f>AK227*Matrices!$K$37</f>
        <v>0</v>
      </c>
      <c r="AL232" s="37"/>
      <c r="AM232" s="37"/>
      <c r="AN232" s="37">
        <f>AN227*Matrices!$B$37</f>
        <v>21500</v>
      </c>
      <c r="AO232" s="37">
        <f>AO227*Matrices!$C$37</f>
        <v>3000</v>
      </c>
      <c r="AP232" s="37">
        <f>AP227*Matrices!$D$37</f>
        <v>0</v>
      </c>
      <c r="AQ232" s="37">
        <f>AQ227*Matrices!$E$37</f>
        <v>81500</v>
      </c>
      <c r="AR232" s="37">
        <f>AR227*Matrices!$F$37</f>
        <v>0</v>
      </c>
      <c r="AS232" s="37">
        <f>AS227*Matrices!$G$37</f>
        <v>0</v>
      </c>
      <c r="AT232" s="37">
        <f>AT227*Matrices!$H$37</f>
        <v>0</v>
      </c>
      <c r="AU232" s="37">
        <f>AU227*Matrices!$I$37</f>
        <v>0</v>
      </c>
      <c r="AV232" s="37">
        <f>AV227*Matrices!$J$37</f>
        <v>0</v>
      </c>
      <c r="AW232" s="37">
        <f>AW227*Matrices!$K$37</f>
        <v>0</v>
      </c>
      <c r="AX232" s="37"/>
    </row>
    <row r="233" spans="1:50" x14ac:dyDescent="0.25">
      <c r="B233" t="str">
        <f>B227</f>
        <v>SJC</v>
      </c>
      <c r="D233" s="344">
        <f t="shared" ref="D233:M233" si="180">SUM(D230:D232)</f>
        <v>6000</v>
      </c>
      <c r="E233" s="344">
        <f t="shared" si="180"/>
        <v>12000</v>
      </c>
      <c r="F233" s="344">
        <f t="shared" si="180"/>
        <v>0</v>
      </c>
      <c r="G233" s="344">
        <f t="shared" si="180"/>
        <v>95500</v>
      </c>
      <c r="H233" s="344">
        <f t="shared" si="180"/>
        <v>0</v>
      </c>
      <c r="I233" s="344">
        <f t="shared" si="180"/>
        <v>0</v>
      </c>
      <c r="J233" s="344">
        <f t="shared" si="180"/>
        <v>0</v>
      </c>
      <c r="K233" s="344">
        <f t="shared" si="180"/>
        <v>0</v>
      </c>
      <c r="L233" s="344">
        <f t="shared" si="180"/>
        <v>0</v>
      </c>
      <c r="M233" s="344">
        <f t="shared" si="180"/>
        <v>0</v>
      </c>
      <c r="N233" s="194">
        <f>SUM(D233:M233)/Matrices!$L$37</f>
        <v>73.462783171521039</v>
      </c>
      <c r="O233" s="37"/>
      <c r="P233" s="344">
        <f t="shared" ref="P233:Y233" si="181">SUM(P230:P232)</f>
        <v>12500</v>
      </c>
      <c r="Q233" s="344">
        <f t="shared" si="181"/>
        <v>49500</v>
      </c>
      <c r="R233" s="344">
        <f t="shared" si="181"/>
        <v>0</v>
      </c>
      <c r="S233" s="344">
        <f t="shared" si="181"/>
        <v>130000</v>
      </c>
      <c r="T233" s="344">
        <f t="shared" si="181"/>
        <v>0</v>
      </c>
      <c r="U233" s="344">
        <f t="shared" si="181"/>
        <v>0</v>
      </c>
      <c r="V233" s="344">
        <f t="shared" si="181"/>
        <v>0</v>
      </c>
      <c r="W233" s="344">
        <f t="shared" si="181"/>
        <v>0</v>
      </c>
      <c r="X233" s="344">
        <f t="shared" si="181"/>
        <v>0</v>
      </c>
      <c r="Y233" s="344">
        <f t="shared" si="181"/>
        <v>0</v>
      </c>
      <c r="Z233" s="194">
        <f>SUM(P233:Y233)/Matrices!$L$37</f>
        <v>124.27184466019418</v>
      </c>
      <c r="AA233" s="37"/>
      <c r="AB233" s="344">
        <f t="shared" ref="AB233:AK233" si="182">SUM(AB230:AB232)</f>
        <v>15000</v>
      </c>
      <c r="AC233" s="344">
        <f t="shared" si="182"/>
        <v>16500</v>
      </c>
      <c r="AD233" s="344">
        <f t="shared" si="182"/>
        <v>0</v>
      </c>
      <c r="AE233" s="344">
        <f t="shared" si="182"/>
        <v>134500</v>
      </c>
      <c r="AF233" s="344">
        <f t="shared" si="182"/>
        <v>0</v>
      </c>
      <c r="AG233" s="344">
        <f t="shared" si="182"/>
        <v>0</v>
      </c>
      <c r="AH233" s="344">
        <f t="shared" si="182"/>
        <v>0</v>
      </c>
      <c r="AI233" s="344">
        <f t="shared" si="182"/>
        <v>0</v>
      </c>
      <c r="AJ233" s="344">
        <f t="shared" si="182"/>
        <v>0</v>
      </c>
      <c r="AK233" s="344">
        <f t="shared" si="182"/>
        <v>0</v>
      </c>
      <c r="AL233" s="194">
        <f>SUM(AB233:AK233)/Matrices!$L$37</f>
        <v>107.44336569579288</v>
      </c>
      <c r="AM233" s="37"/>
      <c r="AN233" s="344">
        <f t="shared" ref="AN233:AW233" si="183">SUM(AN230:AN232)</f>
        <v>37000</v>
      </c>
      <c r="AO233" s="344">
        <f t="shared" si="183"/>
        <v>4500</v>
      </c>
      <c r="AP233" s="344">
        <f t="shared" si="183"/>
        <v>0</v>
      </c>
      <c r="AQ233" s="344">
        <f t="shared" si="183"/>
        <v>134500</v>
      </c>
      <c r="AR233" s="344">
        <f t="shared" si="183"/>
        <v>0</v>
      </c>
      <c r="AS233" s="344">
        <f t="shared" si="183"/>
        <v>0</v>
      </c>
      <c r="AT233" s="344">
        <f t="shared" si="183"/>
        <v>0</v>
      </c>
      <c r="AU233" s="344">
        <f t="shared" si="183"/>
        <v>0</v>
      </c>
      <c r="AV233" s="344">
        <f t="shared" si="183"/>
        <v>0</v>
      </c>
      <c r="AW233" s="344">
        <f t="shared" si="183"/>
        <v>0</v>
      </c>
      <c r="AX233" s="194">
        <f>SUM(AN233:AW233)/Matrices!$L$37</f>
        <v>113.91585760517799</v>
      </c>
    </row>
    <row r="234" spans="1:50" x14ac:dyDescent="0.25">
      <c r="D234" s="345"/>
      <c r="E234" s="345"/>
      <c r="F234" s="345"/>
      <c r="G234" s="345"/>
      <c r="H234" s="345"/>
      <c r="I234" s="345"/>
      <c r="J234" s="345"/>
      <c r="K234" s="345"/>
      <c r="L234" s="345"/>
      <c r="M234" s="345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</row>
    <row r="235" spans="1:50" x14ac:dyDescent="0.25">
      <c r="A235" s="35" t="str">
        <f>Raw_STEMH_Data!A71</f>
        <v>47</v>
      </c>
      <c r="B235" t="str">
        <f>Raw_STEMH_Data!B71</f>
        <v>SFCC</v>
      </c>
      <c r="C235" s="343" t="str">
        <f>Raw_STEMH_Data!C71</f>
        <v>1</v>
      </c>
      <c r="D235" s="37">
        <f>Raw_STEMH_Data!D71</f>
        <v>0</v>
      </c>
      <c r="E235" s="37">
        <f>Raw_STEMH_Data!E71</f>
        <v>11</v>
      </c>
      <c r="F235" s="37">
        <f>Raw_STEMH_Data!F71</f>
        <v>0</v>
      </c>
      <c r="G235" s="37">
        <f>Raw_STEMH_Data!G71</f>
        <v>18</v>
      </c>
      <c r="H235" s="37">
        <f>Raw_STEMH_Data!H71</f>
        <v>0</v>
      </c>
      <c r="I235" s="37">
        <f>Raw_STEMH_Data!I71</f>
        <v>0</v>
      </c>
      <c r="J235" s="37">
        <f>Raw_STEMH_Data!J71</f>
        <v>0</v>
      </c>
      <c r="K235" s="37">
        <f>Raw_STEMH_Data!K71</f>
        <v>0</v>
      </c>
      <c r="L235" s="37">
        <f>Raw_STEMH_Data!L71</f>
        <v>0</v>
      </c>
      <c r="M235" s="37">
        <f>Raw_STEMH_Data!M71</f>
        <v>0</v>
      </c>
      <c r="N235" s="37"/>
      <c r="O235" s="37"/>
      <c r="P235" s="37">
        <f>Raw_STEMH_Data!N71</f>
        <v>0</v>
      </c>
      <c r="Q235" s="37">
        <f>Raw_STEMH_Data!O71</f>
        <v>0</v>
      </c>
      <c r="R235" s="37">
        <f>Raw_STEMH_Data!P71</f>
        <v>0</v>
      </c>
      <c r="S235" s="37">
        <f>Raw_STEMH_Data!Q71</f>
        <v>19</v>
      </c>
      <c r="T235" s="37">
        <f>Raw_STEMH_Data!R71</f>
        <v>0</v>
      </c>
      <c r="U235" s="37">
        <f>Raw_STEMH_Data!S71</f>
        <v>0</v>
      </c>
      <c r="V235" s="37">
        <f>Raw_STEMH_Data!T71</f>
        <v>0</v>
      </c>
      <c r="W235" s="37">
        <f>Raw_STEMH_Data!U71</f>
        <v>0</v>
      </c>
      <c r="X235" s="37">
        <f>Raw_STEMH_Data!V71</f>
        <v>0</v>
      </c>
      <c r="Y235" s="37">
        <f>Raw_STEMH_Data!W71</f>
        <v>0</v>
      </c>
      <c r="Z235" s="37"/>
      <c r="AA235" s="37"/>
      <c r="AB235" s="37">
        <f>Raw_STEMH_Data!X71</f>
        <v>0</v>
      </c>
      <c r="AC235" s="37">
        <f>Raw_STEMH_Data!Y71</f>
        <v>1</v>
      </c>
      <c r="AD235" s="37">
        <f>Raw_STEMH_Data!Z71</f>
        <v>0</v>
      </c>
      <c r="AE235" s="37">
        <f>Raw_STEMH_Data!AA71</f>
        <v>20</v>
      </c>
      <c r="AF235" s="37">
        <f>Raw_STEMH_Data!AB71</f>
        <v>0</v>
      </c>
      <c r="AG235" s="37">
        <f>Raw_STEMH_Data!AC71</f>
        <v>0</v>
      </c>
      <c r="AH235" s="37">
        <f>Raw_STEMH_Data!AD71</f>
        <v>0</v>
      </c>
      <c r="AI235" s="37">
        <f>Raw_STEMH_Data!AE71</f>
        <v>0</v>
      </c>
      <c r="AJ235" s="37">
        <f>Raw_STEMH_Data!AF71</f>
        <v>0</v>
      </c>
      <c r="AK235" s="37">
        <f>Raw_STEMH_Data!AG71</f>
        <v>0</v>
      </c>
      <c r="AL235" s="37"/>
      <c r="AM235" s="37"/>
      <c r="AN235" s="37">
        <f>Raw_STEMH_Data!AH71</f>
        <v>0</v>
      </c>
      <c r="AO235" s="37">
        <f>Raw_STEMH_Data!AI71</f>
        <v>5</v>
      </c>
      <c r="AP235" s="37">
        <f>Raw_STEMH_Data!AJ71</f>
        <v>0</v>
      </c>
      <c r="AQ235" s="37">
        <f>Raw_STEMH_Data!AK71</f>
        <v>19</v>
      </c>
      <c r="AR235" s="37">
        <f>Raw_STEMH_Data!AL71</f>
        <v>0</v>
      </c>
      <c r="AS235" s="37">
        <f>Raw_STEMH_Data!AM71</f>
        <v>0</v>
      </c>
      <c r="AT235" s="37">
        <f>Raw_STEMH_Data!AN71</f>
        <v>0</v>
      </c>
      <c r="AU235" s="37">
        <f>Raw_STEMH_Data!AO71</f>
        <v>0</v>
      </c>
      <c r="AV235" s="37">
        <f>Raw_STEMH_Data!AP71</f>
        <v>0</v>
      </c>
      <c r="AW235" s="37">
        <f>Raw_STEMH_Data!AQ71</f>
        <v>0</v>
      </c>
      <c r="AX235" s="37"/>
    </row>
    <row r="236" spans="1:50" x14ac:dyDescent="0.25">
      <c r="A236" s="35" t="str">
        <f>Raw_STEMH_Data!A72</f>
        <v>47</v>
      </c>
      <c r="B236" t="str">
        <f>Raw_STEMH_Data!B72</f>
        <v>SFCC</v>
      </c>
      <c r="C236" s="343" t="str">
        <f>Raw_STEMH_Data!C72</f>
        <v>2</v>
      </c>
      <c r="D236" s="37">
        <f>Raw_STEMH_Data!D72</f>
        <v>0</v>
      </c>
      <c r="E236" s="37">
        <f>Raw_STEMH_Data!E72</f>
        <v>20</v>
      </c>
      <c r="F236" s="37">
        <f>Raw_STEMH_Data!F72</f>
        <v>0</v>
      </c>
      <c r="G236" s="37">
        <f>Raw_STEMH_Data!G72</f>
        <v>5</v>
      </c>
      <c r="H236" s="37">
        <f>Raw_STEMH_Data!H72</f>
        <v>0</v>
      </c>
      <c r="I236" s="37">
        <f>Raw_STEMH_Data!I72</f>
        <v>0</v>
      </c>
      <c r="J236" s="37">
        <f>Raw_STEMH_Data!J72</f>
        <v>0</v>
      </c>
      <c r="K236" s="37">
        <f>Raw_STEMH_Data!K72</f>
        <v>0</v>
      </c>
      <c r="L236" s="37">
        <f>Raw_STEMH_Data!L72</f>
        <v>0</v>
      </c>
      <c r="M236" s="37">
        <f>Raw_STEMH_Data!M72</f>
        <v>0</v>
      </c>
      <c r="N236" s="37"/>
      <c r="O236" s="37"/>
      <c r="P236" s="37">
        <f>Raw_STEMH_Data!N72</f>
        <v>0</v>
      </c>
      <c r="Q236" s="37">
        <f>Raw_STEMH_Data!O72</f>
        <v>8</v>
      </c>
      <c r="R236" s="37">
        <f>Raw_STEMH_Data!P72</f>
        <v>0</v>
      </c>
      <c r="S236" s="37">
        <f>Raw_STEMH_Data!Q72</f>
        <v>12</v>
      </c>
      <c r="T236" s="37">
        <f>Raw_STEMH_Data!R72</f>
        <v>0</v>
      </c>
      <c r="U236" s="37">
        <f>Raw_STEMH_Data!S72</f>
        <v>0</v>
      </c>
      <c r="V236" s="37">
        <f>Raw_STEMH_Data!T72</f>
        <v>0</v>
      </c>
      <c r="W236" s="37">
        <f>Raw_STEMH_Data!U72</f>
        <v>0</v>
      </c>
      <c r="X236" s="37">
        <f>Raw_STEMH_Data!V72</f>
        <v>0</v>
      </c>
      <c r="Y236" s="37">
        <f>Raw_STEMH_Data!W72</f>
        <v>0</v>
      </c>
      <c r="Z236" s="37"/>
      <c r="AA236" s="37"/>
      <c r="AB236" s="37">
        <f>Raw_STEMH_Data!X72</f>
        <v>0</v>
      </c>
      <c r="AC236" s="37">
        <f>Raw_STEMH_Data!Y72</f>
        <v>13</v>
      </c>
      <c r="AD236" s="37">
        <f>Raw_STEMH_Data!Z72</f>
        <v>0</v>
      </c>
      <c r="AE236" s="37">
        <f>Raw_STEMH_Data!AA72</f>
        <v>15</v>
      </c>
      <c r="AF236" s="37">
        <f>Raw_STEMH_Data!AB72</f>
        <v>0</v>
      </c>
      <c r="AG236" s="37">
        <f>Raw_STEMH_Data!AC72</f>
        <v>0</v>
      </c>
      <c r="AH236" s="37">
        <f>Raw_STEMH_Data!AD72</f>
        <v>0</v>
      </c>
      <c r="AI236" s="37">
        <f>Raw_STEMH_Data!AE72</f>
        <v>0</v>
      </c>
      <c r="AJ236" s="37">
        <f>Raw_STEMH_Data!AF72</f>
        <v>0</v>
      </c>
      <c r="AK236" s="37">
        <f>Raw_STEMH_Data!AG72</f>
        <v>0</v>
      </c>
      <c r="AL236" s="37"/>
      <c r="AM236" s="37"/>
      <c r="AN236" s="37">
        <f>Raw_STEMH_Data!AH72</f>
        <v>0</v>
      </c>
      <c r="AO236" s="37">
        <f>Raw_STEMH_Data!AI72</f>
        <v>7</v>
      </c>
      <c r="AP236" s="37">
        <f>Raw_STEMH_Data!AJ72</f>
        <v>0</v>
      </c>
      <c r="AQ236" s="37">
        <f>Raw_STEMH_Data!AK72</f>
        <v>14</v>
      </c>
      <c r="AR236" s="37">
        <f>Raw_STEMH_Data!AL72</f>
        <v>0</v>
      </c>
      <c r="AS236" s="37">
        <f>Raw_STEMH_Data!AM72</f>
        <v>0</v>
      </c>
      <c r="AT236" s="37">
        <f>Raw_STEMH_Data!AN72</f>
        <v>0</v>
      </c>
      <c r="AU236" s="37">
        <f>Raw_STEMH_Data!AO72</f>
        <v>0</v>
      </c>
      <c r="AV236" s="37">
        <f>Raw_STEMH_Data!AP72</f>
        <v>0</v>
      </c>
      <c r="AW236" s="37">
        <f>Raw_STEMH_Data!AQ72</f>
        <v>0</v>
      </c>
      <c r="AX236" s="37"/>
    </row>
    <row r="237" spans="1:50" x14ac:dyDescent="0.25">
      <c r="A237" s="35" t="str">
        <f>Raw_STEMH_Data!A73</f>
        <v>47</v>
      </c>
      <c r="B237" t="str">
        <f>Raw_STEMH_Data!B73</f>
        <v>SFCC</v>
      </c>
      <c r="C237" s="343" t="str">
        <f>Raw_STEMH_Data!C73</f>
        <v>3</v>
      </c>
      <c r="D237" s="37">
        <f>Raw_STEMH_Data!D73</f>
        <v>25</v>
      </c>
      <c r="E237" s="37">
        <f>Raw_STEMH_Data!E73</f>
        <v>9</v>
      </c>
      <c r="F237" s="37">
        <f>Raw_STEMH_Data!F73</f>
        <v>0</v>
      </c>
      <c r="G237" s="37">
        <f>Raw_STEMH_Data!G73</f>
        <v>66</v>
      </c>
      <c r="H237" s="37">
        <f>Raw_STEMH_Data!H73</f>
        <v>0</v>
      </c>
      <c r="I237" s="37">
        <f>Raw_STEMH_Data!I73</f>
        <v>0</v>
      </c>
      <c r="J237" s="37">
        <f>Raw_STEMH_Data!J73</f>
        <v>0</v>
      </c>
      <c r="K237" s="37">
        <f>Raw_STEMH_Data!K73</f>
        <v>0</v>
      </c>
      <c r="L237" s="37">
        <f>Raw_STEMH_Data!L73</f>
        <v>0</v>
      </c>
      <c r="M237" s="37">
        <f>Raw_STEMH_Data!M73</f>
        <v>0</v>
      </c>
      <c r="N237" s="37"/>
      <c r="O237" s="37"/>
      <c r="P237" s="37">
        <f>Raw_STEMH_Data!N73</f>
        <v>21</v>
      </c>
      <c r="Q237" s="37">
        <f>Raw_STEMH_Data!O73</f>
        <v>27</v>
      </c>
      <c r="R237" s="37">
        <f>Raw_STEMH_Data!P73</f>
        <v>0</v>
      </c>
      <c r="S237" s="37">
        <f>Raw_STEMH_Data!Q73</f>
        <v>69</v>
      </c>
      <c r="T237" s="37">
        <f>Raw_STEMH_Data!R73</f>
        <v>0</v>
      </c>
      <c r="U237" s="37">
        <f>Raw_STEMH_Data!S73</f>
        <v>0</v>
      </c>
      <c r="V237" s="37">
        <f>Raw_STEMH_Data!T73</f>
        <v>0</v>
      </c>
      <c r="W237" s="37">
        <f>Raw_STEMH_Data!U73</f>
        <v>0</v>
      </c>
      <c r="X237" s="37">
        <f>Raw_STEMH_Data!V73</f>
        <v>0</v>
      </c>
      <c r="Y237" s="37">
        <f>Raw_STEMH_Data!W73</f>
        <v>0</v>
      </c>
      <c r="Z237" s="37"/>
      <c r="AA237" s="37"/>
      <c r="AB237" s="37">
        <f>Raw_STEMH_Data!X73</f>
        <v>64</v>
      </c>
      <c r="AC237" s="37">
        <f>Raw_STEMH_Data!Y73</f>
        <v>35</v>
      </c>
      <c r="AD237" s="37">
        <f>Raw_STEMH_Data!Z73</f>
        <v>0</v>
      </c>
      <c r="AE237" s="37">
        <f>Raw_STEMH_Data!AA73</f>
        <v>81</v>
      </c>
      <c r="AF237" s="37">
        <f>Raw_STEMH_Data!AB73</f>
        <v>0</v>
      </c>
      <c r="AG237" s="37">
        <f>Raw_STEMH_Data!AC73</f>
        <v>0</v>
      </c>
      <c r="AH237" s="37">
        <f>Raw_STEMH_Data!AD73</f>
        <v>0</v>
      </c>
      <c r="AI237" s="37">
        <f>Raw_STEMH_Data!AE73</f>
        <v>0</v>
      </c>
      <c r="AJ237" s="37">
        <f>Raw_STEMH_Data!AF73</f>
        <v>0</v>
      </c>
      <c r="AK237" s="37">
        <f>Raw_STEMH_Data!AG73</f>
        <v>0</v>
      </c>
      <c r="AL237" s="37"/>
      <c r="AM237" s="37"/>
      <c r="AN237" s="37">
        <f>Raw_STEMH_Data!AH73</f>
        <v>72</v>
      </c>
      <c r="AO237" s="37">
        <f>Raw_STEMH_Data!AI73</f>
        <v>52</v>
      </c>
      <c r="AP237" s="37">
        <f>Raw_STEMH_Data!AJ73</f>
        <v>0</v>
      </c>
      <c r="AQ237" s="37">
        <f>Raw_STEMH_Data!AK73</f>
        <v>82</v>
      </c>
      <c r="AR237" s="37">
        <f>Raw_STEMH_Data!AL73</f>
        <v>0</v>
      </c>
      <c r="AS237" s="37">
        <f>Raw_STEMH_Data!AM73</f>
        <v>0</v>
      </c>
      <c r="AT237" s="37">
        <f>Raw_STEMH_Data!AN73</f>
        <v>0</v>
      </c>
      <c r="AU237" s="37">
        <f>Raw_STEMH_Data!AO73</f>
        <v>0</v>
      </c>
      <c r="AV237" s="37">
        <f>Raw_STEMH_Data!AP73</f>
        <v>0</v>
      </c>
      <c r="AW237" s="37">
        <f>Raw_STEMH_Data!AQ73</f>
        <v>0</v>
      </c>
      <c r="AX237" s="37"/>
    </row>
    <row r="238" spans="1:50" x14ac:dyDescent="0.25">
      <c r="D238" s="344">
        <f t="shared" ref="D238:M238" si="184">SUM(D235:D237)</f>
        <v>25</v>
      </c>
      <c r="E238" s="344">
        <f t="shared" si="184"/>
        <v>40</v>
      </c>
      <c r="F238" s="344">
        <f t="shared" si="184"/>
        <v>0</v>
      </c>
      <c r="G238" s="344">
        <f t="shared" si="184"/>
        <v>89</v>
      </c>
      <c r="H238" s="344">
        <f t="shared" si="184"/>
        <v>0</v>
      </c>
      <c r="I238" s="344">
        <f t="shared" si="184"/>
        <v>0</v>
      </c>
      <c r="J238" s="344">
        <f t="shared" si="184"/>
        <v>0</v>
      </c>
      <c r="K238" s="344">
        <f t="shared" si="184"/>
        <v>0</v>
      </c>
      <c r="L238" s="344">
        <f t="shared" si="184"/>
        <v>0</v>
      </c>
      <c r="M238" s="344">
        <f t="shared" si="184"/>
        <v>0</v>
      </c>
      <c r="N238" s="37"/>
      <c r="O238" s="37"/>
      <c r="P238" s="344">
        <f t="shared" ref="P238:Y238" si="185">SUM(P235:P237)</f>
        <v>21</v>
      </c>
      <c r="Q238" s="344">
        <f t="shared" si="185"/>
        <v>35</v>
      </c>
      <c r="R238" s="344">
        <f t="shared" si="185"/>
        <v>0</v>
      </c>
      <c r="S238" s="344">
        <f t="shared" si="185"/>
        <v>100</v>
      </c>
      <c r="T238" s="344">
        <f t="shared" si="185"/>
        <v>0</v>
      </c>
      <c r="U238" s="344">
        <f t="shared" si="185"/>
        <v>0</v>
      </c>
      <c r="V238" s="344">
        <f t="shared" si="185"/>
        <v>0</v>
      </c>
      <c r="W238" s="344">
        <f t="shared" si="185"/>
        <v>0</v>
      </c>
      <c r="X238" s="344">
        <f t="shared" si="185"/>
        <v>0</v>
      </c>
      <c r="Y238" s="344">
        <f t="shared" si="185"/>
        <v>0</v>
      </c>
      <c r="Z238" s="37"/>
      <c r="AA238" s="37"/>
      <c r="AB238" s="344">
        <f t="shared" ref="AB238:AK238" si="186">SUM(AB235:AB237)</f>
        <v>64</v>
      </c>
      <c r="AC238" s="344">
        <f t="shared" si="186"/>
        <v>49</v>
      </c>
      <c r="AD238" s="344">
        <f t="shared" si="186"/>
        <v>0</v>
      </c>
      <c r="AE238" s="344">
        <f t="shared" si="186"/>
        <v>116</v>
      </c>
      <c r="AF238" s="344">
        <f t="shared" si="186"/>
        <v>0</v>
      </c>
      <c r="AG238" s="344">
        <f t="shared" si="186"/>
        <v>0</v>
      </c>
      <c r="AH238" s="344">
        <f t="shared" si="186"/>
        <v>0</v>
      </c>
      <c r="AI238" s="344">
        <f t="shared" si="186"/>
        <v>0</v>
      </c>
      <c r="AJ238" s="344">
        <f t="shared" si="186"/>
        <v>0</v>
      </c>
      <c r="AK238" s="344">
        <f t="shared" si="186"/>
        <v>0</v>
      </c>
      <c r="AL238" s="37"/>
      <c r="AM238" s="37"/>
      <c r="AN238" s="344">
        <f t="shared" ref="AN238:AW238" si="187">SUM(AN235:AN237)</f>
        <v>72</v>
      </c>
      <c r="AO238" s="344">
        <f t="shared" si="187"/>
        <v>64</v>
      </c>
      <c r="AP238" s="344">
        <f t="shared" si="187"/>
        <v>0</v>
      </c>
      <c r="AQ238" s="344">
        <f t="shared" si="187"/>
        <v>115</v>
      </c>
      <c r="AR238" s="344">
        <f t="shared" si="187"/>
        <v>0</v>
      </c>
      <c r="AS238" s="344">
        <f t="shared" si="187"/>
        <v>0</v>
      </c>
      <c r="AT238" s="344">
        <f t="shared" si="187"/>
        <v>0</v>
      </c>
      <c r="AU238" s="344">
        <f t="shared" si="187"/>
        <v>0</v>
      </c>
      <c r="AV238" s="344">
        <f t="shared" si="187"/>
        <v>0</v>
      </c>
      <c r="AW238" s="344">
        <f t="shared" si="187"/>
        <v>0</v>
      </c>
      <c r="AX238" s="37"/>
    </row>
    <row r="239" spans="1:50" x14ac:dyDescent="0.25"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</row>
    <row r="240" spans="1:50" x14ac:dyDescent="0.25">
      <c r="D240" s="37">
        <f>D235*Matrices!$B$35</f>
        <v>0</v>
      </c>
      <c r="E240" s="37">
        <f>E235*Matrices!$C$35</f>
        <v>5500</v>
      </c>
      <c r="F240" s="37">
        <f>F235*Matrices!$D$35</f>
        <v>0</v>
      </c>
      <c r="G240" s="37">
        <f>G235*Matrices!$E$35</f>
        <v>9000</v>
      </c>
      <c r="H240" s="37">
        <f>H235*Matrices!$F$35</f>
        <v>0</v>
      </c>
      <c r="I240" s="37">
        <f>I235*Matrices!$G$35</f>
        <v>0</v>
      </c>
      <c r="J240" s="37">
        <f>J235*Matrices!$H$35</f>
        <v>0</v>
      </c>
      <c r="K240" s="37">
        <f>K235*Matrices!$I$35</f>
        <v>0</v>
      </c>
      <c r="L240" s="37">
        <f>L235*Matrices!$J$35</f>
        <v>0</v>
      </c>
      <c r="M240" s="37">
        <f>M235*Matrices!$K$35</f>
        <v>0</v>
      </c>
      <c r="N240" s="37"/>
      <c r="O240" s="37"/>
      <c r="P240" s="37">
        <f>P235*Matrices!$B$35</f>
        <v>0</v>
      </c>
      <c r="Q240" s="37">
        <f>Q235*Matrices!$C$35</f>
        <v>0</v>
      </c>
      <c r="R240" s="37">
        <f>R235*Matrices!$D$35</f>
        <v>0</v>
      </c>
      <c r="S240" s="37">
        <f>S235*Matrices!$E$35</f>
        <v>9500</v>
      </c>
      <c r="T240" s="37">
        <f>T235*Matrices!$F$35</f>
        <v>0</v>
      </c>
      <c r="U240" s="37">
        <f>U235*Matrices!$G$35</f>
        <v>0</v>
      </c>
      <c r="V240" s="37">
        <f>V235*Matrices!$H$35</f>
        <v>0</v>
      </c>
      <c r="W240" s="37">
        <f>W235*Matrices!$I$35</f>
        <v>0</v>
      </c>
      <c r="X240" s="37">
        <f>X235*Matrices!$J$35</f>
        <v>0</v>
      </c>
      <c r="Y240" s="37">
        <f>Y235*Matrices!$K$35</f>
        <v>0</v>
      </c>
      <c r="Z240" s="37"/>
      <c r="AA240" s="37"/>
      <c r="AB240" s="37">
        <f>AB235*Matrices!$B$35</f>
        <v>0</v>
      </c>
      <c r="AC240" s="37">
        <f>AC235*Matrices!$C$35</f>
        <v>500</v>
      </c>
      <c r="AD240" s="37">
        <f>AD235*Matrices!$D$35</f>
        <v>0</v>
      </c>
      <c r="AE240" s="37">
        <f>AE235*Matrices!$E$35</f>
        <v>10000</v>
      </c>
      <c r="AF240" s="37">
        <f>AF235*Matrices!$F$35</f>
        <v>0</v>
      </c>
      <c r="AG240" s="37">
        <f>AG235*Matrices!$G$35</f>
        <v>0</v>
      </c>
      <c r="AH240" s="37">
        <f>AH235*Matrices!$H$35</f>
        <v>0</v>
      </c>
      <c r="AI240" s="37">
        <f>AI235*Matrices!$I$35</f>
        <v>0</v>
      </c>
      <c r="AJ240" s="37">
        <f>AJ235*Matrices!$J$35</f>
        <v>0</v>
      </c>
      <c r="AK240" s="37">
        <f>AK235*Matrices!$K$35</f>
        <v>0</v>
      </c>
      <c r="AL240" s="37"/>
      <c r="AM240" s="37"/>
      <c r="AN240" s="37">
        <f>AN235*Matrices!$B$35</f>
        <v>0</v>
      </c>
      <c r="AO240" s="37">
        <f>AO235*Matrices!$C$35</f>
        <v>2500</v>
      </c>
      <c r="AP240" s="37">
        <f>AP235*Matrices!$D$35</f>
        <v>0</v>
      </c>
      <c r="AQ240" s="37">
        <f>AQ235*Matrices!$E$35</f>
        <v>9500</v>
      </c>
      <c r="AR240" s="37">
        <f>AR235*Matrices!$F$35</f>
        <v>0</v>
      </c>
      <c r="AS240" s="37">
        <f>AS235*Matrices!$G$35</f>
        <v>0</v>
      </c>
      <c r="AT240" s="37">
        <f>AT235*Matrices!$H$35</f>
        <v>0</v>
      </c>
      <c r="AU240" s="37">
        <f>AU235*Matrices!$I$35</f>
        <v>0</v>
      </c>
      <c r="AV240" s="37">
        <f>AV235*Matrices!$J$35</f>
        <v>0</v>
      </c>
      <c r="AW240" s="37">
        <f>AW235*Matrices!$K$35</f>
        <v>0</v>
      </c>
      <c r="AX240" s="37"/>
    </row>
    <row r="241" spans="2:50" x14ac:dyDescent="0.25">
      <c r="D241" s="37">
        <f>D236*Matrices!$B$36</f>
        <v>0</v>
      </c>
      <c r="E241" s="37">
        <f>E236*Matrices!$C$36</f>
        <v>10000</v>
      </c>
      <c r="F241" s="37">
        <f>F236*Matrices!$D$36</f>
        <v>0</v>
      </c>
      <c r="G241" s="37">
        <f>G236*Matrices!$E$36</f>
        <v>2500</v>
      </c>
      <c r="H241" s="37">
        <f>H236*Matrices!$F$36</f>
        <v>0</v>
      </c>
      <c r="I241" s="37">
        <f>I236*Matrices!$G$36</f>
        <v>0</v>
      </c>
      <c r="J241" s="37">
        <f>J236*Matrices!$H$36</f>
        <v>0</v>
      </c>
      <c r="K241" s="37">
        <f>K236*Matrices!$I$36</f>
        <v>0</v>
      </c>
      <c r="L241" s="37">
        <f>L236*Matrices!$J$36</f>
        <v>0</v>
      </c>
      <c r="M241" s="37">
        <f>M236*Matrices!$K$36</f>
        <v>0</v>
      </c>
      <c r="N241" s="37"/>
      <c r="O241" s="37"/>
      <c r="P241" s="37">
        <f>P236*Matrices!$B$36</f>
        <v>0</v>
      </c>
      <c r="Q241" s="37">
        <f>Q236*Matrices!$C$36</f>
        <v>4000</v>
      </c>
      <c r="R241" s="37">
        <f>R236*Matrices!$D$36</f>
        <v>0</v>
      </c>
      <c r="S241" s="37">
        <f>S236*Matrices!$E$36</f>
        <v>6000</v>
      </c>
      <c r="T241" s="37">
        <f>T236*Matrices!$F$36</f>
        <v>0</v>
      </c>
      <c r="U241" s="37">
        <f>U236*Matrices!$G$36</f>
        <v>0</v>
      </c>
      <c r="V241" s="37">
        <f>V236*Matrices!$H$36</f>
        <v>0</v>
      </c>
      <c r="W241" s="37">
        <f>W236*Matrices!$I$36</f>
        <v>0</v>
      </c>
      <c r="X241" s="37">
        <f>X236*Matrices!$J$36</f>
        <v>0</v>
      </c>
      <c r="Y241" s="37">
        <f>Y236*Matrices!$K$36</f>
        <v>0</v>
      </c>
      <c r="Z241" s="37"/>
      <c r="AA241" s="37"/>
      <c r="AB241" s="37">
        <f>AB236*Matrices!$B$36</f>
        <v>0</v>
      </c>
      <c r="AC241" s="37">
        <f>AC236*Matrices!$C$36</f>
        <v>6500</v>
      </c>
      <c r="AD241" s="37">
        <f>AD236*Matrices!$D$36</f>
        <v>0</v>
      </c>
      <c r="AE241" s="37">
        <f>AE236*Matrices!$E$36</f>
        <v>7500</v>
      </c>
      <c r="AF241" s="37">
        <f>AF236*Matrices!$F$36</f>
        <v>0</v>
      </c>
      <c r="AG241" s="37">
        <f>AG236*Matrices!$G$36</f>
        <v>0</v>
      </c>
      <c r="AH241" s="37">
        <f>AH236*Matrices!$H$36</f>
        <v>0</v>
      </c>
      <c r="AI241" s="37">
        <f>AI236*Matrices!$I$36</f>
        <v>0</v>
      </c>
      <c r="AJ241" s="37">
        <f>AJ236*Matrices!$J$36</f>
        <v>0</v>
      </c>
      <c r="AK241" s="37">
        <f>AK236*Matrices!$K$36</f>
        <v>0</v>
      </c>
      <c r="AL241" s="37"/>
      <c r="AM241" s="37"/>
      <c r="AN241" s="37">
        <f>AN236*Matrices!$B$36</f>
        <v>0</v>
      </c>
      <c r="AO241" s="37">
        <f>AO236*Matrices!$C$36</f>
        <v>3500</v>
      </c>
      <c r="AP241" s="37">
        <f>AP236*Matrices!$D$36</f>
        <v>0</v>
      </c>
      <c r="AQ241" s="37">
        <f>AQ236*Matrices!$E$36</f>
        <v>7000</v>
      </c>
      <c r="AR241" s="37">
        <f>AR236*Matrices!$F$36</f>
        <v>0</v>
      </c>
      <c r="AS241" s="37">
        <f>AS236*Matrices!$G$36</f>
        <v>0</v>
      </c>
      <c r="AT241" s="37">
        <f>AT236*Matrices!$H$36</f>
        <v>0</v>
      </c>
      <c r="AU241" s="37">
        <f>AU236*Matrices!$I$36</f>
        <v>0</v>
      </c>
      <c r="AV241" s="37">
        <f>AV236*Matrices!$J$36</f>
        <v>0</v>
      </c>
      <c r="AW241" s="37">
        <f>AW236*Matrices!$K$36</f>
        <v>0</v>
      </c>
      <c r="AX241" s="37"/>
    </row>
    <row r="242" spans="2:50" x14ac:dyDescent="0.25">
      <c r="D242" s="37">
        <f>D237*Matrices!$B$37</f>
        <v>12500</v>
      </c>
      <c r="E242" s="37">
        <f>E237*Matrices!$C$37</f>
        <v>4500</v>
      </c>
      <c r="F242" s="37">
        <f>F237*Matrices!$D$37</f>
        <v>0</v>
      </c>
      <c r="G242" s="37">
        <f>G237*Matrices!$E$37</f>
        <v>33000</v>
      </c>
      <c r="H242" s="37">
        <f>H237*Matrices!$F$37</f>
        <v>0</v>
      </c>
      <c r="I242" s="37">
        <f>I237*Matrices!$G$37</f>
        <v>0</v>
      </c>
      <c r="J242" s="37">
        <f>J237*Matrices!$H$37</f>
        <v>0</v>
      </c>
      <c r="K242" s="37">
        <f>K237*Matrices!$I$37</f>
        <v>0</v>
      </c>
      <c r="L242" s="37">
        <f>L237*Matrices!$J$37</f>
        <v>0</v>
      </c>
      <c r="M242" s="37">
        <f>M237*Matrices!$K$37</f>
        <v>0</v>
      </c>
      <c r="N242" s="37"/>
      <c r="O242" s="37"/>
      <c r="P242" s="37">
        <f>P237*Matrices!$B$37</f>
        <v>10500</v>
      </c>
      <c r="Q242" s="37">
        <f>Q237*Matrices!$C$37</f>
        <v>13500</v>
      </c>
      <c r="R242" s="37">
        <f>R237*Matrices!$D$37</f>
        <v>0</v>
      </c>
      <c r="S242" s="37">
        <f>S237*Matrices!$E$37</f>
        <v>34500</v>
      </c>
      <c r="T242" s="37">
        <f>T237*Matrices!$F$37</f>
        <v>0</v>
      </c>
      <c r="U242" s="37">
        <f>U237*Matrices!$G$37</f>
        <v>0</v>
      </c>
      <c r="V242" s="37">
        <f>V237*Matrices!$H$37</f>
        <v>0</v>
      </c>
      <c r="W242" s="37">
        <f>W237*Matrices!$I$37</f>
        <v>0</v>
      </c>
      <c r="X242" s="37">
        <f>X237*Matrices!$J$37</f>
        <v>0</v>
      </c>
      <c r="Y242" s="37">
        <f>Y237*Matrices!$K$37</f>
        <v>0</v>
      </c>
      <c r="Z242" s="37"/>
      <c r="AA242" s="37"/>
      <c r="AB242" s="37">
        <f>AB237*Matrices!$B$37</f>
        <v>32000</v>
      </c>
      <c r="AC242" s="37">
        <f>AC237*Matrices!$C$37</f>
        <v>17500</v>
      </c>
      <c r="AD242" s="37">
        <f>AD237*Matrices!$D$37</f>
        <v>0</v>
      </c>
      <c r="AE242" s="37">
        <f>AE237*Matrices!$E$37</f>
        <v>40500</v>
      </c>
      <c r="AF242" s="37">
        <f>AF237*Matrices!$F$37</f>
        <v>0</v>
      </c>
      <c r="AG242" s="37">
        <f>AG237*Matrices!$G$37</f>
        <v>0</v>
      </c>
      <c r="AH242" s="37">
        <f>AH237*Matrices!$H$37</f>
        <v>0</v>
      </c>
      <c r="AI242" s="37">
        <f>AI237*Matrices!$I$37</f>
        <v>0</v>
      </c>
      <c r="AJ242" s="37">
        <f>AJ237*Matrices!$J$37</f>
        <v>0</v>
      </c>
      <c r="AK242" s="37">
        <f>AK237*Matrices!$K$37</f>
        <v>0</v>
      </c>
      <c r="AL242" s="37"/>
      <c r="AM242" s="37"/>
      <c r="AN242" s="37">
        <f>AN237*Matrices!$B$37</f>
        <v>36000</v>
      </c>
      <c r="AO242" s="37">
        <f>AO237*Matrices!$C$37</f>
        <v>26000</v>
      </c>
      <c r="AP242" s="37">
        <f>AP237*Matrices!$D$37</f>
        <v>0</v>
      </c>
      <c r="AQ242" s="37">
        <f>AQ237*Matrices!$E$37</f>
        <v>41000</v>
      </c>
      <c r="AR242" s="37">
        <f>AR237*Matrices!$F$37</f>
        <v>0</v>
      </c>
      <c r="AS242" s="37">
        <f>AS237*Matrices!$G$37</f>
        <v>0</v>
      </c>
      <c r="AT242" s="37">
        <f>AT237*Matrices!$H$37</f>
        <v>0</v>
      </c>
      <c r="AU242" s="37">
        <f>AU237*Matrices!$I$37</f>
        <v>0</v>
      </c>
      <c r="AV242" s="37">
        <f>AV237*Matrices!$J$37</f>
        <v>0</v>
      </c>
      <c r="AW242" s="37">
        <f>AW237*Matrices!$K$37</f>
        <v>0</v>
      </c>
      <c r="AX242" s="37"/>
    </row>
    <row r="243" spans="2:50" x14ac:dyDescent="0.25">
      <c r="B243" t="str">
        <f>B237</f>
        <v>SFCC</v>
      </c>
      <c r="D243" s="344">
        <f t="shared" ref="D243:M243" si="188">SUM(D240:D242)</f>
        <v>12500</v>
      </c>
      <c r="E243" s="344">
        <f t="shared" si="188"/>
        <v>20000</v>
      </c>
      <c r="F243" s="344">
        <f t="shared" si="188"/>
        <v>0</v>
      </c>
      <c r="G243" s="344">
        <f t="shared" si="188"/>
        <v>44500</v>
      </c>
      <c r="H243" s="344">
        <f t="shared" si="188"/>
        <v>0</v>
      </c>
      <c r="I243" s="344">
        <f t="shared" si="188"/>
        <v>0</v>
      </c>
      <c r="J243" s="344">
        <f t="shared" si="188"/>
        <v>0</v>
      </c>
      <c r="K243" s="344">
        <f t="shared" si="188"/>
        <v>0</v>
      </c>
      <c r="L243" s="344">
        <f t="shared" si="188"/>
        <v>0</v>
      </c>
      <c r="M243" s="344">
        <f t="shared" si="188"/>
        <v>0</v>
      </c>
      <c r="N243" s="194">
        <f>SUM(D243:M243)/Matrices!$L$37</f>
        <v>49.838187702265373</v>
      </c>
      <c r="O243" s="37"/>
      <c r="P243" s="344">
        <f t="shared" ref="P243:Y243" si="189">SUM(P240:P242)</f>
        <v>10500</v>
      </c>
      <c r="Q243" s="344">
        <f t="shared" si="189"/>
        <v>17500</v>
      </c>
      <c r="R243" s="344">
        <f t="shared" si="189"/>
        <v>0</v>
      </c>
      <c r="S243" s="344">
        <f t="shared" si="189"/>
        <v>50000</v>
      </c>
      <c r="T243" s="344">
        <f t="shared" si="189"/>
        <v>0</v>
      </c>
      <c r="U243" s="344">
        <f t="shared" si="189"/>
        <v>0</v>
      </c>
      <c r="V243" s="344">
        <f t="shared" si="189"/>
        <v>0</v>
      </c>
      <c r="W243" s="344">
        <f t="shared" si="189"/>
        <v>0</v>
      </c>
      <c r="X243" s="344">
        <f t="shared" si="189"/>
        <v>0</v>
      </c>
      <c r="Y243" s="344">
        <f t="shared" si="189"/>
        <v>0</v>
      </c>
      <c r="Z243" s="194">
        <f>SUM(P243:Y243)/Matrices!$L$37</f>
        <v>50.485436893203882</v>
      </c>
      <c r="AA243" s="37"/>
      <c r="AB243" s="344">
        <f t="shared" ref="AB243:AK243" si="190">SUM(AB240:AB242)</f>
        <v>32000</v>
      </c>
      <c r="AC243" s="344">
        <f t="shared" si="190"/>
        <v>24500</v>
      </c>
      <c r="AD243" s="344">
        <f t="shared" si="190"/>
        <v>0</v>
      </c>
      <c r="AE243" s="344">
        <f t="shared" si="190"/>
        <v>58000</v>
      </c>
      <c r="AF243" s="344">
        <f t="shared" si="190"/>
        <v>0</v>
      </c>
      <c r="AG243" s="344">
        <f t="shared" si="190"/>
        <v>0</v>
      </c>
      <c r="AH243" s="344">
        <f t="shared" si="190"/>
        <v>0</v>
      </c>
      <c r="AI243" s="344">
        <f t="shared" si="190"/>
        <v>0</v>
      </c>
      <c r="AJ243" s="344">
        <f t="shared" si="190"/>
        <v>0</v>
      </c>
      <c r="AK243" s="344">
        <f t="shared" si="190"/>
        <v>0</v>
      </c>
      <c r="AL243" s="194">
        <f>SUM(AB243:AK243)/Matrices!$L$37</f>
        <v>74.110032362459549</v>
      </c>
      <c r="AM243" s="37"/>
      <c r="AN243" s="344">
        <f t="shared" ref="AN243:AW243" si="191">SUM(AN240:AN242)</f>
        <v>36000</v>
      </c>
      <c r="AO243" s="344">
        <f t="shared" si="191"/>
        <v>32000</v>
      </c>
      <c r="AP243" s="344">
        <f t="shared" si="191"/>
        <v>0</v>
      </c>
      <c r="AQ243" s="344">
        <f t="shared" si="191"/>
        <v>57500</v>
      </c>
      <c r="AR243" s="344">
        <f t="shared" si="191"/>
        <v>0</v>
      </c>
      <c r="AS243" s="344">
        <f t="shared" si="191"/>
        <v>0</v>
      </c>
      <c r="AT243" s="344">
        <f t="shared" si="191"/>
        <v>0</v>
      </c>
      <c r="AU243" s="344">
        <f t="shared" si="191"/>
        <v>0</v>
      </c>
      <c r="AV243" s="344">
        <f t="shared" si="191"/>
        <v>0</v>
      </c>
      <c r="AW243" s="344">
        <f t="shared" si="191"/>
        <v>0</v>
      </c>
      <c r="AX243" s="194">
        <f>SUM(AN243:AW243)/Matrices!$L$37</f>
        <v>81.229773462783172</v>
      </c>
    </row>
  </sheetData>
  <mergeCells count="4">
    <mergeCell ref="D3:M3"/>
    <mergeCell ref="P3:Y3"/>
    <mergeCell ref="AB3:AK3"/>
    <mergeCell ref="AN3:AW3"/>
  </mergeCells>
  <pageMargins left="0.7" right="0.7" top="0.75" bottom="0.75" header="0.3" footer="0.3"/>
  <pageSetup scale="42" fitToWidth="2" fitToHeight="5" orientation="landscape" r:id="rId1"/>
  <headerFooter>
    <oddFooter>&amp;LPage &amp;P of &amp;N&amp;R&amp;F:&amp;A</oddFooter>
  </headerFooter>
  <rowBreaks count="3" manualBreakCount="3">
    <brk id="74" max="16383" man="1"/>
    <brk id="134" max="16383" man="1"/>
    <brk id="174" max="16383" man="1"/>
  </rowBreaks>
  <colBreaks count="1" manualBreakCount="1">
    <brk id="2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3"/>
  <sheetViews>
    <sheetView zoomScaleNormal="100" workbookViewId="0">
      <pane xSplit="3" ySplit="4" topLeftCell="D8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 x14ac:dyDescent="0.25"/>
  <cols>
    <col min="1" max="1" width="9.140625" style="35"/>
    <col min="3" max="3" width="9.140625" style="343"/>
    <col min="4" max="14" width="11.7109375" customWidth="1"/>
    <col min="15" max="15" width="2.7109375" customWidth="1"/>
    <col min="16" max="26" width="11.7109375" customWidth="1"/>
    <col min="27" max="27" width="2.7109375" customWidth="1"/>
    <col min="28" max="38" width="11.7109375" customWidth="1"/>
    <col min="39" max="39" width="2.7109375" customWidth="1"/>
    <col min="40" max="50" width="11.7109375" customWidth="1"/>
  </cols>
  <sheetData>
    <row r="1" spans="1:50" ht="15.75" x14ac:dyDescent="0.25">
      <c r="A1" s="697" t="str">
        <f>'FY16 I&amp;G Distribution'!A1</f>
        <v>NM I&amp;G Funding Formula FY16 v9.6 Final 2014-11-03</v>
      </c>
      <c r="B1" s="281"/>
      <c r="C1" s="281"/>
      <c r="D1" s="281"/>
      <c r="E1" s="281"/>
      <c r="F1" s="28" t="s">
        <v>505</v>
      </c>
    </row>
    <row r="2" spans="1:50" x14ac:dyDescent="0.25">
      <c r="A2" s="4">
        <f>'FY16 I&amp;G Distribution'!A2</f>
        <v>41946</v>
      </c>
      <c r="B2" s="281"/>
      <c r="C2" s="281"/>
      <c r="D2" s="281"/>
      <c r="E2" s="281"/>
    </row>
    <row r="3" spans="1:50" ht="15.75" thickBot="1" x14ac:dyDescent="0.3">
      <c r="D3" s="745" t="str">
        <f>LEFT('Raw_At-Risk_Data'!D1,7)</f>
        <v>2010-11</v>
      </c>
      <c r="E3" s="745"/>
      <c r="F3" s="745"/>
      <c r="G3" s="745"/>
      <c r="H3" s="745"/>
      <c r="I3" s="745"/>
      <c r="J3" s="745"/>
      <c r="K3" s="745"/>
      <c r="L3" s="745"/>
      <c r="M3" s="745"/>
      <c r="N3" s="349"/>
      <c r="O3" s="349"/>
      <c r="P3" s="745" t="str">
        <f>LEFT('Raw_At-Risk_Data'!N1,7)</f>
        <v>2011-12</v>
      </c>
      <c r="Q3" s="745"/>
      <c r="R3" s="745"/>
      <c r="S3" s="745"/>
      <c r="T3" s="745"/>
      <c r="U3" s="745"/>
      <c r="V3" s="745"/>
      <c r="W3" s="745"/>
      <c r="X3" s="745"/>
      <c r="Y3" s="745"/>
      <c r="Z3" s="349"/>
      <c r="AA3" s="349"/>
      <c r="AB3" s="745" t="str">
        <f>LEFT('Raw_At-Risk_Data'!X1,7)</f>
        <v>2012-13</v>
      </c>
      <c r="AC3" s="745"/>
      <c r="AD3" s="745"/>
      <c r="AE3" s="745"/>
      <c r="AF3" s="745"/>
      <c r="AG3" s="745"/>
      <c r="AH3" s="745"/>
      <c r="AI3" s="745"/>
      <c r="AJ3" s="745"/>
      <c r="AK3" s="745"/>
      <c r="AL3" s="349"/>
      <c r="AM3" s="349"/>
      <c r="AN3" s="745" t="str">
        <f>LEFT('Raw_At-Risk_Data'!AH1,7)</f>
        <v>2013-14</v>
      </c>
      <c r="AO3" s="745"/>
      <c r="AP3" s="745"/>
      <c r="AQ3" s="745"/>
      <c r="AR3" s="745"/>
      <c r="AS3" s="745"/>
      <c r="AT3" s="745"/>
      <c r="AU3" s="745"/>
      <c r="AV3" s="745"/>
      <c r="AW3" s="745"/>
      <c r="AX3" s="349"/>
    </row>
    <row r="4" spans="1:50" x14ac:dyDescent="0.25">
      <c r="A4" s="348" t="str">
        <f>'Raw_At-Risk_Data'!A1</f>
        <v>InstSort</v>
      </c>
      <c r="B4" s="347" t="str">
        <f>'Raw_At-Risk_Data'!B1</f>
        <v>InstAbbr</v>
      </c>
      <c r="C4" s="346" t="str">
        <f>'Raw_At-Risk_Data'!C1</f>
        <v>Tier</v>
      </c>
      <c r="D4" s="33" t="str">
        <f>RIGHT('Raw_At-Risk_Data'!D1,4)</f>
        <v>1-01</v>
      </c>
      <c r="E4" s="33" t="str">
        <f>RIGHT('Raw_At-Risk_Data'!E1,4)</f>
        <v>1-02</v>
      </c>
      <c r="F4" s="33" t="str">
        <f>RIGHT('Raw_At-Risk_Data'!F1,4)</f>
        <v>1-04</v>
      </c>
      <c r="G4" s="33" t="str">
        <f>RIGHT('Raw_At-Risk_Data'!G1,4)</f>
        <v>2-03</v>
      </c>
      <c r="H4" s="33" t="str">
        <f>RIGHT('Raw_At-Risk_Data'!H1,4)</f>
        <v>3-05</v>
      </c>
      <c r="I4" s="33" t="str">
        <f>RIGHT('Raw_At-Risk_Data'!I1,4)</f>
        <v>4-07</v>
      </c>
      <c r="J4" s="33" t="str">
        <f>RIGHT('Raw_At-Risk_Data'!J1,4)</f>
        <v>5-17</v>
      </c>
      <c r="K4" s="33" t="str">
        <f>RIGHT('Raw_At-Risk_Data'!K1,4)</f>
        <v>5-18</v>
      </c>
      <c r="L4" s="33" t="str">
        <f>RIGHT('Raw_At-Risk_Data'!L1,4)</f>
        <v>6-06</v>
      </c>
      <c r="M4" s="33" t="str">
        <f>RIGHT('Raw_At-Risk_Data'!M1,4)</f>
        <v>6-08</v>
      </c>
      <c r="N4" s="33"/>
      <c r="O4" s="33"/>
      <c r="P4" s="33" t="str">
        <f>RIGHT('Raw_At-Risk_Data'!N1,4)</f>
        <v>1-01</v>
      </c>
      <c r="Q4" s="33" t="str">
        <f>RIGHT('Raw_At-Risk_Data'!O1,4)</f>
        <v>1-02</v>
      </c>
      <c r="R4" s="33" t="str">
        <f>RIGHT('Raw_At-Risk_Data'!P1,4)</f>
        <v>1-04</v>
      </c>
      <c r="S4" s="33" t="str">
        <f>RIGHT('Raw_At-Risk_Data'!Q1,4)</f>
        <v>2-03</v>
      </c>
      <c r="T4" s="33" t="str">
        <f>RIGHT('Raw_At-Risk_Data'!R1,4)</f>
        <v>3-05</v>
      </c>
      <c r="U4" s="33" t="str">
        <f>RIGHT('Raw_At-Risk_Data'!S1,4)</f>
        <v>4-07</v>
      </c>
      <c r="V4" s="33" t="str">
        <f>RIGHT('Raw_At-Risk_Data'!T1,4)</f>
        <v>5-17</v>
      </c>
      <c r="W4" s="33" t="str">
        <f>RIGHT('Raw_At-Risk_Data'!U1,4)</f>
        <v>5-18</v>
      </c>
      <c r="X4" s="33" t="str">
        <f>RIGHT('Raw_At-Risk_Data'!V1,4)</f>
        <v>6-06</v>
      </c>
      <c r="Y4" s="33" t="str">
        <f>RIGHT('Raw_At-Risk_Data'!W1,4)</f>
        <v>6-08</v>
      </c>
      <c r="Z4" s="33"/>
      <c r="AA4" s="33"/>
      <c r="AB4" s="33" t="str">
        <f>RIGHT('Raw_At-Risk_Data'!X1,4)</f>
        <v>1-01</v>
      </c>
      <c r="AC4" s="33" t="str">
        <f>RIGHT('Raw_At-Risk_Data'!Y1,4)</f>
        <v>1-02</v>
      </c>
      <c r="AD4" s="33" t="str">
        <f>RIGHT('Raw_At-Risk_Data'!Z1,4)</f>
        <v>1-04</v>
      </c>
      <c r="AE4" s="33" t="str">
        <f>RIGHT('Raw_At-Risk_Data'!AA1,4)</f>
        <v>2-03</v>
      </c>
      <c r="AF4" s="33" t="str">
        <f>RIGHT('Raw_At-Risk_Data'!AB1,4)</f>
        <v>3-05</v>
      </c>
      <c r="AG4" s="33" t="str">
        <f>RIGHT('Raw_At-Risk_Data'!AC1,4)</f>
        <v>4-07</v>
      </c>
      <c r="AH4" s="33" t="str">
        <f>RIGHT('Raw_At-Risk_Data'!AD1,4)</f>
        <v>5-17</v>
      </c>
      <c r="AI4" s="33" t="str">
        <f>RIGHT('Raw_At-Risk_Data'!AE1,4)</f>
        <v>5-18</v>
      </c>
      <c r="AJ4" s="33" t="str">
        <f>RIGHT('Raw_At-Risk_Data'!AF1,4)</f>
        <v>6-06</v>
      </c>
      <c r="AK4" s="33" t="str">
        <f>RIGHT('Raw_At-Risk_Data'!AG1,4)</f>
        <v>6-08</v>
      </c>
      <c r="AL4" s="33"/>
      <c r="AM4" s="33"/>
      <c r="AN4" s="33" t="str">
        <f>RIGHT('Raw_At-Risk_Data'!AH1,4)</f>
        <v>1-01</v>
      </c>
      <c r="AO4" s="33" t="str">
        <f>RIGHT('Raw_At-Risk_Data'!AI1,4)</f>
        <v>1-02</v>
      </c>
      <c r="AP4" s="33" t="str">
        <f>RIGHT('Raw_At-Risk_Data'!AJ1,4)</f>
        <v>1-04</v>
      </c>
      <c r="AQ4" s="33" t="str">
        <f>RIGHT('Raw_At-Risk_Data'!AK1,4)</f>
        <v>2-03</v>
      </c>
      <c r="AR4" s="33" t="str">
        <f>RIGHT('Raw_At-Risk_Data'!AL1,4)</f>
        <v>3-05</v>
      </c>
      <c r="AS4" s="33" t="str">
        <f>RIGHT('Raw_At-Risk_Data'!AM1,4)</f>
        <v>4-07</v>
      </c>
      <c r="AT4" s="33" t="str">
        <f>RIGHT('Raw_At-Risk_Data'!AN1,4)</f>
        <v>5-17</v>
      </c>
      <c r="AU4" s="33" t="str">
        <f>RIGHT('Raw_At-Risk_Data'!AO1,4)</f>
        <v>5-18</v>
      </c>
      <c r="AV4" s="33" t="str">
        <f>RIGHT('Raw_At-Risk_Data'!AP1,4)</f>
        <v>6-06</v>
      </c>
      <c r="AW4" s="33" t="str">
        <f>RIGHT('Raw_At-Risk_Data'!AQ1,4)</f>
        <v>6-08</v>
      </c>
      <c r="AX4" s="33"/>
    </row>
    <row r="5" spans="1:50" x14ac:dyDescent="0.25">
      <c r="A5" s="35" t="str">
        <f>'Raw_At-Risk_Data'!A2</f>
        <v>11</v>
      </c>
      <c r="B5" t="str">
        <f>'Raw_At-Risk_Data'!B2</f>
        <v>NMT</v>
      </c>
      <c r="C5" s="343" t="str">
        <f>'Raw_At-Risk_Data'!C2</f>
        <v>1</v>
      </c>
      <c r="D5" s="37">
        <f>'Raw_At-Risk_Data'!D2</f>
        <v>0</v>
      </c>
      <c r="E5" s="37">
        <f>'Raw_At-Risk_Data'!E2</f>
        <v>0</v>
      </c>
      <c r="F5" s="37">
        <f>'Raw_At-Risk_Data'!F2</f>
        <v>0</v>
      </c>
      <c r="G5" s="37">
        <f>'Raw_At-Risk_Data'!G2</f>
        <v>2</v>
      </c>
      <c r="H5" s="37">
        <f>'Raw_At-Risk_Data'!H2</f>
        <v>21</v>
      </c>
      <c r="I5" s="37">
        <f>'Raw_At-Risk_Data'!I2</f>
        <v>0</v>
      </c>
      <c r="J5" s="37">
        <f>'Raw_At-Risk_Data'!J2</f>
        <v>0</v>
      </c>
      <c r="K5" s="37">
        <f>'Raw_At-Risk_Data'!K2</f>
        <v>0</v>
      </c>
      <c r="L5" s="37">
        <f>'Raw_At-Risk_Data'!L2</f>
        <v>0</v>
      </c>
      <c r="M5" s="37">
        <f>'Raw_At-Risk_Data'!M2</f>
        <v>0</v>
      </c>
      <c r="N5" s="37"/>
      <c r="O5" s="37"/>
      <c r="P5" s="37">
        <f>'Raw_At-Risk_Data'!N2</f>
        <v>0</v>
      </c>
      <c r="Q5" s="37">
        <f>'Raw_At-Risk_Data'!O2</f>
        <v>0</v>
      </c>
      <c r="R5" s="37">
        <f>'Raw_At-Risk_Data'!P2</f>
        <v>0</v>
      </c>
      <c r="S5" s="37">
        <f>'Raw_At-Risk_Data'!Q2</f>
        <v>0</v>
      </c>
      <c r="T5" s="37">
        <f>'Raw_At-Risk_Data'!R2</f>
        <v>16</v>
      </c>
      <c r="U5" s="37">
        <f>'Raw_At-Risk_Data'!S2</f>
        <v>0</v>
      </c>
      <c r="V5" s="37">
        <f>'Raw_At-Risk_Data'!T2</f>
        <v>0</v>
      </c>
      <c r="W5" s="37">
        <f>'Raw_At-Risk_Data'!U2</f>
        <v>0</v>
      </c>
      <c r="X5" s="37">
        <f>'Raw_At-Risk_Data'!V2</f>
        <v>0</v>
      </c>
      <c r="Y5" s="37">
        <f>'Raw_At-Risk_Data'!W2</f>
        <v>0</v>
      </c>
      <c r="Z5" s="37"/>
      <c r="AA5" s="37"/>
      <c r="AB5" s="37">
        <f>'Raw_At-Risk_Data'!X2</f>
        <v>0</v>
      </c>
      <c r="AC5" s="37">
        <f>'Raw_At-Risk_Data'!Y2</f>
        <v>0</v>
      </c>
      <c r="AD5" s="37">
        <f>'Raw_At-Risk_Data'!Z2</f>
        <v>0</v>
      </c>
      <c r="AE5" s="37">
        <f>'Raw_At-Risk_Data'!AA2</f>
        <v>0</v>
      </c>
      <c r="AF5" s="37">
        <f>'Raw_At-Risk_Data'!AB2</f>
        <v>15</v>
      </c>
      <c r="AG5" s="37">
        <f>'Raw_At-Risk_Data'!AC2</f>
        <v>0</v>
      </c>
      <c r="AH5" s="37">
        <f>'Raw_At-Risk_Data'!AD2</f>
        <v>0</v>
      </c>
      <c r="AI5" s="37">
        <f>'Raw_At-Risk_Data'!AE2</f>
        <v>0</v>
      </c>
      <c r="AJ5" s="37">
        <f>'Raw_At-Risk_Data'!AF2</f>
        <v>0</v>
      </c>
      <c r="AK5" s="37">
        <f>'Raw_At-Risk_Data'!AG2</f>
        <v>0</v>
      </c>
      <c r="AL5" s="37"/>
      <c r="AM5" s="37"/>
      <c r="AN5" s="37">
        <f>'Raw_At-Risk_Data'!AH2</f>
        <v>0</v>
      </c>
      <c r="AO5" s="37">
        <f>'Raw_At-Risk_Data'!AI2</f>
        <v>0</v>
      </c>
      <c r="AP5" s="37">
        <f>'Raw_At-Risk_Data'!AJ2</f>
        <v>0</v>
      </c>
      <c r="AQ5" s="37">
        <f>'Raw_At-Risk_Data'!AK2</f>
        <v>2</v>
      </c>
      <c r="AR5" s="37">
        <f>'Raw_At-Risk_Data'!AL2</f>
        <v>12</v>
      </c>
      <c r="AS5" s="37">
        <f>'Raw_At-Risk_Data'!AM2</f>
        <v>0</v>
      </c>
      <c r="AT5" s="37">
        <f>'Raw_At-Risk_Data'!AN2</f>
        <v>0</v>
      </c>
      <c r="AU5" s="37">
        <f>'Raw_At-Risk_Data'!AO2</f>
        <v>0</v>
      </c>
      <c r="AV5" s="37">
        <f>'Raw_At-Risk_Data'!AP2</f>
        <v>0</v>
      </c>
      <c r="AW5" s="37">
        <f>'Raw_At-Risk_Data'!AQ2</f>
        <v>0</v>
      </c>
      <c r="AX5" s="37"/>
    </row>
    <row r="6" spans="1:50" x14ac:dyDescent="0.25">
      <c r="A6" s="35" t="str">
        <f>'Raw_At-Risk_Data'!A3</f>
        <v>11</v>
      </c>
      <c r="B6" t="str">
        <f>'Raw_At-Risk_Data'!B3</f>
        <v>NMT</v>
      </c>
      <c r="C6" s="343" t="str">
        <f>'Raw_At-Risk_Data'!C3</f>
        <v>2</v>
      </c>
      <c r="D6" s="37">
        <f>'Raw_At-Risk_Data'!D3</f>
        <v>0</v>
      </c>
      <c r="E6" s="37">
        <f>'Raw_At-Risk_Data'!E3</f>
        <v>0</v>
      </c>
      <c r="F6" s="37">
        <f>'Raw_At-Risk_Data'!F3</f>
        <v>0</v>
      </c>
      <c r="G6" s="37">
        <f>'Raw_At-Risk_Data'!G3</f>
        <v>0</v>
      </c>
      <c r="H6" s="37">
        <f>'Raw_At-Risk_Data'!H3</f>
        <v>7</v>
      </c>
      <c r="I6" s="37">
        <f>'Raw_At-Risk_Data'!I3</f>
        <v>6</v>
      </c>
      <c r="J6" s="37">
        <f>'Raw_At-Risk_Data'!J3</f>
        <v>0</v>
      </c>
      <c r="K6" s="37">
        <f>'Raw_At-Risk_Data'!K3</f>
        <v>0</v>
      </c>
      <c r="L6" s="37">
        <f>'Raw_At-Risk_Data'!L3</f>
        <v>0</v>
      </c>
      <c r="M6" s="37">
        <f>'Raw_At-Risk_Data'!M3</f>
        <v>0</v>
      </c>
      <c r="N6" s="37"/>
      <c r="O6" s="37"/>
      <c r="P6" s="37">
        <f>'Raw_At-Risk_Data'!N3</f>
        <v>0</v>
      </c>
      <c r="Q6" s="37">
        <f>'Raw_At-Risk_Data'!O3</f>
        <v>0</v>
      </c>
      <c r="R6" s="37">
        <f>'Raw_At-Risk_Data'!P3</f>
        <v>0</v>
      </c>
      <c r="S6" s="37">
        <f>'Raw_At-Risk_Data'!Q3</f>
        <v>0</v>
      </c>
      <c r="T6" s="37">
        <f>'Raw_At-Risk_Data'!R3</f>
        <v>4</v>
      </c>
      <c r="U6" s="37">
        <f>'Raw_At-Risk_Data'!S3</f>
        <v>2</v>
      </c>
      <c r="V6" s="37">
        <f>'Raw_At-Risk_Data'!T3</f>
        <v>0</v>
      </c>
      <c r="W6" s="37">
        <f>'Raw_At-Risk_Data'!U3</f>
        <v>0</v>
      </c>
      <c r="X6" s="37">
        <f>'Raw_At-Risk_Data'!V3</f>
        <v>0</v>
      </c>
      <c r="Y6" s="37">
        <f>'Raw_At-Risk_Data'!W3</f>
        <v>0</v>
      </c>
      <c r="Z6" s="37"/>
      <c r="AA6" s="37"/>
      <c r="AB6" s="37">
        <f>'Raw_At-Risk_Data'!X3</f>
        <v>0</v>
      </c>
      <c r="AC6" s="37">
        <f>'Raw_At-Risk_Data'!Y3</f>
        <v>0</v>
      </c>
      <c r="AD6" s="37">
        <f>'Raw_At-Risk_Data'!Z3</f>
        <v>0</v>
      </c>
      <c r="AE6" s="37">
        <f>'Raw_At-Risk_Data'!AA3</f>
        <v>0</v>
      </c>
      <c r="AF6" s="37">
        <f>'Raw_At-Risk_Data'!AB3</f>
        <v>9</v>
      </c>
      <c r="AG6" s="37">
        <f>'Raw_At-Risk_Data'!AC3</f>
        <v>5</v>
      </c>
      <c r="AH6" s="37">
        <f>'Raw_At-Risk_Data'!AD3</f>
        <v>0</v>
      </c>
      <c r="AI6" s="37">
        <f>'Raw_At-Risk_Data'!AE3</f>
        <v>0</v>
      </c>
      <c r="AJ6" s="37">
        <f>'Raw_At-Risk_Data'!AF3</f>
        <v>0</v>
      </c>
      <c r="AK6" s="37">
        <f>'Raw_At-Risk_Data'!AG3</f>
        <v>0</v>
      </c>
      <c r="AL6" s="37"/>
      <c r="AM6" s="37"/>
      <c r="AN6" s="37">
        <f>'Raw_At-Risk_Data'!AH3</f>
        <v>0</v>
      </c>
      <c r="AO6" s="37">
        <f>'Raw_At-Risk_Data'!AI3</f>
        <v>0</v>
      </c>
      <c r="AP6" s="37">
        <f>'Raw_At-Risk_Data'!AJ3</f>
        <v>0</v>
      </c>
      <c r="AQ6" s="37">
        <f>'Raw_At-Risk_Data'!AK3</f>
        <v>0</v>
      </c>
      <c r="AR6" s="37">
        <f>'Raw_At-Risk_Data'!AL3</f>
        <v>5</v>
      </c>
      <c r="AS6" s="37">
        <f>'Raw_At-Risk_Data'!AM3</f>
        <v>4</v>
      </c>
      <c r="AT6" s="37">
        <f>'Raw_At-Risk_Data'!AN3</f>
        <v>0</v>
      </c>
      <c r="AU6" s="37">
        <f>'Raw_At-Risk_Data'!AO3</f>
        <v>0</v>
      </c>
      <c r="AV6" s="37">
        <f>'Raw_At-Risk_Data'!AP3</f>
        <v>0</v>
      </c>
      <c r="AW6" s="37">
        <f>'Raw_At-Risk_Data'!AQ3</f>
        <v>0</v>
      </c>
      <c r="AX6" s="37"/>
    </row>
    <row r="7" spans="1:50" x14ac:dyDescent="0.25">
      <c r="A7" s="35" t="str">
        <f>'Raw_At-Risk_Data'!A4</f>
        <v>11</v>
      </c>
      <c r="B7" t="str">
        <f>'Raw_At-Risk_Data'!B4</f>
        <v>NMT</v>
      </c>
      <c r="C7" s="343" t="str">
        <f>'Raw_At-Risk_Data'!C4</f>
        <v>3</v>
      </c>
      <c r="D7" s="37">
        <f>'Raw_At-Risk_Data'!D4</f>
        <v>0</v>
      </c>
      <c r="E7" s="37">
        <f>'Raw_At-Risk_Data'!E4</f>
        <v>0</v>
      </c>
      <c r="F7" s="37">
        <f>'Raw_At-Risk_Data'!F4</f>
        <v>0</v>
      </c>
      <c r="G7" s="37">
        <f>'Raw_At-Risk_Data'!G4</f>
        <v>0</v>
      </c>
      <c r="H7" s="37">
        <f>'Raw_At-Risk_Data'!H4</f>
        <v>58</v>
      </c>
      <c r="I7" s="37">
        <f>'Raw_At-Risk_Data'!I4</f>
        <v>13</v>
      </c>
      <c r="J7" s="37">
        <f>'Raw_At-Risk_Data'!J4</f>
        <v>0</v>
      </c>
      <c r="K7" s="37">
        <f>'Raw_At-Risk_Data'!K4</f>
        <v>0</v>
      </c>
      <c r="L7" s="37">
        <f>'Raw_At-Risk_Data'!L4</f>
        <v>0</v>
      </c>
      <c r="M7" s="37">
        <f>'Raw_At-Risk_Data'!M4</f>
        <v>0</v>
      </c>
      <c r="N7" s="37"/>
      <c r="O7" s="37"/>
      <c r="P7" s="37">
        <f>'Raw_At-Risk_Data'!N4</f>
        <v>0</v>
      </c>
      <c r="Q7" s="37">
        <f>'Raw_At-Risk_Data'!O4</f>
        <v>0</v>
      </c>
      <c r="R7" s="37">
        <f>'Raw_At-Risk_Data'!P4</f>
        <v>0</v>
      </c>
      <c r="S7" s="37">
        <f>'Raw_At-Risk_Data'!Q4</f>
        <v>0</v>
      </c>
      <c r="T7" s="37">
        <f>'Raw_At-Risk_Data'!R4</f>
        <v>55</v>
      </c>
      <c r="U7" s="37">
        <f>'Raw_At-Risk_Data'!S4</f>
        <v>22</v>
      </c>
      <c r="V7" s="37">
        <f>'Raw_At-Risk_Data'!T4</f>
        <v>1</v>
      </c>
      <c r="W7" s="37">
        <f>'Raw_At-Risk_Data'!U4</f>
        <v>0</v>
      </c>
      <c r="X7" s="37">
        <f>'Raw_At-Risk_Data'!V4</f>
        <v>0</v>
      </c>
      <c r="Y7" s="37">
        <f>'Raw_At-Risk_Data'!W4</f>
        <v>0</v>
      </c>
      <c r="Z7" s="37"/>
      <c r="AA7" s="37"/>
      <c r="AB7" s="37">
        <f>'Raw_At-Risk_Data'!X4</f>
        <v>0</v>
      </c>
      <c r="AC7" s="37">
        <f>'Raw_At-Risk_Data'!Y4</f>
        <v>0</v>
      </c>
      <c r="AD7" s="37">
        <f>'Raw_At-Risk_Data'!Z4</f>
        <v>0</v>
      </c>
      <c r="AE7" s="37">
        <f>'Raw_At-Risk_Data'!AA4</f>
        <v>0</v>
      </c>
      <c r="AF7" s="37">
        <f>'Raw_At-Risk_Data'!AB4</f>
        <v>48</v>
      </c>
      <c r="AG7" s="37">
        <f>'Raw_At-Risk_Data'!AC4</f>
        <v>19</v>
      </c>
      <c r="AH7" s="37">
        <f>'Raw_At-Risk_Data'!AD4</f>
        <v>0</v>
      </c>
      <c r="AI7" s="37">
        <f>'Raw_At-Risk_Data'!AE4</f>
        <v>0</v>
      </c>
      <c r="AJ7" s="37">
        <f>'Raw_At-Risk_Data'!AF4</f>
        <v>0</v>
      </c>
      <c r="AK7" s="37">
        <f>'Raw_At-Risk_Data'!AG4</f>
        <v>0</v>
      </c>
      <c r="AL7" s="37"/>
      <c r="AM7" s="37"/>
      <c r="AN7" s="37">
        <f>'Raw_At-Risk_Data'!AH4</f>
        <v>0</v>
      </c>
      <c r="AO7" s="37">
        <f>'Raw_At-Risk_Data'!AI4</f>
        <v>0</v>
      </c>
      <c r="AP7" s="37">
        <f>'Raw_At-Risk_Data'!AJ4</f>
        <v>0</v>
      </c>
      <c r="AQ7" s="37">
        <f>'Raw_At-Risk_Data'!AK4</f>
        <v>0</v>
      </c>
      <c r="AR7" s="37">
        <f>'Raw_At-Risk_Data'!AL4</f>
        <v>71</v>
      </c>
      <c r="AS7" s="37">
        <f>'Raw_At-Risk_Data'!AM4</f>
        <v>19</v>
      </c>
      <c r="AT7" s="37">
        <f>'Raw_At-Risk_Data'!AN4</f>
        <v>0</v>
      </c>
      <c r="AU7" s="37">
        <f>'Raw_At-Risk_Data'!AO4</f>
        <v>0</v>
      </c>
      <c r="AV7" s="37">
        <f>'Raw_At-Risk_Data'!AP4</f>
        <v>0</v>
      </c>
      <c r="AW7" s="37">
        <f>'Raw_At-Risk_Data'!AQ4</f>
        <v>0</v>
      </c>
      <c r="AX7" s="37"/>
    </row>
    <row r="8" spans="1:50" x14ac:dyDescent="0.25">
      <c r="D8" s="344">
        <f t="shared" ref="D8:M8" si="0">SUM(D5:D7)</f>
        <v>0</v>
      </c>
      <c r="E8" s="344">
        <f t="shared" si="0"/>
        <v>0</v>
      </c>
      <c r="F8" s="344">
        <f t="shared" si="0"/>
        <v>0</v>
      </c>
      <c r="G8" s="344">
        <f t="shared" si="0"/>
        <v>2</v>
      </c>
      <c r="H8" s="344">
        <f t="shared" si="0"/>
        <v>86</v>
      </c>
      <c r="I8" s="344">
        <f t="shared" si="0"/>
        <v>19</v>
      </c>
      <c r="J8" s="344">
        <f t="shared" si="0"/>
        <v>0</v>
      </c>
      <c r="K8" s="344">
        <f t="shared" si="0"/>
        <v>0</v>
      </c>
      <c r="L8" s="344">
        <f t="shared" si="0"/>
        <v>0</v>
      </c>
      <c r="M8" s="344">
        <f t="shared" si="0"/>
        <v>0</v>
      </c>
      <c r="N8" s="37"/>
      <c r="O8" s="37"/>
      <c r="P8" s="344">
        <f t="shared" ref="P8:Y8" si="1">SUM(P5:P7)</f>
        <v>0</v>
      </c>
      <c r="Q8" s="344">
        <f t="shared" si="1"/>
        <v>0</v>
      </c>
      <c r="R8" s="344">
        <f t="shared" si="1"/>
        <v>0</v>
      </c>
      <c r="S8" s="344">
        <f t="shared" si="1"/>
        <v>0</v>
      </c>
      <c r="T8" s="344">
        <f t="shared" si="1"/>
        <v>75</v>
      </c>
      <c r="U8" s="344">
        <f t="shared" si="1"/>
        <v>24</v>
      </c>
      <c r="V8" s="344">
        <f t="shared" si="1"/>
        <v>1</v>
      </c>
      <c r="W8" s="344">
        <f t="shared" si="1"/>
        <v>0</v>
      </c>
      <c r="X8" s="344">
        <f t="shared" si="1"/>
        <v>0</v>
      </c>
      <c r="Y8" s="344">
        <f t="shared" si="1"/>
        <v>0</v>
      </c>
      <c r="Z8" s="37"/>
      <c r="AA8" s="37"/>
      <c r="AB8" s="344">
        <f t="shared" ref="AB8:AK8" si="2">SUM(AB5:AB7)</f>
        <v>0</v>
      </c>
      <c r="AC8" s="344">
        <f t="shared" si="2"/>
        <v>0</v>
      </c>
      <c r="AD8" s="344">
        <f t="shared" si="2"/>
        <v>0</v>
      </c>
      <c r="AE8" s="344">
        <f t="shared" si="2"/>
        <v>0</v>
      </c>
      <c r="AF8" s="344">
        <f t="shared" si="2"/>
        <v>72</v>
      </c>
      <c r="AG8" s="344">
        <f t="shared" si="2"/>
        <v>24</v>
      </c>
      <c r="AH8" s="344">
        <f t="shared" si="2"/>
        <v>0</v>
      </c>
      <c r="AI8" s="344">
        <f t="shared" si="2"/>
        <v>0</v>
      </c>
      <c r="AJ8" s="344">
        <f t="shared" si="2"/>
        <v>0</v>
      </c>
      <c r="AK8" s="344">
        <f t="shared" si="2"/>
        <v>0</v>
      </c>
      <c r="AL8" s="37"/>
      <c r="AM8" s="37"/>
      <c r="AN8" s="344">
        <f t="shared" ref="AN8:AW8" si="3">SUM(AN5:AN7)</f>
        <v>0</v>
      </c>
      <c r="AO8" s="344">
        <f t="shared" si="3"/>
        <v>0</v>
      </c>
      <c r="AP8" s="344">
        <f t="shared" si="3"/>
        <v>0</v>
      </c>
      <c r="AQ8" s="344">
        <f t="shared" si="3"/>
        <v>2</v>
      </c>
      <c r="AR8" s="344">
        <f t="shared" si="3"/>
        <v>88</v>
      </c>
      <c r="AS8" s="344">
        <f t="shared" si="3"/>
        <v>23</v>
      </c>
      <c r="AT8" s="344">
        <f t="shared" si="3"/>
        <v>0</v>
      </c>
      <c r="AU8" s="344">
        <f t="shared" si="3"/>
        <v>0</v>
      </c>
      <c r="AV8" s="344">
        <f t="shared" si="3"/>
        <v>0</v>
      </c>
      <c r="AW8" s="344">
        <f t="shared" si="3"/>
        <v>0</v>
      </c>
      <c r="AX8" s="37"/>
    </row>
    <row r="9" spans="1:50" x14ac:dyDescent="0.25"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50" x14ac:dyDescent="0.25">
      <c r="D10" s="37">
        <f>D5*Matrices!$B$44</f>
        <v>0</v>
      </c>
      <c r="E10" s="37">
        <f>E5*Matrices!$C$44</f>
        <v>0</v>
      </c>
      <c r="F10" s="37">
        <f>F5*Matrices!$D$44</f>
        <v>0</v>
      </c>
      <c r="G10" s="37">
        <f>G5*Matrices!$E$44</f>
        <v>28910</v>
      </c>
      <c r="H10" s="37">
        <f>H5*Matrices!$F$44</f>
        <v>693000</v>
      </c>
      <c r="I10" s="37">
        <f>I5*Matrices!$G$44</f>
        <v>0</v>
      </c>
      <c r="J10" s="37">
        <f>J5*Matrices!$H$44</f>
        <v>0</v>
      </c>
      <c r="K10" s="37">
        <f>K5*Matrices!$I$44</f>
        <v>0</v>
      </c>
      <c r="L10" s="37">
        <f>L5*Matrices!$J$44</f>
        <v>0</v>
      </c>
      <c r="M10" s="37">
        <f>M5*Matrices!$K$44</f>
        <v>0</v>
      </c>
      <c r="N10" s="37"/>
      <c r="O10" s="37"/>
      <c r="P10" s="37">
        <f>P5*Matrices!$B$44</f>
        <v>0</v>
      </c>
      <c r="Q10" s="37">
        <f>Q5*Matrices!$C$44</f>
        <v>0</v>
      </c>
      <c r="R10" s="37">
        <f>R5*Matrices!$D$44</f>
        <v>0</v>
      </c>
      <c r="S10" s="37">
        <f>S5*Matrices!$E$44</f>
        <v>0</v>
      </c>
      <c r="T10" s="37">
        <f>T5*Matrices!$F$44</f>
        <v>528000</v>
      </c>
      <c r="U10" s="37">
        <f>U5*Matrices!$G$44</f>
        <v>0</v>
      </c>
      <c r="V10" s="37">
        <f>V5*Matrices!$H$44</f>
        <v>0</v>
      </c>
      <c r="W10" s="37">
        <f>W5*Matrices!$I$44</f>
        <v>0</v>
      </c>
      <c r="X10" s="37">
        <f>X5*Matrices!$J$44</f>
        <v>0</v>
      </c>
      <c r="Y10" s="37">
        <f>Y5*Matrices!$K$44</f>
        <v>0</v>
      </c>
      <c r="Z10" s="37"/>
      <c r="AA10" s="37"/>
      <c r="AB10" s="37">
        <f>AB5*Matrices!$B$44</f>
        <v>0</v>
      </c>
      <c r="AC10" s="37">
        <f>AC5*Matrices!$C$44</f>
        <v>0</v>
      </c>
      <c r="AD10" s="37">
        <f>AD5*Matrices!$D$44</f>
        <v>0</v>
      </c>
      <c r="AE10" s="37">
        <f>AE5*Matrices!$E$44</f>
        <v>0</v>
      </c>
      <c r="AF10" s="37">
        <f>AF5*Matrices!$F$44</f>
        <v>495000</v>
      </c>
      <c r="AG10" s="37">
        <f>AG5*Matrices!$G$44</f>
        <v>0</v>
      </c>
      <c r="AH10" s="37">
        <f>AH5*Matrices!$H$44</f>
        <v>0</v>
      </c>
      <c r="AI10" s="37">
        <f>AI5*Matrices!$I$44</f>
        <v>0</v>
      </c>
      <c r="AJ10" s="37">
        <f>AJ5*Matrices!$J$44</f>
        <v>0</v>
      </c>
      <c r="AK10" s="37">
        <f>AK5*Matrices!$K$44</f>
        <v>0</v>
      </c>
      <c r="AL10" s="37"/>
      <c r="AM10" s="37"/>
      <c r="AN10" s="37">
        <f>AN5*Matrices!$B$44</f>
        <v>0</v>
      </c>
      <c r="AO10" s="37">
        <f>AO5*Matrices!$C$44</f>
        <v>0</v>
      </c>
      <c r="AP10" s="37">
        <f>AP5*Matrices!$D$44</f>
        <v>0</v>
      </c>
      <c r="AQ10" s="37">
        <f>AQ5*Matrices!$E$44</f>
        <v>28910</v>
      </c>
      <c r="AR10" s="37">
        <f>AR5*Matrices!$F$44</f>
        <v>396000</v>
      </c>
      <c r="AS10" s="37">
        <f>AS5*Matrices!$G$44</f>
        <v>0</v>
      </c>
      <c r="AT10" s="37">
        <f>AT5*Matrices!$H$44</f>
        <v>0</v>
      </c>
      <c r="AU10" s="37">
        <f>AU5*Matrices!$I$44</f>
        <v>0</v>
      </c>
      <c r="AV10" s="37">
        <f>AV5*Matrices!$J$44</f>
        <v>0</v>
      </c>
      <c r="AW10" s="37">
        <f>AW5*Matrices!$K$44</f>
        <v>0</v>
      </c>
      <c r="AX10" s="37"/>
    </row>
    <row r="11" spans="1:50" x14ac:dyDescent="0.25">
      <c r="D11" s="37">
        <f>D6*Matrices!$B$45</f>
        <v>0</v>
      </c>
      <c r="E11" s="37">
        <f>E6*Matrices!$C$45</f>
        <v>0</v>
      </c>
      <c r="F11" s="37">
        <f>F6*Matrices!$D$45</f>
        <v>0</v>
      </c>
      <c r="G11" s="37">
        <f>G6*Matrices!$E$45</f>
        <v>0</v>
      </c>
      <c r="H11" s="37">
        <f>H6*Matrices!$F$45</f>
        <v>333361</v>
      </c>
      <c r="I11" s="37">
        <f>I6*Matrices!$G$45</f>
        <v>284766</v>
      </c>
      <c r="J11" s="37">
        <f>J6*Matrices!$H$45</f>
        <v>0</v>
      </c>
      <c r="K11" s="37">
        <f>K6*Matrices!$I$45</f>
        <v>0</v>
      </c>
      <c r="L11" s="37">
        <f>L6*Matrices!$J$45</f>
        <v>0</v>
      </c>
      <c r="M11" s="37">
        <f>M6*Matrices!$K$45</f>
        <v>0</v>
      </c>
      <c r="N11" s="37"/>
      <c r="O11" s="37"/>
      <c r="P11" s="37">
        <f>P6*Matrices!$B$45</f>
        <v>0</v>
      </c>
      <c r="Q11" s="37">
        <f>Q6*Matrices!$C$45</f>
        <v>0</v>
      </c>
      <c r="R11" s="37">
        <f>R6*Matrices!$D$45</f>
        <v>0</v>
      </c>
      <c r="S11" s="37">
        <f>S6*Matrices!$E$45</f>
        <v>0</v>
      </c>
      <c r="T11" s="37">
        <f>T6*Matrices!$F$45</f>
        <v>190492</v>
      </c>
      <c r="U11" s="37">
        <f>U6*Matrices!$G$45</f>
        <v>94922</v>
      </c>
      <c r="V11" s="37">
        <f>V6*Matrices!$H$45</f>
        <v>0</v>
      </c>
      <c r="W11" s="37">
        <f>W6*Matrices!$I$45</f>
        <v>0</v>
      </c>
      <c r="X11" s="37">
        <f>X6*Matrices!$J$45</f>
        <v>0</v>
      </c>
      <c r="Y11" s="37">
        <f>Y6*Matrices!$K$45</f>
        <v>0</v>
      </c>
      <c r="Z11" s="37"/>
      <c r="AA11" s="37"/>
      <c r="AB11" s="37">
        <f>AB6*Matrices!$B$45</f>
        <v>0</v>
      </c>
      <c r="AC11" s="37">
        <f>AC6*Matrices!$C$45</f>
        <v>0</v>
      </c>
      <c r="AD11" s="37">
        <f>AD6*Matrices!$D$45</f>
        <v>0</v>
      </c>
      <c r="AE11" s="37">
        <f>AE6*Matrices!$E$45</f>
        <v>0</v>
      </c>
      <c r="AF11" s="37">
        <f>AF6*Matrices!$F$45</f>
        <v>428607</v>
      </c>
      <c r="AG11" s="37">
        <f>AG6*Matrices!$G$45</f>
        <v>237305</v>
      </c>
      <c r="AH11" s="37">
        <f>AH6*Matrices!$H$45</f>
        <v>0</v>
      </c>
      <c r="AI11" s="37">
        <f>AI6*Matrices!$I$45</f>
        <v>0</v>
      </c>
      <c r="AJ11" s="37">
        <f>AJ6*Matrices!$J$45</f>
        <v>0</v>
      </c>
      <c r="AK11" s="37">
        <f>AK6*Matrices!$K$45</f>
        <v>0</v>
      </c>
      <c r="AL11" s="37"/>
      <c r="AM11" s="37"/>
      <c r="AN11" s="37">
        <f>AN6*Matrices!$B$45</f>
        <v>0</v>
      </c>
      <c r="AO11" s="37">
        <f>AO6*Matrices!$C$45</f>
        <v>0</v>
      </c>
      <c r="AP11" s="37">
        <f>AP6*Matrices!$D$45</f>
        <v>0</v>
      </c>
      <c r="AQ11" s="37">
        <f>AQ6*Matrices!$E$45</f>
        <v>0</v>
      </c>
      <c r="AR11" s="37">
        <f>AR6*Matrices!$F$45</f>
        <v>238115</v>
      </c>
      <c r="AS11" s="37">
        <f>AS6*Matrices!$G$45</f>
        <v>189844</v>
      </c>
      <c r="AT11" s="37">
        <f>AT6*Matrices!$H$45</f>
        <v>0</v>
      </c>
      <c r="AU11" s="37">
        <f>AU6*Matrices!$I$45</f>
        <v>0</v>
      </c>
      <c r="AV11" s="37">
        <f>AV6*Matrices!$J$45</f>
        <v>0</v>
      </c>
      <c r="AW11" s="37">
        <f>AW6*Matrices!$K$45</f>
        <v>0</v>
      </c>
      <c r="AX11" s="37"/>
    </row>
    <row r="12" spans="1:50" x14ac:dyDescent="0.25">
      <c r="D12" s="37">
        <f>D7*Matrices!$B$46</f>
        <v>0</v>
      </c>
      <c r="E12" s="37">
        <f>E7*Matrices!$C$46</f>
        <v>0</v>
      </c>
      <c r="F12" s="37">
        <f>F7*Matrices!$D$46</f>
        <v>0</v>
      </c>
      <c r="G12" s="37">
        <f>G7*Matrices!$E$46</f>
        <v>0</v>
      </c>
      <c r="H12" s="37">
        <f>H7*Matrices!$F$46</f>
        <v>4047936</v>
      </c>
      <c r="I12" s="37">
        <f>I7*Matrices!$G$46</f>
        <v>904215</v>
      </c>
      <c r="J12" s="37">
        <f>J7*Matrices!$H$46</f>
        <v>0</v>
      </c>
      <c r="K12" s="37">
        <f>K7*Matrices!$I$46</f>
        <v>0</v>
      </c>
      <c r="L12" s="37">
        <f>L7*Matrices!$J$46</f>
        <v>0</v>
      </c>
      <c r="M12" s="37">
        <f>M7*Matrices!$K$46</f>
        <v>0</v>
      </c>
      <c r="N12" s="37"/>
      <c r="O12" s="37"/>
      <c r="P12" s="37">
        <f>P7*Matrices!$B$46</f>
        <v>0</v>
      </c>
      <c r="Q12" s="37">
        <f>Q7*Matrices!$C$46</f>
        <v>0</v>
      </c>
      <c r="R12" s="37">
        <f>R7*Matrices!$D$46</f>
        <v>0</v>
      </c>
      <c r="S12" s="37">
        <f>S7*Matrices!$E$46</f>
        <v>0</v>
      </c>
      <c r="T12" s="37">
        <f>T7*Matrices!$F$46</f>
        <v>3838560</v>
      </c>
      <c r="U12" s="37">
        <f>U7*Matrices!$G$46</f>
        <v>1530210</v>
      </c>
      <c r="V12" s="37">
        <f>V7*Matrices!$H$46</f>
        <v>229805</v>
      </c>
      <c r="W12" s="37">
        <f>W7*Matrices!$I$46</f>
        <v>0</v>
      </c>
      <c r="X12" s="37">
        <f>X7*Matrices!$J$46</f>
        <v>0</v>
      </c>
      <c r="Y12" s="37">
        <f>Y7*Matrices!$K$46</f>
        <v>0</v>
      </c>
      <c r="Z12" s="37"/>
      <c r="AA12" s="37"/>
      <c r="AB12" s="37">
        <f>AB7*Matrices!$B$46</f>
        <v>0</v>
      </c>
      <c r="AC12" s="37">
        <f>AC7*Matrices!$C$46</f>
        <v>0</v>
      </c>
      <c r="AD12" s="37">
        <f>AD7*Matrices!$D$46</f>
        <v>0</v>
      </c>
      <c r="AE12" s="37">
        <f>AE7*Matrices!$E$46</f>
        <v>0</v>
      </c>
      <c r="AF12" s="37">
        <f>AF7*Matrices!$F$46</f>
        <v>3350016</v>
      </c>
      <c r="AG12" s="37">
        <f>AG7*Matrices!$G$46</f>
        <v>1321545</v>
      </c>
      <c r="AH12" s="37">
        <f>AH7*Matrices!$H$46</f>
        <v>0</v>
      </c>
      <c r="AI12" s="37">
        <f>AI7*Matrices!$I$46</f>
        <v>0</v>
      </c>
      <c r="AJ12" s="37">
        <f>AJ7*Matrices!$J$46</f>
        <v>0</v>
      </c>
      <c r="AK12" s="37">
        <f>AK7*Matrices!$K$46</f>
        <v>0</v>
      </c>
      <c r="AL12" s="37"/>
      <c r="AM12" s="37"/>
      <c r="AN12" s="37">
        <f>AN7*Matrices!$B$46</f>
        <v>0</v>
      </c>
      <c r="AO12" s="37">
        <f>AO7*Matrices!$C$46</f>
        <v>0</v>
      </c>
      <c r="AP12" s="37">
        <f>AP7*Matrices!$D$46</f>
        <v>0</v>
      </c>
      <c r="AQ12" s="37">
        <f>AQ7*Matrices!$E$46</f>
        <v>0</v>
      </c>
      <c r="AR12" s="37">
        <f>AR7*Matrices!$F$46</f>
        <v>4955232</v>
      </c>
      <c r="AS12" s="37">
        <f>AS7*Matrices!$G$46</f>
        <v>1321545</v>
      </c>
      <c r="AT12" s="37">
        <f>AT7*Matrices!$H$46</f>
        <v>0</v>
      </c>
      <c r="AU12" s="37">
        <f>AU7*Matrices!$I$46</f>
        <v>0</v>
      </c>
      <c r="AV12" s="37">
        <f>AV7*Matrices!$J$46</f>
        <v>0</v>
      </c>
      <c r="AW12" s="37">
        <f>AW7*Matrices!$K$46</f>
        <v>0</v>
      </c>
      <c r="AX12" s="37"/>
    </row>
    <row r="13" spans="1:50" x14ac:dyDescent="0.25">
      <c r="B13" t="str">
        <f>B7</f>
        <v>NMT</v>
      </c>
      <c r="D13" s="344">
        <f t="shared" ref="D13:M13" si="4">SUM(D10:D12)</f>
        <v>0</v>
      </c>
      <c r="E13" s="344">
        <f t="shared" si="4"/>
        <v>0</v>
      </c>
      <c r="F13" s="344">
        <f t="shared" si="4"/>
        <v>0</v>
      </c>
      <c r="G13" s="344">
        <f t="shared" si="4"/>
        <v>28910</v>
      </c>
      <c r="H13" s="344">
        <f t="shared" si="4"/>
        <v>5074297</v>
      </c>
      <c r="I13" s="344">
        <f t="shared" si="4"/>
        <v>1188981</v>
      </c>
      <c r="J13" s="344">
        <f t="shared" si="4"/>
        <v>0</v>
      </c>
      <c r="K13" s="344">
        <f t="shared" si="4"/>
        <v>0</v>
      </c>
      <c r="L13" s="344">
        <f t="shared" si="4"/>
        <v>0</v>
      </c>
      <c r="M13" s="344">
        <f t="shared" si="4"/>
        <v>0</v>
      </c>
      <c r="N13" s="194">
        <f>SUM(D13:M13)/Matrices!$L$46</f>
        <v>48.973483565668673</v>
      </c>
      <c r="O13" s="37"/>
      <c r="P13" s="344">
        <f t="shared" ref="P13:Y13" si="5">SUM(P10:P12)</f>
        <v>0</v>
      </c>
      <c r="Q13" s="344">
        <f t="shared" si="5"/>
        <v>0</v>
      </c>
      <c r="R13" s="344">
        <f t="shared" si="5"/>
        <v>0</v>
      </c>
      <c r="S13" s="344">
        <f t="shared" si="5"/>
        <v>0</v>
      </c>
      <c r="T13" s="344">
        <f t="shared" si="5"/>
        <v>4557052</v>
      </c>
      <c r="U13" s="344">
        <f t="shared" si="5"/>
        <v>1625132</v>
      </c>
      <c r="V13" s="344">
        <f t="shared" si="5"/>
        <v>229805</v>
      </c>
      <c r="W13" s="344">
        <f t="shared" si="5"/>
        <v>0</v>
      </c>
      <c r="X13" s="344">
        <f t="shared" si="5"/>
        <v>0</v>
      </c>
      <c r="Y13" s="344">
        <f t="shared" si="5"/>
        <v>0</v>
      </c>
      <c r="Z13" s="194">
        <f>SUM(P13:Y13)/Matrices!$L$46</f>
        <v>49.905921106417722</v>
      </c>
      <c r="AA13" s="37"/>
      <c r="AB13" s="344">
        <f t="shared" ref="AB13:AK13" si="6">SUM(AB10:AB12)</f>
        <v>0</v>
      </c>
      <c r="AC13" s="344">
        <f t="shared" si="6"/>
        <v>0</v>
      </c>
      <c r="AD13" s="344">
        <f t="shared" si="6"/>
        <v>0</v>
      </c>
      <c r="AE13" s="344">
        <f t="shared" si="6"/>
        <v>0</v>
      </c>
      <c r="AF13" s="344">
        <f t="shared" si="6"/>
        <v>4273623</v>
      </c>
      <c r="AG13" s="344">
        <f t="shared" si="6"/>
        <v>1558850</v>
      </c>
      <c r="AH13" s="344">
        <f t="shared" si="6"/>
        <v>0</v>
      </c>
      <c r="AI13" s="344">
        <f t="shared" si="6"/>
        <v>0</v>
      </c>
      <c r="AJ13" s="344">
        <f t="shared" si="6"/>
        <v>0</v>
      </c>
      <c r="AK13" s="344">
        <f t="shared" si="6"/>
        <v>0</v>
      </c>
      <c r="AL13" s="194">
        <f>SUM(AB13:AK13)/Matrices!$L$46</f>
        <v>45.395420577501227</v>
      </c>
      <c r="AM13" s="37"/>
      <c r="AN13" s="344">
        <f t="shared" ref="AN13:AW13" si="7">SUM(AN10:AN12)</f>
        <v>0</v>
      </c>
      <c r="AO13" s="344">
        <f t="shared" si="7"/>
        <v>0</v>
      </c>
      <c r="AP13" s="344">
        <f t="shared" si="7"/>
        <v>0</v>
      </c>
      <c r="AQ13" s="344">
        <f t="shared" si="7"/>
        <v>28910</v>
      </c>
      <c r="AR13" s="344">
        <f t="shared" si="7"/>
        <v>5589347</v>
      </c>
      <c r="AS13" s="344">
        <f t="shared" si="7"/>
        <v>1511389</v>
      </c>
      <c r="AT13" s="344">
        <f t="shared" si="7"/>
        <v>0</v>
      </c>
      <c r="AU13" s="344">
        <f t="shared" si="7"/>
        <v>0</v>
      </c>
      <c r="AV13" s="344">
        <f t="shared" si="7"/>
        <v>0</v>
      </c>
      <c r="AW13" s="344">
        <f t="shared" si="7"/>
        <v>0</v>
      </c>
      <c r="AX13" s="194">
        <f>SUM(AN13:AW13)/Matrices!$L$46</f>
        <v>55.491603431117348</v>
      </c>
    </row>
    <row r="14" spans="1:50" x14ac:dyDescent="0.25"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</row>
    <row r="15" spans="1:50" x14ac:dyDescent="0.25">
      <c r="A15" s="35" t="str">
        <f>'Raw_At-Risk_Data'!A5</f>
        <v>12</v>
      </c>
      <c r="B15" t="str">
        <f>'Raw_At-Risk_Data'!B5</f>
        <v>NMSU</v>
      </c>
      <c r="C15" s="343" t="str">
        <f>'Raw_At-Risk_Data'!C5</f>
        <v>1</v>
      </c>
      <c r="D15" s="37">
        <f>'Raw_At-Risk_Data'!D5</f>
        <v>0</v>
      </c>
      <c r="E15" s="37">
        <f>'Raw_At-Risk_Data'!E5</f>
        <v>0</v>
      </c>
      <c r="F15" s="37">
        <f>'Raw_At-Risk_Data'!F5</f>
        <v>0</v>
      </c>
      <c r="G15" s="37">
        <f>'Raw_At-Risk_Data'!G5</f>
        <v>4</v>
      </c>
      <c r="H15" s="37">
        <f>'Raw_At-Risk_Data'!H5</f>
        <v>1020</v>
      </c>
      <c r="I15" s="37">
        <f>'Raw_At-Risk_Data'!I5</f>
        <v>312</v>
      </c>
      <c r="J15" s="37">
        <f>'Raw_At-Risk_Data'!J5</f>
        <v>6</v>
      </c>
      <c r="K15" s="37">
        <f>'Raw_At-Risk_Data'!K5</f>
        <v>0</v>
      </c>
      <c r="L15" s="37">
        <f>'Raw_At-Risk_Data'!L5</f>
        <v>0</v>
      </c>
      <c r="M15" s="37">
        <f>'Raw_At-Risk_Data'!M5</f>
        <v>9</v>
      </c>
      <c r="N15" s="37"/>
      <c r="O15" s="37"/>
      <c r="P15" s="37">
        <f>'Raw_At-Risk_Data'!N5</f>
        <v>0</v>
      </c>
      <c r="Q15" s="37">
        <f>'Raw_At-Risk_Data'!O5</f>
        <v>0</v>
      </c>
      <c r="R15" s="37">
        <f>'Raw_At-Risk_Data'!P5</f>
        <v>0</v>
      </c>
      <c r="S15" s="37">
        <f>'Raw_At-Risk_Data'!Q5</f>
        <v>6</v>
      </c>
      <c r="T15" s="37">
        <f>'Raw_At-Risk_Data'!R5</f>
        <v>994</v>
      </c>
      <c r="U15" s="37">
        <f>'Raw_At-Risk_Data'!S5</f>
        <v>308</v>
      </c>
      <c r="V15" s="37">
        <f>'Raw_At-Risk_Data'!T5</f>
        <v>9</v>
      </c>
      <c r="W15" s="37">
        <f>'Raw_At-Risk_Data'!U5</f>
        <v>0</v>
      </c>
      <c r="X15" s="37">
        <f>'Raw_At-Risk_Data'!V5</f>
        <v>3</v>
      </c>
      <c r="Y15" s="37">
        <f>'Raw_At-Risk_Data'!W5</f>
        <v>5</v>
      </c>
      <c r="Z15" s="37"/>
      <c r="AA15" s="37"/>
      <c r="AB15" s="37">
        <f>'Raw_At-Risk_Data'!X5</f>
        <v>0</v>
      </c>
      <c r="AC15" s="37">
        <f>'Raw_At-Risk_Data'!Y5</f>
        <v>0</v>
      </c>
      <c r="AD15" s="37">
        <f>'Raw_At-Risk_Data'!Z5</f>
        <v>0</v>
      </c>
      <c r="AE15" s="37">
        <f>'Raw_At-Risk_Data'!AA5</f>
        <v>15</v>
      </c>
      <c r="AF15" s="37">
        <f>'Raw_At-Risk_Data'!AB5</f>
        <v>1052</v>
      </c>
      <c r="AG15" s="37">
        <f>'Raw_At-Risk_Data'!AC5</f>
        <v>283</v>
      </c>
      <c r="AH15" s="37">
        <f>'Raw_At-Risk_Data'!AD5</f>
        <v>11</v>
      </c>
      <c r="AI15" s="37">
        <f>'Raw_At-Risk_Data'!AE5</f>
        <v>0</v>
      </c>
      <c r="AJ15" s="37">
        <f>'Raw_At-Risk_Data'!AF5</f>
        <v>2</v>
      </c>
      <c r="AK15" s="37">
        <f>'Raw_At-Risk_Data'!AG5</f>
        <v>7</v>
      </c>
      <c r="AL15" s="37"/>
      <c r="AM15" s="37"/>
      <c r="AN15" s="37">
        <f>'Raw_At-Risk_Data'!AH5</f>
        <v>0</v>
      </c>
      <c r="AO15" s="37">
        <f>'Raw_At-Risk_Data'!AI5</f>
        <v>0</v>
      </c>
      <c r="AP15" s="37">
        <f>'Raw_At-Risk_Data'!AJ5</f>
        <v>0</v>
      </c>
      <c r="AQ15" s="37">
        <f>'Raw_At-Risk_Data'!AK5</f>
        <v>10</v>
      </c>
      <c r="AR15" s="37">
        <f>'Raw_At-Risk_Data'!AL5</f>
        <v>1112</v>
      </c>
      <c r="AS15" s="37">
        <f>'Raw_At-Risk_Data'!AM5</f>
        <v>279</v>
      </c>
      <c r="AT15" s="37">
        <f>'Raw_At-Risk_Data'!AN5</f>
        <v>19</v>
      </c>
      <c r="AU15" s="37">
        <f>'Raw_At-Risk_Data'!AO5</f>
        <v>0</v>
      </c>
      <c r="AV15" s="37">
        <f>'Raw_At-Risk_Data'!AP5</f>
        <v>2</v>
      </c>
      <c r="AW15" s="37">
        <f>'Raw_At-Risk_Data'!AQ5</f>
        <v>4</v>
      </c>
      <c r="AX15" s="37"/>
    </row>
    <row r="16" spans="1:50" x14ac:dyDescent="0.25">
      <c r="A16" s="35" t="str">
        <f>'Raw_At-Risk_Data'!A6</f>
        <v>12</v>
      </c>
      <c r="B16" t="str">
        <f>'Raw_At-Risk_Data'!B6</f>
        <v>NMSU</v>
      </c>
      <c r="C16" s="343" t="str">
        <f>'Raw_At-Risk_Data'!C6</f>
        <v>2</v>
      </c>
      <c r="D16" s="37">
        <f>'Raw_At-Risk_Data'!D6</f>
        <v>0</v>
      </c>
      <c r="E16" s="37">
        <f>'Raw_At-Risk_Data'!E6</f>
        <v>0</v>
      </c>
      <c r="F16" s="37">
        <f>'Raw_At-Risk_Data'!F6</f>
        <v>0</v>
      </c>
      <c r="G16" s="37">
        <f>'Raw_At-Risk_Data'!G6</f>
        <v>0</v>
      </c>
      <c r="H16" s="37">
        <f>'Raw_At-Risk_Data'!H6</f>
        <v>215</v>
      </c>
      <c r="I16" s="37">
        <f>'Raw_At-Risk_Data'!I6</f>
        <v>40</v>
      </c>
      <c r="J16" s="37">
        <f>'Raw_At-Risk_Data'!J6</f>
        <v>5</v>
      </c>
      <c r="K16" s="37">
        <f>'Raw_At-Risk_Data'!K6</f>
        <v>0</v>
      </c>
      <c r="L16" s="37">
        <f>'Raw_At-Risk_Data'!L6</f>
        <v>0</v>
      </c>
      <c r="M16" s="37">
        <f>'Raw_At-Risk_Data'!M6</f>
        <v>0</v>
      </c>
      <c r="N16" s="37"/>
      <c r="O16" s="37"/>
      <c r="P16" s="37">
        <f>'Raw_At-Risk_Data'!N6</f>
        <v>0</v>
      </c>
      <c r="Q16" s="37">
        <f>'Raw_At-Risk_Data'!O6</f>
        <v>0</v>
      </c>
      <c r="R16" s="37">
        <f>'Raw_At-Risk_Data'!P6</f>
        <v>0</v>
      </c>
      <c r="S16" s="37">
        <f>'Raw_At-Risk_Data'!Q6</f>
        <v>0</v>
      </c>
      <c r="T16" s="37">
        <f>'Raw_At-Risk_Data'!R6</f>
        <v>204</v>
      </c>
      <c r="U16" s="37">
        <f>'Raw_At-Risk_Data'!S6</f>
        <v>38</v>
      </c>
      <c r="V16" s="37">
        <f>'Raw_At-Risk_Data'!T6</f>
        <v>7</v>
      </c>
      <c r="W16" s="37">
        <f>'Raw_At-Risk_Data'!U6</f>
        <v>0</v>
      </c>
      <c r="X16" s="37">
        <f>'Raw_At-Risk_Data'!V6</f>
        <v>0</v>
      </c>
      <c r="Y16" s="37">
        <f>'Raw_At-Risk_Data'!W6</f>
        <v>0</v>
      </c>
      <c r="Z16" s="37"/>
      <c r="AA16" s="37"/>
      <c r="AB16" s="37">
        <f>'Raw_At-Risk_Data'!X6</f>
        <v>0</v>
      </c>
      <c r="AC16" s="37">
        <f>'Raw_At-Risk_Data'!Y6</f>
        <v>0</v>
      </c>
      <c r="AD16" s="37">
        <f>'Raw_At-Risk_Data'!Z6</f>
        <v>0</v>
      </c>
      <c r="AE16" s="37">
        <f>'Raw_At-Risk_Data'!AA6</f>
        <v>0</v>
      </c>
      <c r="AF16" s="37">
        <f>'Raw_At-Risk_Data'!AB6</f>
        <v>243</v>
      </c>
      <c r="AG16" s="37">
        <f>'Raw_At-Risk_Data'!AC6</f>
        <v>46</v>
      </c>
      <c r="AH16" s="37">
        <f>'Raw_At-Risk_Data'!AD6</f>
        <v>7</v>
      </c>
      <c r="AI16" s="37">
        <f>'Raw_At-Risk_Data'!AE6</f>
        <v>0</v>
      </c>
      <c r="AJ16" s="37">
        <f>'Raw_At-Risk_Data'!AF6</f>
        <v>0</v>
      </c>
      <c r="AK16" s="37">
        <f>'Raw_At-Risk_Data'!AG6</f>
        <v>0</v>
      </c>
      <c r="AL16" s="37"/>
      <c r="AM16" s="37"/>
      <c r="AN16" s="37">
        <f>'Raw_At-Risk_Data'!AH6</f>
        <v>0</v>
      </c>
      <c r="AO16" s="37">
        <f>'Raw_At-Risk_Data'!AI6</f>
        <v>0</v>
      </c>
      <c r="AP16" s="37">
        <f>'Raw_At-Risk_Data'!AJ6</f>
        <v>0</v>
      </c>
      <c r="AQ16" s="37">
        <f>'Raw_At-Risk_Data'!AK6</f>
        <v>0</v>
      </c>
      <c r="AR16" s="37">
        <f>'Raw_At-Risk_Data'!AL6</f>
        <v>263</v>
      </c>
      <c r="AS16" s="37">
        <f>'Raw_At-Risk_Data'!AM6</f>
        <v>47</v>
      </c>
      <c r="AT16" s="37">
        <f>'Raw_At-Risk_Data'!AN6</f>
        <v>3</v>
      </c>
      <c r="AU16" s="37">
        <f>'Raw_At-Risk_Data'!AO6</f>
        <v>0</v>
      </c>
      <c r="AV16" s="37">
        <f>'Raw_At-Risk_Data'!AP6</f>
        <v>0</v>
      </c>
      <c r="AW16" s="37">
        <f>'Raw_At-Risk_Data'!AQ6</f>
        <v>0</v>
      </c>
      <c r="AX16" s="37"/>
    </row>
    <row r="17" spans="1:50" x14ac:dyDescent="0.25">
      <c r="A17" s="35" t="str">
        <f>'Raw_At-Risk_Data'!A7</f>
        <v>12</v>
      </c>
      <c r="B17" t="str">
        <f>'Raw_At-Risk_Data'!B7</f>
        <v>NMSU</v>
      </c>
      <c r="C17" s="343" t="str">
        <f>'Raw_At-Risk_Data'!C7</f>
        <v>3</v>
      </c>
      <c r="D17" s="37">
        <f>'Raw_At-Risk_Data'!D7</f>
        <v>0</v>
      </c>
      <c r="E17" s="37">
        <f>'Raw_At-Risk_Data'!E7</f>
        <v>0</v>
      </c>
      <c r="F17" s="37">
        <f>'Raw_At-Risk_Data'!F7</f>
        <v>0</v>
      </c>
      <c r="G17" s="37">
        <f>'Raw_At-Risk_Data'!G7</f>
        <v>0</v>
      </c>
      <c r="H17" s="37">
        <f>'Raw_At-Risk_Data'!H7</f>
        <v>127</v>
      </c>
      <c r="I17" s="37">
        <f>'Raw_At-Risk_Data'!I7</f>
        <v>36</v>
      </c>
      <c r="J17" s="37">
        <f>'Raw_At-Risk_Data'!J7</f>
        <v>5</v>
      </c>
      <c r="K17" s="37">
        <f>'Raw_At-Risk_Data'!K7</f>
        <v>0</v>
      </c>
      <c r="L17" s="37">
        <f>'Raw_At-Risk_Data'!L7</f>
        <v>0</v>
      </c>
      <c r="M17" s="37">
        <f>'Raw_At-Risk_Data'!M7</f>
        <v>0</v>
      </c>
      <c r="N17" s="37"/>
      <c r="O17" s="37"/>
      <c r="P17" s="37">
        <f>'Raw_At-Risk_Data'!N7</f>
        <v>0</v>
      </c>
      <c r="Q17" s="37">
        <f>'Raw_At-Risk_Data'!O7</f>
        <v>0</v>
      </c>
      <c r="R17" s="37">
        <f>'Raw_At-Risk_Data'!P7</f>
        <v>0</v>
      </c>
      <c r="S17" s="37">
        <f>'Raw_At-Risk_Data'!Q7</f>
        <v>0</v>
      </c>
      <c r="T17" s="37">
        <f>'Raw_At-Risk_Data'!R7</f>
        <v>153</v>
      </c>
      <c r="U17" s="37">
        <f>'Raw_At-Risk_Data'!S7</f>
        <v>44</v>
      </c>
      <c r="V17" s="37">
        <f>'Raw_At-Risk_Data'!T7</f>
        <v>3</v>
      </c>
      <c r="W17" s="37">
        <f>'Raw_At-Risk_Data'!U7</f>
        <v>0</v>
      </c>
      <c r="X17" s="37">
        <f>'Raw_At-Risk_Data'!V7</f>
        <v>3</v>
      </c>
      <c r="Y17" s="37">
        <f>'Raw_At-Risk_Data'!W7</f>
        <v>0</v>
      </c>
      <c r="Z17" s="37"/>
      <c r="AA17" s="37"/>
      <c r="AB17" s="37">
        <f>'Raw_At-Risk_Data'!X7</f>
        <v>0</v>
      </c>
      <c r="AC17" s="37">
        <f>'Raw_At-Risk_Data'!Y7</f>
        <v>0</v>
      </c>
      <c r="AD17" s="37">
        <f>'Raw_At-Risk_Data'!Z7</f>
        <v>0</v>
      </c>
      <c r="AE17" s="37">
        <f>'Raw_At-Risk_Data'!AA7</f>
        <v>0</v>
      </c>
      <c r="AF17" s="37">
        <f>'Raw_At-Risk_Data'!AB7</f>
        <v>124</v>
      </c>
      <c r="AG17" s="37">
        <f>'Raw_At-Risk_Data'!AC7</f>
        <v>32</v>
      </c>
      <c r="AH17" s="37">
        <f>'Raw_At-Risk_Data'!AD7</f>
        <v>2</v>
      </c>
      <c r="AI17" s="37">
        <f>'Raw_At-Risk_Data'!AE7</f>
        <v>0</v>
      </c>
      <c r="AJ17" s="37">
        <f>'Raw_At-Risk_Data'!AF7</f>
        <v>2</v>
      </c>
      <c r="AK17" s="37">
        <f>'Raw_At-Risk_Data'!AG7</f>
        <v>0</v>
      </c>
      <c r="AL17" s="37"/>
      <c r="AM17" s="37"/>
      <c r="AN17" s="37">
        <f>'Raw_At-Risk_Data'!AH7</f>
        <v>0</v>
      </c>
      <c r="AO17" s="37">
        <f>'Raw_At-Risk_Data'!AI7</f>
        <v>0</v>
      </c>
      <c r="AP17" s="37">
        <f>'Raw_At-Risk_Data'!AJ7</f>
        <v>0</v>
      </c>
      <c r="AQ17" s="37">
        <f>'Raw_At-Risk_Data'!AK7</f>
        <v>0</v>
      </c>
      <c r="AR17" s="37">
        <f>'Raw_At-Risk_Data'!AL7</f>
        <v>181</v>
      </c>
      <c r="AS17" s="37">
        <f>'Raw_At-Risk_Data'!AM7</f>
        <v>36</v>
      </c>
      <c r="AT17" s="37">
        <f>'Raw_At-Risk_Data'!AN7</f>
        <v>2</v>
      </c>
      <c r="AU17" s="37">
        <f>'Raw_At-Risk_Data'!AO7</f>
        <v>0</v>
      </c>
      <c r="AV17" s="37">
        <f>'Raw_At-Risk_Data'!AP7</f>
        <v>0</v>
      </c>
      <c r="AW17" s="37">
        <f>'Raw_At-Risk_Data'!AQ7</f>
        <v>0</v>
      </c>
      <c r="AX17" s="37"/>
    </row>
    <row r="18" spans="1:50" x14ac:dyDescent="0.25">
      <c r="D18" s="344">
        <f t="shared" ref="D18:M18" si="8">SUM(D15:D17)</f>
        <v>0</v>
      </c>
      <c r="E18" s="344">
        <f t="shared" si="8"/>
        <v>0</v>
      </c>
      <c r="F18" s="344">
        <f t="shared" si="8"/>
        <v>0</v>
      </c>
      <c r="G18" s="344">
        <f t="shared" si="8"/>
        <v>4</v>
      </c>
      <c r="H18" s="344">
        <f t="shared" si="8"/>
        <v>1362</v>
      </c>
      <c r="I18" s="344">
        <f t="shared" si="8"/>
        <v>388</v>
      </c>
      <c r="J18" s="344">
        <f t="shared" si="8"/>
        <v>16</v>
      </c>
      <c r="K18" s="344">
        <f t="shared" si="8"/>
        <v>0</v>
      </c>
      <c r="L18" s="344">
        <f t="shared" si="8"/>
        <v>0</v>
      </c>
      <c r="M18" s="344">
        <f t="shared" si="8"/>
        <v>9</v>
      </c>
      <c r="N18" s="37"/>
      <c r="O18" s="37"/>
      <c r="P18" s="344">
        <f t="shared" ref="P18:Y18" si="9">SUM(P15:P17)</f>
        <v>0</v>
      </c>
      <c r="Q18" s="344">
        <f t="shared" si="9"/>
        <v>0</v>
      </c>
      <c r="R18" s="344">
        <f t="shared" si="9"/>
        <v>0</v>
      </c>
      <c r="S18" s="344">
        <f t="shared" si="9"/>
        <v>6</v>
      </c>
      <c r="T18" s="344">
        <f t="shared" si="9"/>
        <v>1351</v>
      </c>
      <c r="U18" s="344">
        <f t="shared" si="9"/>
        <v>390</v>
      </c>
      <c r="V18" s="344">
        <f t="shared" si="9"/>
        <v>19</v>
      </c>
      <c r="W18" s="344">
        <f t="shared" si="9"/>
        <v>0</v>
      </c>
      <c r="X18" s="344">
        <f t="shared" si="9"/>
        <v>6</v>
      </c>
      <c r="Y18" s="344">
        <f t="shared" si="9"/>
        <v>5</v>
      </c>
      <c r="Z18" s="37"/>
      <c r="AA18" s="37"/>
      <c r="AB18" s="344">
        <f t="shared" ref="AB18:AK18" si="10">SUM(AB15:AB17)</f>
        <v>0</v>
      </c>
      <c r="AC18" s="344">
        <f t="shared" si="10"/>
        <v>0</v>
      </c>
      <c r="AD18" s="344">
        <f t="shared" si="10"/>
        <v>0</v>
      </c>
      <c r="AE18" s="344">
        <f t="shared" si="10"/>
        <v>15</v>
      </c>
      <c r="AF18" s="344">
        <f t="shared" si="10"/>
        <v>1419</v>
      </c>
      <c r="AG18" s="344">
        <f t="shared" si="10"/>
        <v>361</v>
      </c>
      <c r="AH18" s="344">
        <f t="shared" si="10"/>
        <v>20</v>
      </c>
      <c r="AI18" s="344">
        <f t="shared" si="10"/>
        <v>0</v>
      </c>
      <c r="AJ18" s="344">
        <f t="shared" si="10"/>
        <v>4</v>
      </c>
      <c r="AK18" s="344">
        <f t="shared" si="10"/>
        <v>7</v>
      </c>
      <c r="AL18" s="37"/>
      <c r="AM18" s="37"/>
      <c r="AN18" s="344">
        <f t="shared" ref="AN18:AW18" si="11">SUM(AN15:AN17)</f>
        <v>0</v>
      </c>
      <c r="AO18" s="344">
        <f t="shared" si="11"/>
        <v>0</v>
      </c>
      <c r="AP18" s="344">
        <f t="shared" si="11"/>
        <v>0</v>
      </c>
      <c r="AQ18" s="344">
        <f t="shared" si="11"/>
        <v>10</v>
      </c>
      <c r="AR18" s="344">
        <f t="shared" si="11"/>
        <v>1556</v>
      </c>
      <c r="AS18" s="344">
        <f t="shared" si="11"/>
        <v>362</v>
      </c>
      <c r="AT18" s="344">
        <f t="shared" si="11"/>
        <v>24</v>
      </c>
      <c r="AU18" s="344">
        <f t="shared" si="11"/>
        <v>0</v>
      </c>
      <c r="AV18" s="344">
        <f t="shared" si="11"/>
        <v>2</v>
      </c>
      <c r="AW18" s="344">
        <f t="shared" si="11"/>
        <v>4</v>
      </c>
      <c r="AX18" s="37"/>
    </row>
    <row r="19" spans="1:50" x14ac:dyDescent="0.25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</row>
    <row r="20" spans="1:50" x14ac:dyDescent="0.25">
      <c r="D20" s="37">
        <f>D15*Matrices!$B$44</f>
        <v>0</v>
      </c>
      <c r="E20" s="37">
        <f>E15*Matrices!$C$44</f>
        <v>0</v>
      </c>
      <c r="F20" s="37">
        <f>F15*Matrices!$D$44</f>
        <v>0</v>
      </c>
      <c r="G20" s="37">
        <f>G15*Matrices!$E$44</f>
        <v>57820</v>
      </c>
      <c r="H20" s="37">
        <f>H15*Matrices!$F$44</f>
        <v>33660000</v>
      </c>
      <c r="I20" s="37">
        <f>I15*Matrices!$G$44</f>
        <v>10261056</v>
      </c>
      <c r="J20" s="37">
        <f>J15*Matrices!$H$44</f>
        <v>651954</v>
      </c>
      <c r="K20" s="37">
        <f>K15*Matrices!$I$44</f>
        <v>0</v>
      </c>
      <c r="L20" s="37">
        <f>L15*Matrices!$J$44</f>
        <v>0</v>
      </c>
      <c r="M20" s="37">
        <f>M15*Matrices!$K$44</f>
        <v>173304</v>
      </c>
      <c r="N20" s="37"/>
      <c r="O20" s="37"/>
      <c r="P20" s="37">
        <f>P15*Matrices!$B$44</f>
        <v>0</v>
      </c>
      <c r="Q20" s="37">
        <f>Q15*Matrices!$C$44</f>
        <v>0</v>
      </c>
      <c r="R20" s="37">
        <f>R15*Matrices!$D$44</f>
        <v>0</v>
      </c>
      <c r="S20" s="37">
        <f>S15*Matrices!$E$44</f>
        <v>86730</v>
      </c>
      <c r="T20" s="37">
        <f>T15*Matrices!$F$44</f>
        <v>32802000</v>
      </c>
      <c r="U20" s="37">
        <f>U15*Matrices!$G$44</f>
        <v>10129504</v>
      </c>
      <c r="V20" s="37">
        <f>V15*Matrices!$H$44</f>
        <v>977931</v>
      </c>
      <c r="W20" s="37">
        <f>W15*Matrices!$I$44</f>
        <v>0</v>
      </c>
      <c r="X20" s="37">
        <f>X15*Matrices!$J$44</f>
        <v>23457</v>
      </c>
      <c r="Y20" s="37">
        <f>Y15*Matrices!$K$44</f>
        <v>96280</v>
      </c>
      <c r="Z20" s="37"/>
      <c r="AA20" s="37"/>
      <c r="AB20" s="37">
        <f>AB15*Matrices!$B$44</f>
        <v>0</v>
      </c>
      <c r="AC20" s="37">
        <f>AC15*Matrices!$C$44</f>
        <v>0</v>
      </c>
      <c r="AD20" s="37">
        <f>AD15*Matrices!$D$44</f>
        <v>0</v>
      </c>
      <c r="AE20" s="37">
        <f>AE15*Matrices!$E$44</f>
        <v>216825</v>
      </c>
      <c r="AF20" s="37">
        <f>AF15*Matrices!$F$44</f>
        <v>34716000</v>
      </c>
      <c r="AG20" s="37">
        <f>AG15*Matrices!$G$44</f>
        <v>9307304</v>
      </c>
      <c r="AH20" s="37">
        <f>AH15*Matrices!$H$44</f>
        <v>1195249</v>
      </c>
      <c r="AI20" s="37">
        <f>AI15*Matrices!$I$44</f>
        <v>0</v>
      </c>
      <c r="AJ20" s="37">
        <f>AJ15*Matrices!$J$44</f>
        <v>15638</v>
      </c>
      <c r="AK20" s="37">
        <f>AK15*Matrices!$K$44</f>
        <v>134792</v>
      </c>
      <c r="AL20" s="37"/>
      <c r="AM20" s="37"/>
      <c r="AN20" s="37">
        <f>AN15*Matrices!$B$44</f>
        <v>0</v>
      </c>
      <c r="AO20" s="37">
        <f>AO15*Matrices!$C$44</f>
        <v>0</v>
      </c>
      <c r="AP20" s="37">
        <f>AP15*Matrices!$D$44</f>
        <v>0</v>
      </c>
      <c r="AQ20" s="37">
        <f>AQ15*Matrices!$E$44</f>
        <v>144550</v>
      </c>
      <c r="AR20" s="37">
        <f>AR15*Matrices!$F$44</f>
        <v>36696000</v>
      </c>
      <c r="AS20" s="37">
        <f>AS15*Matrices!$G$44</f>
        <v>9175752</v>
      </c>
      <c r="AT20" s="37">
        <f>AT15*Matrices!$H$44</f>
        <v>2064521</v>
      </c>
      <c r="AU20" s="37">
        <f>AU15*Matrices!$I$44</f>
        <v>0</v>
      </c>
      <c r="AV20" s="37">
        <f>AV15*Matrices!$J$44</f>
        <v>15638</v>
      </c>
      <c r="AW20" s="37">
        <f>AW15*Matrices!$K$44</f>
        <v>77024</v>
      </c>
      <c r="AX20" s="37"/>
    </row>
    <row r="21" spans="1:50" x14ac:dyDescent="0.25">
      <c r="D21" s="37">
        <f>D16*Matrices!$B$45</f>
        <v>0</v>
      </c>
      <c r="E21" s="37">
        <f>E16*Matrices!$C$45</f>
        <v>0</v>
      </c>
      <c r="F21" s="37">
        <f>F16*Matrices!$D$45</f>
        <v>0</v>
      </c>
      <c r="G21" s="37">
        <f>G16*Matrices!$E$45</f>
        <v>0</v>
      </c>
      <c r="H21" s="37">
        <f>H16*Matrices!$F$45</f>
        <v>10238945</v>
      </c>
      <c r="I21" s="37">
        <f>I16*Matrices!$G$45</f>
        <v>1898440</v>
      </c>
      <c r="J21" s="37">
        <f>J16*Matrices!$H$45</f>
        <v>784040</v>
      </c>
      <c r="K21" s="37">
        <f>K16*Matrices!$I$45</f>
        <v>0</v>
      </c>
      <c r="L21" s="37">
        <f>L16*Matrices!$J$45</f>
        <v>0</v>
      </c>
      <c r="M21" s="37">
        <f>M16*Matrices!$K$45</f>
        <v>0</v>
      </c>
      <c r="N21" s="37"/>
      <c r="O21" s="37"/>
      <c r="P21" s="37">
        <f>P16*Matrices!$B$45</f>
        <v>0</v>
      </c>
      <c r="Q21" s="37">
        <f>Q16*Matrices!$C$45</f>
        <v>0</v>
      </c>
      <c r="R21" s="37">
        <f>R16*Matrices!$D$45</f>
        <v>0</v>
      </c>
      <c r="S21" s="37">
        <f>S16*Matrices!$E$45</f>
        <v>0</v>
      </c>
      <c r="T21" s="37">
        <f>T16*Matrices!$F$45</f>
        <v>9715092</v>
      </c>
      <c r="U21" s="37">
        <f>U16*Matrices!$G$45</f>
        <v>1803518</v>
      </c>
      <c r="V21" s="37">
        <f>V16*Matrices!$H$45</f>
        <v>1097656</v>
      </c>
      <c r="W21" s="37">
        <f>W16*Matrices!$I$45</f>
        <v>0</v>
      </c>
      <c r="X21" s="37">
        <f>X16*Matrices!$J$45</f>
        <v>0</v>
      </c>
      <c r="Y21" s="37">
        <f>Y16*Matrices!$K$45</f>
        <v>0</v>
      </c>
      <c r="Z21" s="37"/>
      <c r="AA21" s="37"/>
      <c r="AB21" s="37">
        <f>AB16*Matrices!$B$45</f>
        <v>0</v>
      </c>
      <c r="AC21" s="37">
        <f>AC16*Matrices!$C$45</f>
        <v>0</v>
      </c>
      <c r="AD21" s="37">
        <f>AD16*Matrices!$D$45</f>
        <v>0</v>
      </c>
      <c r="AE21" s="37">
        <f>AE16*Matrices!$E$45</f>
        <v>0</v>
      </c>
      <c r="AF21" s="37">
        <f>AF16*Matrices!$F$45</f>
        <v>11572389</v>
      </c>
      <c r="AG21" s="37">
        <f>AG16*Matrices!$G$45</f>
        <v>2183206</v>
      </c>
      <c r="AH21" s="37">
        <f>AH16*Matrices!$H$45</f>
        <v>1097656</v>
      </c>
      <c r="AI21" s="37">
        <f>AI16*Matrices!$I$45</f>
        <v>0</v>
      </c>
      <c r="AJ21" s="37">
        <f>AJ16*Matrices!$J$45</f>
        <v>0</v>
      </c>
      <c r="AK21" s="37">
        <f>AK16*Matrices!$K$45</f>
        <v>0</v>
      </c>
      <c r="AL21" s="37"/>
      <c r="AM21" s="37"/>
      <c r="AN21" s="37">
        <f>AN16*Matrices!$B$45</f>
        <v>0</v>
      </c>
      <c r="AO21" s="37">
        <f>AO16*Matrices!$C$45</f>
        <v>0</v>
      </c>
      <c r="AP21" s="37">
        <f>AP16*Matrices!$D$45</f>
        <v>0</v>
      </c>
      <c r="AQ21" s="37">
        <f>AQ16*Matrices!$E$45</f>
        <v>0</v>
      </c>
      <c r="AR21" s="37">
        <f>AR16*Matrices!$F$45</f>
        <v>12524849</v>
      </c>
      <c r="AS21" s="37">
        <f>AS16*Matrices!$G$45</f>
        <v>2230667</v>
      </c>
      <c r="AT21" s="37">
        <f>AT16*Matrices!$H$45</f>
        <v>470424</v>
      </c>
      <c r="AU21" s="37">
        <f>AU16*Matrices!$I$45</f>
        <v>0</v>
      </c>
      <c r="AV21" s="37">
        <f>AV16*Matrices!$J$45</f>
        <v>0</v>
      </c>
      <c r="AW21" s="37">
        <f>AW16*Matrices!$K$45</f>
        <v>0</v>
      </c>
      <c r="AX21" s="37"/>
    </row>
    <row r="22" spans="1:50" x14ac:dyDescent="0.25">
      <c r="D22" s="37">
        <f>D17*Matrices!$B$46</f>
        <v>0</v>
      </c>
      <c r="E22" s="37">
        <f>E17*Matrices!$C$46</f>
        <v>0</v>
      </c>
      <c r="F22" s="37">
        <f>F17*Matrices!$D$46</f>
        <v>0</v>
      </c>
      <c r="G22" s="37">
        <f>G17*Matrices!$E$46</f>
        <v>0</v>
      </c>
      <c r="H22" s="37">
        <f>H17*Matrices!$F$46</f>
        <v>8863584</v>
      </c>
      <c r="I22" s="37">
        <f>I17*Matrices!$G$46</f>
        <v>2503980</v>
      </c>
      <c r="J22" s="37">
        <f>J17*Matrices!$H$46</f>
        <v>1149025</v>
      </c>
      <c r="K22" s="37">
        <f>K17*Matrices!$I$46</f>
        <v>0</v>
      </c>
      <c r="L22" s="37">
        <f>L17*Matrices!$J$46</f>
        <v>0</v>
      </c>
      <c r="M22" s="37">
        <f>M17*Matrices!$K$46</f>
        <v>0</v>
      </c>
      <c r="N22" s="37"/>
      <c r="O22" s="37"/>
      <c r="P22" s="37">
        <f>P17*Matrices!$B$46</f>
        <v>0</v>
      </c>
      <c r="Q22" s="37">
        <f>Q17*Matrices!$C$46</f>
        <v>0</v>
      </c>
      <c r="R22" s="37">
        <f>R17*Matrices!$D$46</f>
        <v>0</v>
      </c>
      <c r="S22" s="37">
        <f>S17*Matrices!$E$46</f>
        <v>0</v>
      </c>
      <c r="T22" s="37">
        <f>T17*Matrices!$F$46</f>
        <v>10678176</v>
      </c>
      <c r="U22" s="37">
        <f>U17*Matrices!$G$46</f>
        <v>3060420</v>
      </c>
      <c r="V22" s="37">
        <f>V17*Matrices!$H$46</f>
        <v>689415</v>
      </c>
      <c r="W22" s="37">
        <f>W17*Matrices!$I$46</f>
        <v>0</v>
      </c>
      <c r="X22" s="37">
        <f>X17*Matrices!$J$46</f>
        <v>49611</v>
      </c>
      <c r="Y22" s="37">
        <f>Y17*Matrices!$K$46</f>
        <v>0</v>
      </c>
      <c r="Z22" s="37"/>
      <c r="AA22" s="37"/>
      <c r="AB22" s="37">
        <f>AB17*Matrices!$B$46</f>
        <v>0</v>
      </c>
      <c r="AC22" s="37">
        <f>AC17*Matrices!$C$46</f>
        <v>0</v>
      </c>
      <c r="AD22" s="37">
        <f>AD17*Matrices!$D$46</f>
        <v>0</v>
      </c>
      <c r="AE22" s="37">
        <f>AE17*Matrices!$E$46</f>
        <v>0</v>
      </c>
      <c r="AF22" s="37">
        <f>AF17*Matrices!$F$46</f>
        <v>8654208</v>
      </c>
      <c r="AG22" s="37">
        <f>AG17*Matrices!$G$46</f>
        <v>2225760</v>
      </c>
      <c r="AH22" s="37">
        <f>AH17*Matrices!$H$46</f>
        <v>459610</v>
      </c>
      <c r="AI22" s="37">
        <f>AI17*Matrices!$I$46</f>
        <v>0</v>
      </c>
      <c r="AJ22" s="37">
        <f>AJ17*Matrices!$J$46</f>
        <v>33074</v>
      </c>
      <c r="AK22" s="37">
        <f>AK17*Matrices!$K$46</f>
        <v>0</v>
      </c>
      <c r="AL22" s="37"/>
      <c r="AM22" s="37"/>
      <c r="AN22" s="37">
        <f>AN17*Matrices!$B$46</f>
        <v>0</v>
      </c>
      <c r="AO22" s="37">
        <f>AO17*Matrices!$C$46</f>
        <v>0</v>
      </c>
      <c r="AP22" s="37">
        <f>AP17*Matrices!$D$46</f>
        <v>0</v>
      </c>
      <c r="AQ22" s="37">
        <f>AQ17*Matrices!$E$46</f>
        <v>0</v>
      </c>
      <c r="AR22" s="37">
        <f>AR17*Matrices!$F$46</f>
        <v>12632352</v>
      </c>
      <c r="AS22" s="37">
        <f>AS17*Matrices!$G$46</f>
        <v>2503980</v>
      </c>
      <c r="AT22" s="37">
        <f>AT17*Matrices!$H$46</f>
        <v>459610</v>
      </c>
      <c r="AU22" s="37">
        <f>AU17*Matrices!$I$46</f>
        <v>0</v>
      </c>
      <c r="AV22" s="37">
        <f>AV17*Matrices!$J$46</f>
        <v>0</v>
      </c>
      <c r="AW22" s="37">
        <f>AW17*Matrices!$K$46</f>
        <v>0</v>
      </c>
      <c r="AX22" s="37"/>
    </row>
    <row r="23" spans="1:50" x14ac:dyDescent="0.25">
      <c r="B23" t="str">
        <f>B17</f>
        <v>NMSU</v>
      </c>
      <c r="D23" s="344">
        <f t="shared" ref="D23:M23" si="12">SUM(D20:D22)</f>
        <v>0</v>
      </c>
      <c r="E23" s="344">
        <f t="shared" si="12"/>
        <v>0</v>
      </c>
      <c r="F23" s="344">
        <f t="shared" si="12"/>
        <v>0</v>
      </c>
      <c r="G23" s="344">
        <f t="shared" si="12"/>
        <v>57820</v>
      </c>
      <c r="H23" s="344">
        <f t="shared" si="12"/>
        <v>52762529</v>
      </c>
      <c r="I23" s="344">
        <f t="shared" si="12"/>
        <v>14663476</v>
      </c>
      <c r="J23" s="344">
        <f t="shared" si="12"/>
        <v>2585019</v>
      </c>
      <c r="K23" s="344">
        <f t="shared" si="12"/>
        <v>0</v>
      </c>
      <c r="L23" s="344">
        <f t="shared" si="12"/>
        <v>0</v>
      </c>
      <c r="M23" s="344">
        <f t="shared" si="12"/>
        <v>173304</v>
      </c>
      <c r="N23" s="194">
        <f>SUM(D23:M23)/Matrices!$L$46</f>
        <v>546.71009205307701</v>
      </c>
      <c r="O23" s="37"/>
      <c r="P23" s="344">
        <f t="shared" ref="P23:Y23" si="13">SUM(P20:P22)</f>
        <v>0</v>
      </c>
      <c r="Q23" s="344">
        <f t="shared" si="13"/>
        <v>0</v>
      </c>
      <c r="R23" s="344">
        <f t="shared" si="13"/>
        <v>0</v>
      </c>
      <c r="S23" s="344">
        <f t="shared" si="13"/>
        <v>86730</v>
      </c>
      <c r="T23" s="344">
        <f t="shared" si="13"/>
        <v>53195268</v>
      </c>
      <c r="U23" s="344">
        <f t="shared" si="13"/>
        <v>14993442</v>
      </c>
      <c r="V23" s="344">
        <f t="shared" si="13"/>
        <v>2765002</v>
      </c>
      <c r="W23" s="344">
        <f t="shared" si="13"/>
        <v>0</v>
      </c>
      <c r="X23" s="344">
        <f t="shared" si="13"/>
        <v>73068</v>
      </c>
      <c r="Y23" s="344">
        <f t="shared" si="13"/>
        <v>96280</v>
      </c>
      <c r="Z23" s="194">
        <f>SUM(P23:Y23)/Matrices!$L$46</f>
        <v>554.24146263266732</v>
      </c>
      <c r="AA23" s="37"/>
      <c r="AB23" s="344">
        <f t="shared" ref="AB23:AK23" si="14">SUM(AB20:AB22)</f>
        <v>0</v>
      </c>
      <c r="AC23" s="344">
        <f t="shared" si="14"/>
        <v>0</v>
      </c>
      <c r="AD23" s="344">
        <f t="shared" si="14"/>
        <v>0</v>
      </c>
      <c r="AE23" s="344">
        <f t="shared" si="14"/>
        <v>216825</v>
      </c>
      <c r="AF23" s="344">
        <f t="shared" si="14"/>
        <v>54942597</v>
      </c>
      <c r="AG23" s="344">
        <f t="shared" si="14"/>
        <v>13716270</v>
      </c>
      <c r="AH23" s="344">
        <f t="shared" si="14"/>
        <v>2752515</v>
      </c>
      <c r="AI23" s="344">
        <f t="shared" si="14"/>
        <v>0</v>
      </c>
      <c r="AJ23" s="344">
        <f t="shared" si="14"/>
        <v>48712</v>
      </c>
      <c r="AK23" s="344">
        <f t="shared" si="14"/>
        <v>134792</v>
      </c>
      <c r="AL23" s="194">
        <f>SUM(AB23:AK23)/Matrices!$L$46</f>
        <v>558.92634620596971</v>
      </c>
      <c r="AM23" s="37"/>
      <c r="AN23" s="344">
        <f t="shared" ref="AN23:AW23" si="15">SUM(AN20:AN22)</f>
        <v>0</v>
      </c>
      <c r="AO23" s="344">
        <f t="shared" si="15"/>
        <v>0</v>
      </c>
      <c r="AP23" s="344">
        <f t="shared" si="15"/>
        <v>0</v>
      </c>
      <c r="AQ23" s="344">
        <f t="shared" si="15"/>
        <v>144550</v>
      </c>
      <c r="AR23" s="344">
        <f t="shared" si="15"/>
        <v>61853201</v>
      </c>
      <c r="AS23" s="344">
        <f t="shared" si="15"/>
        <v>13910399</v>
      </c>
      <c r="AT23" s="344">
        <f t="shared" si="15"/>
        <v>2994555</v>
      </c>
      <c r="AU23" s="344">
        <f t="shared" si="15"/>
        <v>0</v>
      </c>
      <c r="AV23" s="344">
        <f t="shared" si="15"/>
        <v>15638</v>
      </c>
      <c r="AW23" s="344">
        <f t="shared" si="15"/>
        <v>77024</v>
      </c>
      <c r="AX23" s="194">
        <f>SUM(AN23:AW23)/Matrices!$L$46</f>
        <v>614.83832134997647</v>
      </c>
    </row>
    <row r="24" spans="1:50" x14ac:dyDescent="0.25"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</row>
    <row r="25" spans="1:50" x14ac:dyDescent="0.25">
      <c r="A25" s="35" t="str">
        <f>'Raw_At-Risk_Data'!A8</f>
        <v>13</v>
      </c>
      <c r="B25" t="str">
        <f>'Raw_At-Risk_Data'!B8</f>
        <v>UNM</v>
      </c>
      <c r="C25" s="343" t="str">
        <f>'Raw_At-Risk_Data'!C8</f>
        <v>1</v>
      </c>
      <c r="D25" s="37">
        <f>'Raw_At-Risk_Data'!D8</f>
        <v>0</v>
      </c>
      <c r="E25" s="37">
        <f>'Raw_At-Risk_Data'!E8</f>
        <v>0</v>
      </c>
      <c r="F25" s="37">
        <f>'Raw_At-Risk_Data'!F8</f>
        <v>0</v>
      </c>
      <c r="G25" s="37">
        <f>'Raw_At-Risk_Data'!G8</f>
        <v>0</v>
      </c>
      <c r="H25" s="37">
        <f>'Raw_At-Risk_Data'!H8</f>
        <v>1319</v>
      </c>
      <c r="I25" s="37">
        <f>'Raw_At-Risk_Data'!I8</f>
        <v>300</v>
      </c>
      <c r="J25" s="37">
        <f>'Raw_At-Risk_Data'!J8</f>
        <v>32</v>
      </c>
      <c r="K25" s="37">
        <f>'Raw_At-Risk_Data'!K8</f>
        <v>82</v>
      </c>
      <c r="L25" s="37">
        <f>'Raw_At-Risk_Data'!L8</f>
        <v>0</v>
      </c>
      <c r="M25" s="37">
        <f>'Raw_At-Risk_Data'!M8</f>
        <v>0</v>
      </c>
      <c r="N25" s="37"/>
      <c r="O25" s="37"/>
      <c r="P25" s="37">
        <f>'Raw_At-Risk_Data'!N8</f>
        <v>0</v>
      </c>
      <c r="Q25" s="37">
        <f>'Raw_At-Risk_Data'!O8</f>
        <v>0</v>
      </c>
      <c r="R25" s="37">
        <f>'Raw_At-Risk_Data'!P8</f>
        <v>0</v>
      </c>
      <c r="S25" s="37">
        <f>'Raw_At-Risk_Data'!Q8</f>
        <v>0</v>
      </c>
      <c r="T25" s="37">
        <f>'Raw_At-Risk_Data'!R8</f>
        <v>1381</v>
      </c>
      <c r="U25" s="37">
        <f>'Raw_At-Risk_Data'!S8</f>
        <v>372</v>
      </c>
      <c r="V25" s="37">
        <f>'Raw_At-Risk_Data'!T8</f>
        <v>30</v>
      </c>
      <c r="W25" s="37">
        <f>'Raw_At-Risk_Data'!U8</f>
        <v>99</v>
      </c>
      <c r="X25" s="37">
        <f>'Raw_At-Risk_Data'!V8</f>
        <v>1</v>
      </c>
      <c r="Y25" s="37">
        <f>'Raw_At-Risk_Data'!W8</f>
        <v>2</v>
      </c>
      <c r="Z25" s="37"/>
      <c r="AA25" s="37"/>
      <c r="AB25" s="37">
        <f>'Raw_At-Risk_Data'!X8</f>
        <v>0</v>
      </c>
      <c r="AC25" s="37">
        <f>'Raw_At-Risk_Data'!Y8</f>
        <v>0</v>
      </c>
      <c r="AD25" s="37">
        <f>'Raw_At-Risk_Data'!Z8</f>
        <v>0</v>
      </c>
      <c r="AE25" s="37">
        <f>'Raw_At-Risk_Data'!AA8</f>
        <v>0</v>
      </c>
      <c r="AF25" s="37">
        <f>'Raw_At-Risk_Data'!AB8</f>
        <v>1563</v>
      </c>
      <c r="AG25" s="37">
        <f>'Raw_At-Risk_Data'!AC8</f>
        <v>371</v>
      </c>
      <c r="AH25" s="37">
        <f>'Raw_At-Risk_Data'!AD8</f>
        <v>27</v>
      </c>
      <c r="AI25" s="37">
        <f>'Raw_At-Risk_Data'!AE8</f>
        <v>97</v>
      </c>
      <c r="AJ25" s="37">
        <f>'Raw_At-Risk_Data'!AF8</f>
        <v>1</v>
      </c>
      <c r="AK25" s="37">
        <f>'Raw_At-Risk_Data'!AG8</f>
        <v>5</v>
      </c>
      <c r="AL25" s="37"/>
      <c r="AM25" s="37"/>
      <c r="AN25" s="37">
        <f>'Raw_At-Risk_Data'!AH8</f>
        <v>0</v>
      </c>
      <c r="AO25" s="37">
        <f>'Raw_At-Risk_Data'!AI8</f>
        <v>0</v>
      </c>
      <c r="AP25" s="37">
        <f>'Raw_At-Risk_Data'!AJ8</f>
        <v>0</v>
      </c>
      <c r="AQ25" s="37">
        <f>'Raw_At-Risk_Data'!AK8</f>
        <v>0</v>
      </c>
      <c r="AR25" s="37">
        <f>'Raw_At-Risk_Data'!AL8</f>
        <v>1648</v>
      </c>
      <c r="AS25" s="37">
        <f>'Raw_At-Risk_Data'!AM8</f>
        <v>379</v>
      </c>
      <c r="AT25" s="37">
        <f>'Raw_At-Risk_Data'!AN8</f>
        <v>44</v>
      </c>
      <c r="AU25" s="37">
        <f>'Raw_At-Risk_Data'!AO8</f>
        <v>99</v>
      </c>
      <c r="AV25" s="37">
        <f>'Raw_At-Risk_Data'!AP8</f>
        <v>3</v>
      </c>
      <c r="AW25" s="37">
        <f>'Raw_At-Risk_Data'!AQ8</f>
        <v>1</v>
      </c>
      <c r="AX25" s="37"/>
    </row>
    <row r="26" spans="1:50" x14ac:dyDescent="0.25">
      <c r="A26" s="35" t="str">
        <f>'Raw_At-Risk_Data'!A9</f>
        <v>13</v>
      </c>
      <c r="B26" t="str">
        <f>'Raw_At-Risk_Data'!B9</f>
        <v>UNM</v>
      </c>
      <c r="C26" s="343" t="str">
        <f>'Raw_At-Risk_Data'!C9</f>
        <v>2</v>
      </c>
      <c r="D26" s="37">
        <f>'Raw_At-Risk_Data'!D9</f>
        <v>0</v>
      </c>
      <c r="E26" s="37">
        <f>'Raw_At-Risk_Data'!E9</f>
        <v>0</v>
      </c>
      <c r="F26" s="37">
        <f>'Raw_At-Risk_Data'!F9</f>
        <v>0</v>
      </c>
      <c r="G26" s="37">
        <f>'Raw_At-Risk_Data'!G9</f>
        <v>0</v>
      </c>
      <c r="H26" s="37">
        <f>'Raw_At-Risk_Data'!H9</f>
        <v>279</v>
      </c>
      <c r="I26" s="37">
        <f>'Raw_At-Risk_Data'!I9</f>
        <v>138</v>
      </c>
      <c r="J26" s="37">
        <f>'Raw_At-Risk_Data'!J9</f>
        <v>2</v>
      </c>
      <c r="K26" s="37">
        <f>'Raw_At-Risk_Data'!K9</f>
        <v>100</v>
      </c>
      <c r="L26" s="37">
        <f>'Raw_At-Risk_Data'!L9</f>
        <v>2</v>
      </c>
      <c r="M26" s="37">
        <f>'Raw_At-Risk_Data'!M9</f>
        <v>0</v>
      </c>
      <c r="N26" s="37"/>
      <c r="O26" s="37"/>
      <c r="P26" s="37">
        <f>'Raw_At-Risk_Data'!N9</f>
        <v>0</v>
      </c>
      <c r="Q26" s="37">
        <f>'Raw_At-Risk_Data'!O9</f>
        <v>0</v>
      </c>
      <c r="R26" s="37">
        <f>'Raw_At-Risk_Data'!P9</f>
        <v>0</v>
      </c>
      <c r="S26" s="37">
        <f>'Raw_At-Risk_Data'!Q9</f>
        <v>0</v>
      </c>
      <c r="T26" s="37">
        <f>'Raw_At-Risk_Data'!R9</f>
        <v>280</v>
      </c>
      <c r="U26" s="37">
        <f>'Raw_At-Risk_Data'!S9</f>
        <v>121</v>
      </c>
      <c r="V26" s="37">
        <f>'Raw_At-Risk_Data'!T9</f>
        <v>5</v>
      </c>
      <c r="W26" s="37">
        <f>'Raw_At-Risk_Data'!U9</f>
        <v>92</v>
      </c>
      <c r="X26" s="37">
        <f>'Raw_At-Risk_Data'!V9</f>
        <v>5</v>
      </c>
      <c r="Y26" s="37">
        <f>'Raw_At-Risk_Data'!W9</f>
        <v>0</v>
      </c>
      <c r="Z26" s="37"/>
      <c r="AA26" s="37"/>
      <c r="AB26" s="37">
        <f>'Raw_At-Risk_Data'!X9</f>
        <v>0</v>
      </c>
      <c r="AC26" s="37">
        <f>'Raw_At-Risk_Data'!Y9</f>
        <v>0</v>
      </c>
      <c r="AD26" s="37">
        <f>'Raw_At-Risk_Data'!Z9</f>
        <v>0</v>
      </c>
      <c r="AE26" s="37">
        <f>'Raw_At-Risk_Data'!AA9</f>
        <v>0</v>
      </c>
      <c r="AF26" s="37">
        <f>'Raw_At-Risk_Data'!AB9</f>
        <v>304</v>
      </c>
      <c r="AG26" s="37">
        <f>'Raw_At-Risk_Data'!AC9</f>
        <v>153</v>
      </c>
      <c r="AH26" s="37">
        <f>'Raw_At-Risk_Data'!AD9</f>
        <v>9</v>
      </c>
      <c r="AI26" s="37">
        <f>'Raw_At-Risk_Data'!AE9</f>
        <v>95</v>
      </c>
      <c r="AJ26" s="37">
        <f>'Raw_At-Risk_Data'!AF9</f>
        <v>1</v>
      </c>
      <c r="AK26" s="37">
        <f>'Raw_At-Risk_Data'!AG9</f>
        <v>1</v>
      </c>
      <c r="AL26" s="37"/>
      <c r="AM26" s="37"/>
      <c r="AN26" s="37">
        <f>'Raw_At-Risk_Data'!AH9</f>
        <v>0</v>
      </c>
      <c r="AO26" s="37">
        <f>'Raw_At-Risk_Data'!AI9</f>
        <v>0</v>
      </c>
      <c r="AP26" s="37">
        <f>'Raw_At-Risk_Data'!AJ9</f>
        <v>0</v>
      </c>
      <c r="AQ26" s="37">
        <f>'Raw_At-Risk_Data'!AK9</f>
        <v>0</v>
      </c>
      <c r="AR26" s="37">
        <f>'Raw_At-Risk_Data'!AL9</f>
        <v>298</v>
      </c>
      <c r="AS26" s="37">
        <f>'Raw_At-Risk_Data'!AM9</f>
        <v>170</v>
      </c>
      <c r="AT26" s="37">
        <f>'Raw_At-Risk_Data'!AN9</f>
        <v>6</v>
      </c>
      <c r="AU26" s="37">
        <f>'Raw_At-Risk_Data'!AO9</f>
        <v>92</v>
      </c>
      <c r="AV26" s="37">
        <f>'Raw_At-Risk_Data'!AP9</f>
        <v>2</v>
      </c>
      <c r="AW26" s="37">
        <f>'Raw_At-Risk_Data'!AQ9</f>
        <v>1</v>
      </c>
      <c r="AX26" s="37"/>
    </row>
    <row r="27" spans="1:50" x14ac:dyDescent="0.25">
      <c r="A27" s="35" t="str">
        <f>'Raw_At-Risk_Data'!A10</f>
        <v>13</v>
      </c>
      <c r="B27" t="str">
        <f>'Raw_At-Risk_Data'!B10</f>
        <v>UNM</v>
      </c>
      <c r="C27" s="343" t="str">
        <f>'Raw_At-Risk_Data'!C10</f>
        <v>3</v>
      </c>
      <c r="D27" s="37">
        <f>'Raw_At-Risk_Data'!D10</f>
        <v>0</v>
      </c>
      <c r="E27" s="37">
        <f>'Raw_At-Risk_Data'!E10</f>
        <v>0</v>
      </c>
      <c r="F27" s="37">
        <f>'Raw_At-Risk_Data'!F10</f>
        <v>0</v>
      </c>
      <c r="G27" s="37">
        <f>'Raw_At-Risk_Data'!G10</f>
        <v>0</v>
      </c>
      <c r="H27" s="37">
        <f>'Raw_At-Risk_Data'!H10</f>
        <v>94</v>
      </c>
      <c r="I27" s="37">
        <f>'Raw_At-Risk_Data'!I10</f>
        <v>17</v>
      </c>
      <c r="J27" s="37">
        <f>'Raw_At-Risk_Data'!J10</f>
        <v>3</v>
      </c>
      <c r="K27" s="37">
        <f>'Raw_At-Risk_Data'!K10</f>
        <v>0</v>
      </c>
      <c r="L27" s="37">
        <f>'Raw_At-Risk_Data'!L10</f>
        <v>0</v>
      </c>
      <c r="M27" s="37">
        <f>'Raw_At-Risk_Data'!M10</f>
        <v>0</v>
      </c>
      <c r="N27" s="37"/>
      <c r="O27" s="37"/>
      <c r="P27" s="37">
        <f>'Raw_At-Risk_Data'!N10</f>
        <v>0</v>
      </c>
      <c r="Q27" s="37">
        <f>'Raw_At-Risk_Data'!O10</f>
        <v>0</v>
      </c>
      <c r="R27" s="37">
        <f>'Raw_At-Risk_Data'!P10</f>
        <v>0</v>
      </c>
      <c r="S27" s="37">
        <f>'Raw_At-Risk_Data'!Q10</f>
        <v>0</v>
      </c>
      <c r="T27" s="37">
        <f>'Raw_At-Risk_Data'!R10</f>
        <v>124</v>
      </c>
      <c r="U27" s="37">
        <f>'Raw_At-Risk_Data'!S10</f>
        <v>51</v>
      </c>
      <c r="V27" s="37">
        <f>'Raw_At-Risk_Data'!T10</f>
        <v>2</v>
      </c>
      <c r="W27" s="37">
        <f>'Raw_At-Risk_Data'!U10</f>
        <v>0</v>
      </c>
      <c r="X27" s="37">
        <f>'Raw_At-Risk_Data'!V10</f>
        <v>0</v>
      </c>
      <c r="Y27" s="37">
        <f>'Raw_At-Risk_Data'!W10</f>
        <v>0</v>
      </c>
      <c r="Z27" s="37"/>
      <c r="AA27" s="37"/>
      <c r="AB27" s="37">
        <f>'Raw_At-Risk_Data'!X10</f>
        <v>0</v>
      </c>
      <c r="AC27" s="37">
        <f>'Raw_At-Risk_Data'!Y10</f>
        <v>0</v>
      </c>
      <c r="AD27" s="37">
        <f>'Raw_At-Risk_Data'!Z10</f>
        <v>0</v>
      </c>
      <c r="AE27" s="37">
        <f>'Raw_At-Risk_Data'!AA10</f>
        <v>0</v>
      </c>
      <c r="AF27" s="37">
        <f>'Raw_At-Risk_Data'!AB10</f>
        <v>141</v>
      </c>
      <c r="AG27" s="37">
        <f>'Raw_At-Risk_Data'!AC10</f>
        <v>45</v>
      </c>
      <c r="AH27" s="37">
        <f>'Raw_At-Risk_Data'!AD10</f>
        <v>10</v>
      </c>
      <c r="AI27" s="37">
        <f>'Raw_At-Risk_Data'!AE10</f>
        <v>0</v>
      </c>
      <c r="AJ27" s="37">
        <f>'Raw_At-Risk_Data'!AF10</f>
        <v>0</v>
      </c>
      <c r="AK27" s="37">
        <f>'Raw_At-Risk_Data'!AG10</f>
        <v>0</v>
      </c>
      <c r="AL27" s="37"/>
      <c r="AM27" s="37"/>
      <c r="AN27" s="37">
        <f>'Raw_At-Risk_Data'!AH10</f>
        <v>0</v>
      </c>
      <c r="AO27" s="37">
        <f>'Raw_At-Risk_Data'!AI10</f>
        <v>0</v>
      </c>
      <c r="AP27" s="37">
        <f>'Raw_At-Risk_Data'!AJ10</f>
        <v>0</v>
      </c>
      <c r="AQ27" s="37">
        <f>'Raw_At-Risk_Data'!AK10</f>
        <v>0</v>
      </c>
      <c r="AR27" s="37">
        <f>'Raw_At-Risk_Data'!AL10</f>
        <v>154</v>
      </c>
      <c r="AS27" s="37">
        <f>'Raw_At-Risk_Data'!AM10</f>
        <v>44</v>
      </c>
      <c r="AT27" s="37">
        <f>'Raw_At-Risk_Data'!AN10</f>
        <v>10</v>
      </c>
      <c r="AU27" s="37">
        <f>'Raw_At-Risk_Data'!AO10</f>
        <v>0</v>
      </c>
      <c r="AV27" s="37">
        <f>'Raw_At-Risk_Data'!AP10</f>
        <v>0</v>
      </c>
      <c r="AW27" s="37">
        <f>'Raw_At-Risk_Data'!AQ10</f>
        <v>0</v>
      </c>
      <c r="AX27" s="37"/>
    </row>
    <row r="28" spans="1:50" x14ac:dyDescent="0.25">
      <c r="D28" s="344">
        <f t="shared" ref="D28:M28" si="16">SUM(D25:D27)</f>
        <v>0</v>
      </c>
      <c r="E28" s="344">
        <f t="shared" si="16"/>
        <v>0</v>
      </c>
      <c r="F28" s="344">
        <f t="shared" si="16"/>
        <v>0</v>
      </c>
      <c r="G28" s="344">
        <f t="shared" si="16"/>
        <v>0</v>
      </c>
      <c r="H28" s="344">
        <f t="shared" si="16"/>
        <v>1692</v>
      </c>
      <c r="I28" s="344">
        <f t="shared" si="16"/>
        <v>455</v>
      </c>
      <c r="J28" s="344">
        <f t="shared" si="16"/>
        <v>37</v>
      </c>
      <c r="K28" s="344">
        <f t="shared" si="16"/>
        <v>182</v>
      </c>
      <c r="L28" s="344">
        <f t="shared" si="16"/>
        <v>2</v>
      </c>
      <c r="M28" s="344">
        <f t="shared" si="16"/>
        <v>0</v>
      </c>
      <c r="N28" s="37"/>
      <c r="O28" s="37"/>
      <c r="P28" s="344">
        <f t="shared" ref="P28:Y28" si="17">SUM(P25:P27)</f>
        <v>0</v>
      </c>
      <c r="Q28" s="344">
        <f t="shared" si="17"/>
        <v>0</v>
      </c>
      <c r="R28" s="344">
        <f t="shared" si="17"/>
        <v>0</v>
      </c>
      <c r="S28" s="344">
        <f t="shared" si="17"/>
        <v>0</v>
      </c>
      <c r="T28" s="344">
        <f t="shared" si="17"/>
        <v>1785</v>
      </c>
      <c r="U28" s="344">
        <f t="shared" si="17"/>
        <v>544</v>
      </c>
      <c r="V28" s="344">
        <f t="shared" si="17"/>
        <v>37</v>
      </c>
      <c r="W28" s="344">
        <f t="shared" si="17"/>
        <v>191</v>
      </c>
      <c r="X28" s="344">
        <f t="shared" si="17"/>
        <v>6</v>
      </c>
      <c r="Y28" s="344">
        <f t="shared" si="17"/>
        <v>2</v>
      </c>
      <c r="Z28" s="37"/>
      <c r="AA28" s="37"/>
      <c r="AB28" s="344">
        <f t="shared" ref="AB28:AK28" si="18">SUM(AB25:AB27)</f>
        <v>0</v>
      </c>
      <c r="AC28" s="344">
        <f t="shared" si="18"/>
        <v>0</v>
      </c>
      <c r="AD28" s="344">
        <f t="shared" si="18"/>
        <v>0</v>
      </c>
      <c r="AE28" s="344">
        <f t="shared" si="18"/>
        <v>0</v>
      </c>
      <c r="AF28" s="344">
        <f t="shared" si="18"/>
        <v>2008</v>
      </c>
      <c r="AG28" s="344">
        <f t="shared" si="18"/>
        <v>569</v>
      </c>
      <c r="AH28" s="344">
        <f t="shared" si="18"/>
        <v>46</v>
      </c>
      <c r="AI28" s="344">
        <f t="shared" si="18"/>
        <v>192</v>
      </c>
      <c r="AJ28" s="344">
        <f t="shared" si="18"/>
        <v>2</v>
      </c>
      <c r="AK28" s="344">
        <f t="shared" si="18"/>
        <v>6</v>
      </c>
      <c r="AL28" s="37"/>
      <c r="AM28" s="37"/>
      <c r="AN28" s="344">
        <f t="shared" ref="AN28:AW28" si="19">SUM(AN25:AN27)</f>
        <v>0</v>
      </c>
      <c r="AO28" s="344">
        <f t="shared" si="19"/>
        <v>0</v>
      </c>
      <c r="AP28" s="344">
        <f t="shared" si="19"/>
        <v>0</v>
      </c>
      <c r="AQ28" s="344">
        <f t="shared" si="19"/>
        <v>0</v>
      </c>
      <c r="AR28" s="344">
        <f t="shared" si="19"/>
        <v>2100</v>
      </c>
      <c r="AS28" s="344">
        <f t="shared" si="19"/>
        <v>593</v>
      </c>
      <c r="AT28" s="344">
        <f t="shared" si="19"/>
        <v>60</v>
      </c>
      <c r="AU28" s="344">
        <f t="shared" si="19"/>
        <v>191</v>
      </c>
      <c r="AV28" s="344">
        <f t="shared" si="19"/>
        <v>5</v>
      </c>
      <c r="AW28" s="344">
        <f t="shared" si="19"/>
        <v>2</v>
      </c>
      <c r="AX28" s="37"/>
    </row>
    <row r="29" spans="1:50" x14ac:dyDescent="0.25"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</row>
    <row r="30" spans="1:50" x14ac:dyDescent="0.25">
      <c r="D30" s="37">
        <f>D25*Matrices!$B$44</f>
        <v>0</v>
      </c>
      <c r="E30" s="37">
        <f>E25*Matrices!$C$44</f>
        <v>0</v>
      </c>
      <c r="F30" s="37">
        <f>F25*Matrices!$D$44</f>
        <v>0</v>
      </c>
      <c r="G30" s="37">
        <f>G25*Matrices!$E$44</f>
        <v>0</v>
      </c>
      <c r="H30" s="37">
        <f>H25*Matrices!$F$44</f>
        <v>43527000</v>
      </c>
      <c r="I30" s="37">
        <f>I25*Matrices!$G$44</f>
        <v>9866400</v>
      </c>
      <c r="J30" s="37">
        <f>J25*Matrices!$H$44</f>
        <v>3477088</v>
      </c>
      <c r="K30" s="37">
        <f>K25*Matrices!$I$44</f>
        <v>8910038</v>
      </c>
      <c r="L30" s="37">
        <f>L25*Matrices!$J$44</f>
        <v>0</v>
      </c>
      <c r="M30" s="37">
        <f>M25*Matrices!$K$44</f>
        <v>0</v>
      </c>
      <c r="N30" s="37"/>
      <c r="O30" s="37"/>
      <c r="P30" s="37">
        <f>P25*Matrices!$B$44</f>
        <v>0</v>
      </c>
      <c r="Q30" s="37">
        <f>Q25*Matrices!$C$44</f>
        <v>0</v>
      </c>
      <c r="R30" s="37">
        <f>R25*Matrices!$D$44</f>
        <v>0</v>
      </c>
      <c r="S30" s="37">
        <f>S25*Matrices!$E$44</f>
        <v>0</v>
      </c>
      <c r="T30" s="37">
        <f>T25*Matrices!$F$44</f>
        <v>45573000</v>
      </c>
      <c r="U30" s="37">
        <f>U25*Matrices!$G$44</f>
        <v>12234336</v>
      </c>
      <c r="V30" s="37">
        <f>V25*Matrices!$H$44</f>
        <v>3259770</v>
      </c>
      <c r="W30" s="37">
        <f>W25*Matrices!$I$44</f>
        <v>10757241</v>
      </c>
      <c r="X30" s="37">
        <f>X25*Matrices!$J$44</f>
        <v>7819</v>
      </c>
      <c r="Y30" s="37">
        <f>Y25*Matrices!$K$44</f>
        <v>38512</v>
      </c>
      <c r="Z30" s="37"/>
      <c r="AA30" s="37"/>
      <c r="AB30" s="37">
        <f>AB25*Matrices!$B$44</f>
        <v>0</v>
      </c>
      <c r="AC30" s="37">
        <f>AC25*Matrices!$C$44</f>
        <v>0</v>
      </c>
      <c r="AD30" s="37">
        <f>AD25*Matrices!$D$44</f>
        <v>0</v>
      </c>
      <c r="AE30" s="37">
        <f>AE25*Matrices!$E$44</f>
        <v>0</v>
      </c>
      <c r="AF30" s="37">
        <f>AF25*Matrices!$F$44</f>
        <v>51579000</v>
      </c>
      <c r="AG30" s="37">
        <f>AG25*Matrices!$G$44</f>
        <v>12201448</v>
      </c>
      <c r="AH30" s="37">
        <f>AH25*Matrices!$H$44</f>
        <v>2933793</v>
      </c>
      <c r="AI30" s="37">
        <f>AI25*Matrices!$I$44</f>
        <v>10539923</v>
      </c>
      <c r="AJ30" s="37">
        <f>AJ25*Matrices!$J$44</f>
        <v>7819</v>
      </c>
      <c r="AK30" s="37">
        <f>AK25*Matrices!$K$44</f>
        <v>96280</v>
      </c>
      <c r="AL30" s="37"/>
      <c r="AM30" s="37"/>
      <c r="AN30" s="37">
        <f>AN25*Matrices!$B$44</f>
        <v>0</v>
      </c>
      <c r="AO30" s="37">
        <f>AO25*Matrices!$C$44</f>
        <v>0</v>
      </c>
      <c r="AP30" s="37">
        <f>AP25*Matrices!$D$44</f>
        <v>0</v>
      </c>
      <c r="AQ30" s="37">
        <f>AQ25*Matrices!$E$44</f>
        <v>0</v>
      </c>
      <c r="AR30" s="37">
        <f>AR25*Matrices!$F$44</f>
        <v>54384000</v>
      </c>
      <c r="AS30" s="37">
        <f>AS25*Matrices!$G$44</f>
        <v>12464552</v>
      </c>
      <c r="AT30" s="37">
        <f>AT25*Matrices!$H$44</f>
        <v>4780996</v>
      </c>
      <c r="AU30" s="37">
        <f>AU25*Matrices!$I$44</f>
        <v>10757241</v>
      </c>
      <c r="AV30" s="37">
        <f>AV25*Matrices!$J$44</f>
        <v>23457</v>
      </c>
      <c r="AW30" s="37">
        <f>AW25*Matrices!$K$44</f>
        <v>19256</v>
      </c>
      <c r="AX30" s="37"/>
    </row>
    <row r="31" spans="1:50" x14ac:dyDescent="0.25">
      <c r="D31" s="37">
        <f>D26*Matrices!$B$45</f>
        <v>0</v>
      </c>
      <c r="E31" s="37">
        <f>E26*Matrices!$C$45</f>
        <v>0</v>
      </c>
      <c r="F31" s="37">
        <f>F26*Matrices!$D$45</f>
        <v>0</v>
      </c>
      <c r="G31" s="37">
        <f>G26*Matrices!$E$45</f>
        <v>0</v>
      </c>
      <c r="H31" s="37">
        <f>H26*Matrices!$F$45</f>
        <v>13286817</v>
      </c>
      <c r="I31" s="37">
        <f>I26*Matrices!$G$45</f>
        <v>6549618</v>
      </c>
      <c r="J31" s="37">
        <f>J26*Matrices!$H$45</f>
        <v>313616</v>
      </c>
      <c r="K31" s="37">
        <f>K26*Matrices!$I$45</f>
        <v>15680800</v>
      </c>
      <c r="L31" s="37">
        <f>L26*Matrices!$J$45</f>
        <v>22568</v>
      </c>
      <c r="M31" s="37">
        <f>M26*Matrices!$K$45</f>
        <v>0</v>
      </c>
      <c r="N31" s="37"/>
      <c r="O31" s="37"/>
      <c r="P31" s="37">
        <f>P26*Matrices!$B$45</f>
        <v>0</v>
      </c>
      <c r="Q31" s="37">
        <f>Q26*Matrices!$C$45</f>
        <v>0</v>
      </c>
      <c r="R31" s="37">
        <f>R26*Matrices!$D$45</f>
        <v>0</v>
      </c>
      <c r="S31" s="37">
        <f>S26*Matrices!$E$45</f>
        <v>0</v>
      </c>
      <c r="T31" s="37">
        <f>T26*Matrices!$F$45</f>
        <v>13334440</v>
      </c>
      <c r="U31" s="37">
        <f>U26*Matrices!$G$45</f>
        <v>5742781</v>
      </c>
      <c r="V31" s="37">
        <f>V26*Matrices!$H$45</f>
        <v>784040</v>
      </c>
      <c r="W31" s="37">
        <f>W26*Matrices!$I$45</f>
        <v>14426336</v>
      </c>
      <c r="X31" s="37">
        <f>X26*Matrices!$J$45</f>
        <v>56420</v>
      </c>
      <c r="Y31" s="37">
        <f>Y26*Matrices!$K$45</f>
        <v>0</v>
      </c>
      <c r="Z31" s="37"/>
      <c r="AA31" s="37"/>
      <c r="AB31" s="37">
        <f>AB26*Matrices!$B$45</f>
        <v>0</v>
      </c>
      <c r="AC31" s="37">
        <f>AC26*Matrices!$C$45</f>
        <v>0</v>
      </c>
      <c r="AD31" s="37">
        <f>AD26*Matrices!$D$45</f>
        <v>0</v>
      </c>
      <c r="AE31" s="37">
        <f>AE26*Matrices!$E$45</f>
        <v>0</v>
      </c>
      <c r="AF31" s="37">
        <f>AF26*Matrices!$F$45</f>
        <v>14477392</v>
      </c>
      <c r="AG31" s="37">
        <f>AG26*Matrices!$G$45</f>
        <v>7261533</v>
      </c>
      <c r="AH31" s="37">
        <f>AH26*Matrices!$H$45</f>
        <v>1411272</v>
      </c>
      <c r="AI31" s="37">
        <f>AI26*Matrices!$I$45</f>
        <v>14896760</v>
      </c>
      <c r="AJ31" s="37">
        <f>AJ26*Matrices!$J$45</f>
        <v>11284</v>
      </c>
      <c r="AK31" s="37">
        <f>AK26*Matrices!$K$45</f>
        <v>27788</v>
      </c>
      <c r="AL31" s="37"/>
      <c r="AM31" s="37"/>
      <c r="AN31" s="37">
        <f>AN26*Matrices!$B$45</f>
        <v>0</v>
      </c>
      <c r="AO31" s="37">
        <f>AO26*Matrices!$C$45</f>
        <v>0</v>
      </c>
      <c r="AP31" s="37">
        <f>AP26*Matrices!$D$45</f>
        <v>0</v>
      </c>
      <c r="AQ31" s="37">
        <f>AQ26*Matrices!$E$45</f>
        <v>0</v>
      </c>
      <c r="AR31" s="37">
        <f>AR26*Matrices!$F$45</f>
        <v>14191654</v>
      </c>
      <c r="AS31" s="37">
        <f>AS26*Matrices!$G$45</f>
        <v>8068370</v>
      </c>
      <c r="AT31" s="37">
        <f>AT26*Matrices!$H$45</f>
        <v>940848</v>
      </c>
      <c r="AU31" s="37">
        <f>AU26*Matrices!$I$45</f>
        <v>14426336</v>
      </c>
      <c r="AV31" s="37">
        <f>AV26*Matrices!$J$45</f>
        <v>22568</v>
      </c>
      <c r="AW31" s="37">
        <f>AW26*Matrices!$K$45</f>
        <v>27788</v>
      </c>
      <c r="AX31" s="37"/>
    </row>
    <row r="32" spans="1:50" x14ac:dyDescent="0.25">
      <c r="D32" s="37">
        <f>D27*Matrices!$B$46</f>
        <v>0</v>
      </c>
      <c r="E32" s="37">
        <f>E27*Matrices!$C$46</f>
        <v>0</v>
      </c>
      <c r="F32" s="37">
        <f>F27*Matrices!$D$46</f>
        <v>0</v>
      </c>
      <c r="G32" s="37">
        <f>G27*Matrices!$E$46</f>
        <v>0</v>
      </c>
      <c r="H32" s="37">
        <f>H27*Matrices!$F$46</f>
        <v>6560448</v>
      </c>
      <c r="I32" s="37">
        <f>I27*Matrices!$G$46</f>
        <v>1182435</v>
      </c>
      <c r="J32" s="37">
        <f>J27*Matrices!$H$46</f>
        <v>689415</v>
      </c>
      <c r="K32" s="37">
        <f>K27*Matrices!$I$46</f>
        <v>0</v>
      </c>
      <c r="L32" s="37">
        <f>L27*Matrices!$J$46</f>
        <v>0</v>
      </c>
      <c r="M32" s="37">
        <f>M27*Matrices!$K$46</f>
        <v>0</v>
      </c>
      <c r="N32" s="37"/>
      <c r="O32" s="37"/>
      <c r="P32" s="37">
        <f>P27*Matrices!$B$46</f>
        <v>0</v>
      </c>
      <c r="Q32" s="37">
        <f>Q27*Matrices!$C$46</f>
        <v>0</v>
      </c>
      <c r="R32" s="37">
        <f>R27*Matrices!$D$46</f>
        <v>0</v>
      </c>
      <c r="S32" s="37">
        <f>S27*Matrices!$E$46</f>
        <v>0</v>
      </c>
      <c r="T32" s="37">
        <f>T27*Matrices!$F$46</f>
        <v>8654208</v>
      </c>
      <c r="U32" s="37">
        <f>U27*Matrices!$G$46</f>
        <v>3547305</v>
      </c>
      <c r="V32" s="37">
        <f>V27*Matrices!$H$46</f>
        <v>459610</v>
      </c>
      <c r="W32" s="37">
        <f>W27*Matrices!$I$46</f>
        <v>0</v>
      </c>
      <c r="X32" s="37">
        <f>X27*Matrices!$J$46</f>
        <v>0</v>
      </c>
      <c r="Y32" s="37">
        <f>Y27*Matrices!$K$46</f>
        <v>0</v>
      </c>
      <c r="Z32" s="37"/>
      <c r="AA32" s="37"/>
      <c r="AB32" s="37">
        <f>AB27*Matrices!$B$46</f>
        <v>0</v>
      </c>
      <c r="AC32" s="37">
        <f>AC27*Matrices!$C$46</f>
        <v>0</v>
      </c>
      <c r="AD32" s="37">
        <f>AD27*Matrices!$D$46</f>
        <v>0</v>
      </c>
      <c r="AE32" s="37">
        <f>AE27*Matrices!$E$46</f>
        <v>0</v>
      </c>
      <c r="AF32" s="37">
        <f>AF27*Matrices!$F$46</f>
        <v>9840672</v>
      </c>
      <c r="AG32" s="37">
        <f>AG27*Matrices!$G$46</f>
        <v>3129975</v>
      </c>
      <c r="AH32" s="37">
        <f>AH27*Matrices!$H$46</f>
        <v>2298050</v>
      </c>
      <c r="AI32" s="37">
        <f>AI27*Matrices!$I$46</f>
        <v>0</v>
      </c>
      <c r="AJ32" s="37">
        <f>AJ27*Matrices!$J$46</f>
        <v>0</v>
      </c>
      <c r="AK32" s="37">
        <f>AK27*Matrices!$K$46</f>
        <v>0</v>
      </c>
      <c r="AL32" s="37"/>
      <c r="AM32" s="37"/>
      <c r="AN32" s="37">
        <f>AN27*Matrices!$B$46</f>
        <v>0</v>
      </c>
      <c r="AO32" s="37">
        <f>AO27*Matrices!$C$46</f>
        <v>0</v>
      </c>
      <c r="AP32" s="37">
        <f>AP27*Matrices!$D$46</f>
        <v>0</v>
      </c>
      <c r="AQ32" s="37">
        <f>AQ27*Matrices!$E$46</f>
        <v>0</v>
      </c>
      <c r="AR32" s="37">
        <f>AR27*Matrices!$F$46</f>
        <v>10747968</v>
      </c>
      <c r="AS32" s="37">
        <f>AS27*Matrices!$G$46</f>
        <v>3060420</v>
      </c>
      <c r="AT32" s="37">
        <f>AT27*Matrices!$H$46</f>
        <v>2298050</v>
      </c>
      <c r="AU32" s="37">
        <f>AU27*Matrices!$I$46</f>
        <v>0</v>
      </c>
      <c r="AV32" s="37">
        <f>AV27*Matrices!$J$46</f>
        <v>0</v>
      </c>
      <c r="AW32" s="37">
        <f>AW27*Matrices!$K$46</f>
        <v>0</v>
      </c>
      <c r="AX32" s="37"/>
    </row>
    <row r="33" spans="1:50" x14ac:dyDescent="0.25">
      <c r="B33" t="str">
        <f>B27</f>
        <v>UNM</v>
      </c>
      <c r="D33" s="344">
        <f t="shared" ref="D33:M33" si="20">SUM(D30:D32)</f>
        <v>0</v>
      </c>
      <c r="E33" s="344">
        <f t="shared" si="20"/>
        <v>0</v>
      </c>
      <c r="F33" s="344">
        <f t="shared" si="20"/>
        <v>0</v>
      </c>
      <c r="G33" s="344">
        <f t="shared" si="20"/>
        <v>0</v>
      </c>
      <c r="H33" s="344">
        <f t="shared" si="20"/>
        <v>63374265</v>
      </c>
      <c r="I33" s="344">
        <f t="shared" si="20"/>
        <v>17598453</v>
      </c>
      <c r="J33" s="344">
        <f t="shared" si="20"/>
        <v>4480119</v>
      </c>
      <c r="K33" s="344">
        <f t="shared" si="20"/>
        <v>24590838</v>
      </c>
      <c r="L33" s="344">
        <f t="shared" si="20"/>
        <v>22568</v>
      </c>
      <c r="M33" s="344">
        <f t="shared" si="20"/>
        <v>0</v>
      </c>
      <c r="N33" s="194">
        <f>SUM(D33:M33)/Matrices!$L$46</f>
        <v>856.6697852472613</v>
      </c>
      <c r="O33" s="37"/>
      <c r="P33" s="344">
        <f t="shared" ref="P33:Y33" si="21">SUM(P30:P32)</f>
        <v>0</v>
      </c>
      <c r="Q33" s="344">
        <f t="shared" si="21"/>
        <v>0</v>
      </c>
      <c r="R33" s="344">
        <f t="shared" si="21"/>
        <v>0</v>
      </c>
      <c r="S33" s="344">
        <f t="shared" si="21"/>
        <v>0</v>
      </c>
      <c r="T33" s="344">
        <f t="shared" si="21"/>
        <v>67561648</v>
      </c>
      <c r="U33" s="344">
        <f t="shared" si="21"/>
        <v>21524422</v>
      </c>
      <c r="V33" s="344">
        <f t="shared" si="21"/>
        <v>4503420</v>
      </c>
      <c r="W33" s="344">
        <f t="shared" si="21"/>
        <v>25183577</v>
      </c>
      <c r="X33" s="344">
        <f t="shared" si="21"/>
        <v>64239</v>
      </c>
      <c r="Y33" s="344">
        <f t="shared" si="21"/>
        <v>38512</v>
      </c>
      <c r="Z33" s="194">
        <f>SUM(P33:Y33)/Matrices!$L$46</f>
        <v>925.23664569120001</v>
      </c>
      <c r="AA33" s="37"/>
      <c r="AB33" s="344">
        <f t="shared" ref="AB33:AK33" si="22">SUM(AB30:AB32)</f>
        <v>0</v>
      </c>
      <c r="AC33" s="344">
        <f t="shared" si="22"/>
        <v>0</v>
      </c>
      <c r="AD33" s="344">
        <f t="shared" si="22"/>
        <v>0</v>
      </c>
      <c r="AE33" s="344">
        <f t="shared" si="22"/>
        <v>0</v>
      </c>
      <c r="AF33" s="344">
        <f t="shared" si="22"/>
        <v>75897064</v>
      </c>
      <c r="AG33" s="344">
        <f t="shared" si="22"/>
        <v>22592956</v>
      </c>
      <c r="AH33" s="344">
        <f t="shared" si="22"/>
        <v>6643115</v>
      </c>
      <c r="AI33" s="344">
        <f t="shared" si="22"/>
        <v>25436683</v>
      </c>
      <c r="AJ33" s="344">
        <f t="shared" si="22"/>
        <v>19103</v>
      </c>
      <c r="AK33" s="344">
        <f t="shared" si="22"/>
        <v>124068</v>
      </c>
      <c r="AL33" s="194">
        <f>SUM(AB33:AK33)/Matrices!$L$46</f>
        <v>1017.3679519129006</v>
      </c>
      <c r="AM33" s="37"/>
      <c r="AN33" s="344">
        <f t="shared" ref="AN33:AW33" si="23">SUM(AN30:AN32)</f>
        <v>0</v>
      </c>
      <c r="AO33" s="344">
        <f t="shared" si="23"/>
        <v>0</v>
      </c>
      <c r="AP33" s="344">
        <f t="shared" si="23"/>
        <v>0</v>
      </c>
      <c r="AQ33" s="344">
        <f t="shared" si="23"/>
        <v>0</v>
      </c>
      <c r="AR33" s="344">
        <f t="shared" si="23"/>
        <v>79323622</v>
      </c>
      <c r="AS33" s="344">
        <f t="shared" si="23"/>
        <v>23593342</v>
      </c>
      <c r="AT33" s="344">
        <f t="shared" si="23"/>
        <v>8019894</v>
      </c>
      <c r="AU33" s="344">
        <f t="shared" si="23"/>
        <v>25183577</v>
      </c>
      <c r="AV33" s="344">
        <f t="shared" si="23"/>
        <v>46025</v>
      </c>
      <c r="AW33" s="344">
        <f t="shared" si="23"/>
        <v>47044</v>
      </c>
      <c r="AX33" s="194">
        <f>SUM(AN33:AW33)/Matrices!$L$46</f>
        <v>1060.179670341405</v>
      </c>
    </row>
    <row r="34" spans="1:50" x14ac:dyDescent="0.25"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</row>
    <row r="35" spans="1:50" x14ac:dyDescent="0.25">
      <c r="A35" s="35" t="str">
        <f>'Raw_At-Risk_Data'!A11</f>
        <v>21</v>
      </c>
      <c r="B35" t="str">
        <f>'Raw_At-Risk_Data'!B11</f>
        <v>ENMU</v>
      </c>
      <c r="C35" s="343" t="str">
        <f>'Raw_At-Risk_Data'!C11</f>
        <v>1</v>
      </c>
      <c r="D35" s="37">
        <f>'Raw_At-Risk_Data'!D11</f>
        <v>0</v>
      </c>
      <c r="E35" s="37">
        <f>'Raw_At-Risk_Data'!E11</f>
        <v>0</v>
      </c>
      <c r="F35" s="37">
        <f>'Raw_At-Risk_Data'!F11</f>
        <v>0</v>
      </c>
      <c r="G35" s="37">
        <f>'Raw_At-Risk_Data'!G11</f>
        <v>3</v>
      </c>
      <c r="H35" s="37">
        <f>'Raw_At-Risk_Data'!H11</f>
        <v>301</v>
      </c>
      <c r="I35" s="37">
        <f>'Raw_At-Risk_Data'!I11</f>
        <v>40</v>
      </c>
      <c r="J35" s="37">
        <f>'Raw_At-Risk_Data'!J11</f>
        <v>0</v>
      </c>
      <c r="K35" s="37">
        <f>'Raw_At-Risk_Data'!K11</f>
        <v>0</v>
      </c>
      <c r="L35" s="37">
        <f>'Raw_At-Risk_Data'!L11</f>
        <v>0</v>
      </c>
      <c r="M35" s="37">
        <f>'Raw_At-Risk_Data'!M11</f>
        <v>0</v>
      </c>
      <c r="N35" s="37"/>
      <c r="O35" s="37"/>
      <c r="P35" s="37">
        <f>'Raw_At-Risk_Data'!N11</f>
        <v>0</v>
      </c>
      <c r="Q35" s="37">
        <f>'Raw_At-Risk_Data'!O11</f>
        <v>0</v>
      </c>
      <c r="R35" s="37">
        <f>'Raw_At-Risk_Data'!P11</f>
        <v>0</v>
      </c>
      <c r="S35" s="37">
        <f>'Raw_At-Risk_Data'!Q11</f>
        <v>9</v>
      </c>
      <c r="T35" s="37">
        <f>'Raw_At-Risk_Data'!R11</f>
        <v>273</v>
      </c>
      <c r="U35" s="37">
        <f>'Raw_At-Risk_Data'!S11</f>
        <v>58</v>
      </c>
      <c r="V35" s="37">
        <f>'Raw_At-Risk_Data'!T11</f>
        <v>0</v>
      </c>
      <c r="W35" s="37">
        <f>'Raw_At-Risk_Data'!U11</f>
        <v>0</v>
      </c>
      <c r="X35" s="37">
        <f>'Raw_At-Risk_Data'!V11</f>
        <v>0</v>
      </c>
      <c r="Y35" s="37">
        <f>'Raw_At-Risk_Data'!W11</f>
        <v>0</v>
      </c>
      <c r="Z35" s="37"/>
      <c r="AA35" s="37"/>
      <c r="AB35" s="37">
        <f>'Raw_At-Risk_Data'!X11</f>
        <v>0</v>
      </c>
      <c r="AC35" s="37">
        <f>'Raw_At-Risk_Data'!Y11</f>
        <v>0</v>
      </c>
      <c r="AD35" s="37">
        <f>'Raw_At-Risk_Data'!Z11</f>
        <v>0</v>
      </c>
      <c r="AE35" s="37">
        <f>'Raw_At-Risk_Data'!AA11</f>
        <v>9</v>
      </c>
      <c r="AF35" s="37">
        <f>'Raw_At-Risk_Data'!AB11</f>
        <v>293</v>
      </c>
      <c r="AG35" s="37">
        <f>'Raw_At-Risk_Data'!AC11</f>
        <v>73</v>
      </c>
      <c r="AH35" s="37">
        <f>'Raw_At-Risk_Data'!AD11</f>
        <v>0</v>
      </c>
      <c r="AI35" s="37">
        <f>'Raw_At-Risk_Data'!AE11</f>
        <v>0</v>
      </c>
      <c r="AJ35" s="37">
        <f>'Raw_At-Risk_Data'!AF11</f>
        <v>0</v>
      </c>
      <c r="AK35" s="37">
        <f>'Raw_At-Risk_Data'!AG11</f>
        <v>0</v>
      </c>
      <c r="AL35" s="37"/>
      <c r="AM35" s="37"/>
      <c r="AN35" s="37">
        <f>'Raw_At-Risk_Data'!AH11</f>
        <v>0</v>
      </c>
      <c r="AO35" s="37">
        <f>'Raw_At-Risk_Data'!AI11</f>
        <v>0</v>
      </c>
      <c r="AP35" s="37">
        <f>'Raw_At-Risk_Data'!AJ11</f>
        <v>0</v>
      </c>
      <c r="AQ35" s="37">
        <f>'Raw_At-Risk_Data'!AK11</f>
        <v>46</v>
      </c>
      <c r="AR35" s="37">
        <f>'Raw_At-Risk_Data'!AL11</f>
        <v>294</v>
      </c>
      <c r="AS35" s="37">
        <f>'Raw_At-Risk_Data'!AM11</f>
        <v>72</v>
      </c>
      <c r="AT35" s="37">
        <f>'Raw_At-Risk_Data'!AN11</f>
        <v>0</v>
      </c>
      <c r="AU35" s="37">
        <f>'Raw_At-Risk_Data'!AO11</f>
        <v>0</v>
      </c>
      <c r="AV35" s="37">
        <f>'Raw_At-Risk_Data'!AP11</f>
        <v>0</v>
      </c>
      <c r="AW35" s="37">
        <f>'Raw_At-Risk_Data'!AQ11</f>
        <v>0</v>
      </c>
      <c r="AX35" s="37"/>
    </row>
    <row r="36" spans="1:50" x14ac:dyDescent="0.25">
      <c r="A36" s="35" t="str">
        <f>'Raw_At-Risk_Data'!A12</f>
        <v>21</v>
      </c>
      <c r="B36" t="str">
        <f>'Raw_At-Risk_Data'!B12</f>
        <v>ENMU</v>
      </c>
      <c r="C36" s="343" t="str">
        <f>'Raw_At-Risk_Data'!C12</f>
        <v>2</v>
      </c>
      <c r="D36" s="37">
        <f>'Raw_At-Risk_Data'!D12</f>
        <v>0</v>
      </c>
      <c r="E36" s="37">
        <f>'Raw_At-Risk_Data'!E12</f>
        <v>0</v>
      </c>
      <c r="F36" s="37">
        <f>'Raw_At-Risk_Data'!F12</f>
        <v>0</v>
      </c>
      <c r="G36" s="37">
        <f>'Raw_At-Risk_Data'!G12</f>
        <v>0</v>
      </c>
      <c r="H36" s="37">
        <f>'Raw_At-Risk_Data'!H12</f>
        <v>42</v>
      </c>
      <c r="I36" s="37">
        <f>'Raw_At-Risk_Data'!I12</f>
        <v>13</v>
      </c>
      <c r="J36" s="37">
        <f>'Raw_At-Risk_Data'!J12</f>
        <v>0</v>
      </c>
      <c r="K36" s="37">
        <f>'Raw_At-Risk_Data'!K12</f>
        <v>0</v>
      </c>
      <c r="L36" s="37">
        <f>'Raw_At-Risk_Data'!L12</f>
        <v>0</v>
      </c>
      <c r="M36" s="37">
        <f>'Raw_At-Risk_Data'!M12</f>
        <v>0</v>
      </c>
      <c r="N36" s="37"/>
      <c r="O36" s="37"/>
      <c r="P36" s="37">
        <f>'Raw_At-Risk_Data'!N12</f>
        <v>0</v>
      </c>
      <c r="Q36" s="37">
        <f>'Raw_At-Risk_Data'!O12</f>
        <v>0</v>
      </c>
      <c r="R36" s="37">
        <f>'Raw_At-Risk_Data'!P12</f>
        <v>0</v>
      </c>
      <c r="S36" s="37">
        <f>'Raw_At-Risk_Data'!Q12</f>
        <v>0</v>
      </c>
      <c r="T36" s="37">
        <f>'Raw_At-Risk_Data'!R12</f>
        <v>61</v>
      </c>
      <c r="U36" s="37">
        <f>'Raw_At-Risk_Data'!S12</f>
        <v>5</v>
      </c>
      <c r="V36" s="37">
        <f>'Raw_At-Risk_Data'!T12</f>
        <v>0</v>
      </c>
      <c r="W36" s="37">
        <f>'Raw_At-Risk_Data'!U12</f>
        <v>0</v>
      </c>
      <c r="X36" s="37">
        <f>'Raw_At-Risk_Data'!V12</f>
        <v>0</v>
      </c>
      <c r="Y36" s="37">
        <f>'Raw_At-Risk_Data'!W12</f>
        <v>0</v>
      </c>
      <c r="Z36" s="37"/>
      <c r="AA36" s="37"/>
      <c r="AB36" s="37">
        <f>'Raw_At-Risk_Data'!X12</f>
        <v>0</v>
      </c>
      <c r="AC36" s="37">
        <f>'Raw_At-Risk_Data'!Y12</f>
        <v>0</v>
      </c>
      <c r="AD36" s="37">
        <f>'Raw_At-Risk_Data'!Z12</f>
        <v>0</v>
      </c>
      <c r="AE36" s="37">
        <f>'Raw_At-Risk_Data'!AA12</f>
        <v>0</v>
      </c>
      <c r="AF36" s="37">
        <f>'Raw_At-Risk_Data'!AB12</f>
        <v>67</v>
      </c>
      <c r="AG36" s="37">
        <f>'Raw_At-Risk_Data'!AC12</f>
        <v>12</v>
      </c>
      <c r="AH36" s="37">
        <f>'Raw_At-Risk_Data'!AD12</f>
        <v>0</v>
      </c>
      <c r="AI36" s="37">
        <f>'Raw_At-Risk_Data'!AE12</f>
        <v>0</v>
      </c>
      <c r="AJ36" s="37">
        <f>'Raw_At-Risk_Data'!AF12</f>
        <v>0</v>
      </c>
      <c r="AK36" s="37">
        <f>'Raw_At-Risk_Data'!AG12</f>
        <v>0</v>
      </c>
      <c r="AL36" s="37"/>
      <c r="AM36" s="37"/>
      <c r="AN36" s="37">
        <f>'Raw_At-Risk_Data'!AH12</f>
        <v>0</v>
      </c>
      <c r="AO36" s="37">
        <f>'Raw_At-Risk_Data'!AI12</f>
        <v>0</v>
      </c>
      <c r="AP36" s="37">
        <f>'Raw_At-Risk_Data'!AJ12</f>
        <v>0</v>
      </c>
      <c r="AQ36" s="37">
        <f>'Raw_At-Risk_Data'!AK12</f>
        <v>0</v>
      </c>
      <c r="AR36" s="37">
        <f>'Raw_At-Risk_Data'!AL12</f>
        <v>89</v>
      </c>
      <c r="AS36" s="37">
        <f>'Raw_At-Risk_Data'!AM12</f>
        <v>19</v>
      </c>
      <c r="AT36" s="37">
        <f>'Raw_At-Risk_Data'!AN12</f>
        <v>0</v>
      </c>
      <c r="AU36" s="37">
        <f>'Raw_At-Risk_Data'!AO12</f>
        <v>0</v>
      </c>
      <c r="AV36" s="37">
        <f>'Raw_At-Risk_Data'!AP12</f>
        <v>0</v>
      </c>
      <c r="AW36" s="37">
        <f>'Raw_At-Risk_Data'!AQ12</f>
        <v>0</v>
      </c>
      <c r="AX36" s="37"/>
    </row>
    <row r="37" spans="1:50" x14ac:dyDescent="0.25">
      <c r="A37" s="35" t="str">
        <f>'Raw_At-Risk_Data'!A13</f>
        <v>21</v>
      </c>
      <c r="B37" t="str">
        <f>'Raw_At-Risk_Data'!B13</f>
        <v>ENMU</v>
      </c>
      <c r="C37" s="343" t="str">
        <f>'Raw_At-Risk_Data'!C13</f>
        <v>3</v>
      </c>
      <c r="D37" s="37">
        <f>'Raw_At-Risk_Data'!D13</f>
        <v>0</v>
      </c>
      <c r="E37" s="37">
        <f>'Raw_At-Risk_Data'!E13</f>
        <v>0</v>
      </c>
      <c r="F37" s="37">
        <f>'Raw_At-Risk_Data'!F13</f>
        <v>0</v>
      </c>
      <c r="G37" s="37">
        <f>'Raw_At-Risk_Data'!G13</f>
        <v>0</v>
      </c>
      <c r="H37" s="37">
        <f>'Raw_At-Risk_Data'!H13</f>
        <v>5</v>
      </c>
      <c r="I37" s="37">
        <f>'Raw_At-Risk_Data'!I13</f>
        <v>0</v>
      </c>
      <c r="J37" s="37">
        <f>'Raw_At-Risk_Data'!J13</f>
        <v>0</v>
      </c>
      <c r="K37" s="37">
        <f>'Raw_At-Risk_Data'!K13</f>
        <v>0</v>
      </c>
      <c r="L37" s="37">
        <f>'Raw_At-Risk_Data'!L13</f>
        <v>0</v>
      </c>
      <c r="M37" s="37">
        <f>'Raw_At-Risk_Data'!M13</f>
        <v>0</v>
      </c>
      <c r="N37" s="37"/>
      <c r="O37" s="37"/>
      <c r="P37" s="37">
        <f>'Raw_At-Risk_Data'!N13</f>
        <v>0</v>
      </c>
      <c r="Q37" s="37">
        <f>'Raw_At-Risk_Data'!O13</f>
        <v>0</v>
      </c>
      <c r="R37" s="37">
        <f>'Raw_At-Risk_Data'!P13</f>
        <v>0</v>
      </c>
      <c r="S37" s="37">
        <f>'Raw_At-Risk_Data'!Q13</f>
        <v>0</v>
      </c>
      <c r="T37" s="37">
        <f>'Raw_At-Risk_Data'!R13</f>
        <v>1</v>
      </c>
      <c r="U37" s="37">
        <f>'Raw_At-Risk_Data'!S13</f>
        <v>0</v>
      </c>
      <c r="V37" s="37">
        <f>'Raw_At-Risk_Data'!T13</f>
        <v>0</v>
      </c>
      <c r="W37" s="37">
        <f>'Raw_At-Risk_Data'!U13</f>
        <v>0</v>
      </c>
      <c r="X37" s="37">
        <f>'Raw_At-Risk_Data'!V13</f>
        <v>0</v>
      </c>
      <c r="Y37" s="37">
        <f>'Raw_At-Risk_Data'!W13</f>
        <v>0</v>
      </c>
      <c r="Z37" s="37"/>
      <c r="AA37" s="37"/>
      <c r="AB37" s="37">
        <f>'Raw_At-Risk_Data'!X13</f>
        <v>0</v>
      </c>
      <c r="AC37" s="37">
        <f>'Raw_At-Risk_Data'!Y13</f>
        <v>0</v>
      </c>
      <c r="AD37" s="37">
        <f>'Raw_At-Risk_Data'!Z13</f>
        <v>0</v>
      </c>
      <c r="AE37" s="37">
        <f>'Raw_At-Risk_Data'!AA13</f>
        <v>0</v>
      </c>
      <c r="AF37" s="37">
        <f>'Raw_At-Risk_Data'!AB13</f>
        <v>4</v>
      </c>
      <c r="AG37" s="37">
        <f>'Raw_At-Risk_Data'!AC13</f>
        <v>0</v>
      </c>
      <c r="AH37" s="37">
        <f>'Raw_At-Risk_Data'!AD13</f>
        <v>0</v>
      </c>
      <c r="AI37" s="37">
        <f>'Raw_At-Risk_Data'!AE13</f>
        <v>0</v>
      </c>
      <c r="AJ37" s="37">
        <f>'Raw_At-Risk_Data'!AF13</f>
        <v>0</v>
      </c>
      <c r="AK37" s="37">
        <f>'Raw_At-Risk_Data'!AG13</f>
        <v>0</v>
      </c>
      <c r="AL37" s="37"/>
      <c r="AM37" s="37"/>
      <c r="AN37" s="37">
        <f>'Raw_At-Risk_Data'!AH13</f>
        <v>0</v>
      </c>
      <c r="AO37" s="37">
        <f>'Raw_At-Risk_Data'!AI13</f>
        <v>0</v>
      </c>
      <c r="AP37" s="37">
        <f>'Raw_At-Risk_Data'!AJ13</f>
        <v>0</v>
      </c>
      <c r="AQ37" s="37">
        <f>'Raw_At-Risk_Data'!AK13</f>
        <v>0</v>
      </c>
      <c r="AR37" s="37">
        <f>'Raw_At-Risk_Data'!AL13</f>
        <v>8</v>
      </c>
      <c r="AS37" s="37">
        <f>'Raw_At-Risk_Data'!AM13</f>
        <v>0</v>
      </c>
      <c r="AT37" s="37">
        <f>'Raw_At-Risk_Data'!AN13</f>
        <v>0</v>
      </c>
      <c r="AU37" s="37">
        <f>'Raw_At-Risk_Data'!AO13</f>
        <v>0</v>
      </c>
      <c r="AV37" s="37">
        <f>'Raw_At-Risk_Data'!AP13</f>
        <v>0</v>
      </c>
      <c r="AW37" s="37">
        <f>'Raw_At-Risk_Data'!AQ13</f>
        <v>0</v>
      </c>
      <c r="AX37" s="37"/>
    </row>
    <row r="38" spans="1:50" x14ac:dyDescent="0.25">
      <c r="D38" s="344">
        <f t="shared" ref="D38:M38" si="24">SUM(D35:D37)</f>
        <v>0</v>
      </c>
      <c r="E38" s="344">
        <f t="shared" si="24"/>
        <v>0</v>
      </c>
      <c r="F38" s="344">
        <f t="shared" si="24"/>
        <v>0</v>
      </c>
      <c r="G38" s="344">
        <f t="shared" si="24"/>
        <v>3</v>
      </c>
      <c r="H38" s="344">
        <f t="shared" si="24"/>
        <v>348</v>
      </c>
      <c r="I38" s="344">
        <f t="shared" si="24"/>
        <v>53</v>
      </c>
      <c r="J38" s="344">
        <f t="shared" si="24"/>
        <v>0</v>
      </c>
      <c r="K38" s="344">
        <f t="shared" si="24"/>
        <v>0</v>
      </c>
      <c r="L38" s="344">
        <f t="shared" si="24"/>
        <v>0</v>
      </c>
      <c r="M38" s="344">
        <f t="shared" si="24"/>
        <v>0</v>
      </c>
      <c r="N38" s="37"/>
      <c r="O38" s="37"/>
      <c r="P38" s="344">
        <f t="shared" ref="P38:Y38" si="25">SUM(P35:P37)</f>
        <v>0</v>
      </c>
      <c r="Q38" s="344">
        <f t="shared" si="25"/>
        <v>0</v>
      </c>
      <c r="R38" s="344">
        <f t="shared" si="25"/>
        <v>0</v>
      </c>
      <c r="S38" s="344">
        <f t="shared" si="25"/>
        <v>9</v>
      </c>
      <c r="T38" s="344">
        <f t="shared" si="25"/>
        <v>335</v>
      </c>
      <c r="U38" s="344">
        <f t="shared" si="25"/>
        <v>63</v>
      </c>
      <c r="V38" s="344">
        <f t="shared" si="25"/>
        <v>0</v>
      </c>
      <c r="W38" s="344">
        <f t="shared" si="25"/>
        <v>0</v>
      </c>
      <c r="X38" s="344">
        <f t="shared" si="25"/>
        <v>0</v>
      </c>
      <c r="Y38" s="344">
        <f t="shared" si="25"/>
        <v>0</v>
      </c>
      <c r="Z38" s="37"/>
      <c r="AA38" s="37"/>
      <c r="AB38" s="344">
        <f t="shared" ref="AB38:AK38" si="26">SUM(AB35:AB37)</f>
        <v>0</v>
      </c>
      <c r="AC38" s="344">
        <f t="shared" si="26"/>
        <v>0</v>
      </c>
      <c r="AD38" s="344">
        <f t="shared" si="26"/>
        <v>0</v>
      </c>
      <c r="AE38" s="344">
        <f t="shared" si="26"/>
        <v>9</v>
      </c>
      <c r="AF38" s="344">
        <f t="shared" si="26"/>
        <v>364</v>
      </c>
      <c r="AG38" s="344">
        <f t="shared" si="26"/>
        <v>85</v>
      </c>
      <c r="AH38" s="344">
        <f t="shared" si="26"/>
        <v>0</v>
      </c>
      <c r="AI38" s="344">
        <f t="shared" si="26"/>
        <v>0</v>
      </c>
      <c r="AJ38" s="344">
        <f t="shared" si="26"/>
        <v>0</v>
      </c>
      <c r="AK38" s="344">
        <f t="shared" si="26"/>
        <v>0</v>
      </c>
      <c r="AL38" s="37"/>
      <c r="AM38" s="37"/>
      <c r="AN38" s="344">
        <f t="shared" ref="AN38:AW38" si="27">SUM(AN35:AN37)</f>
        <v>0</v>
      </c>
      <c r="AO38" s="344">
        <f t="shared" si="27"/>
        <v>0</v>
      </c>
      <c r="AP38" s="344">
        <f t="shared" si="27"/>
        <v>0</v>
      </c>
      <c r="AQ38" s="344">
        <f t="shared" si="27"/>
        <v>46</v>
      </c>
      <c r="AR38" s="344">
        <f t="shared" si="27"/>
        <v>391</v>
      </c>
      <c r="AS38" s="344">
        <f t="shared" si="27"/>
        <v>91</v>
      </c>
      <c r="AT38" s="344">
        <f t="shared" si="27"/>
        <v>0</v>
      </c>
      <c r="AU38" s="344">
        <f t="shared" si="27"/>
        <v>0</v>
      </c>
      <c r="AV38" s="344">
        <f t="shared" si="27"/>
        <v>0</v>
      </c>
      <c r="AW38" s="344">
        <f t="shared" si="27"/>
        <v>0</v>
      </c>
      <c r="AX38" s="37"/>
    </row>
    <row r="39" spans="1:50" x14ac:dyDescent="0.25"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</row>
    <row r="40" spans="1:50" x14ac:dyDescent="0.25">
      <c r="D40" s="37">
        <f>D35*Matrices!$B$49</f>
        <v>0</v>
      </c>
      <c r="E40" s="37">
        <f>E35*Matrices!$C$49</f>
        <v>0</v>
      </c>
      <c r="F40" s="37">
        <f>F35*Matrices!$D$49</f>
        <v>0</v>
      </c>
      <c r="G40" s="37">
        <f>G35*Matrices!$E$49</f>
        <v>3450</v>
      </c>
      <c r="H40" s="37">
        <f>H35*Matrices!$F$49</f>
        <v>346150</v>
      </c>
      <c r="I40" s="37">
        <f>I35*Matrices!$G$49</f>
        <v>46000</v>
      </c>
      <c r="J40" s="37">
        <f>J35*Matrices!$H$49</f>
        <v>0</v>
      </c>
      <c r="K40" s="37">
        <f>K35*Matrices!$I$49</f>
        <v>0</v>
      </c>
      <c r="L40" s="37">
        <f>L35*Matrices!$J$49</f>
        <v>0</v>
      </c>
      <c r="M40" s="37">
        <f>M35*Matrices!$K$49</f>
        <v>0</v>
      </c>
      <c r="N40" s="37"/>
      <c r="O40" s="37"/>
      <c r="P40" s="37">
        <f>P35*Matrices!$B$49</f>
        <v>0</v>
      </c>
      <c r="Q40" s="37">
        <f>Q35*Matrices!$C$49</f>
        <v>0</v>
      </c>
      <c r="R40" s="37">
        <f>R35*Matrices!$D$49</f>
        <v>0</v>
      </c>
      <c r="S40" s="37">
        <f>S35*Matrices!$E$49</f>
        <v>10350</v>
      </c>
      <c r="T40" s="37">
        <f>T35*Matrices!$F$49</f>
        <v>313950</v>
      </c>
      <c r="U40" s="37">
        <f>U35*Matrices!$G$49</f>
        <v>66700</v>
      </c>
      <c r="V40" s="37">
        <f>V35*Matrices!$H$49</f>
        <v>0</v>
      </c>
      <c r="W40" s="37">
        <f>W35*Matrices!$I$49</f>
        <v>0</v>
      </c>
      <c r="X40" s="37">
        <f>X35*Matrices!$J$49</f>
        <v>0</v>
      </c>
      <c r="Y40" s="37">
        <f>Y35*Matrices!$K$49</f>
        <v>0</v>
      </c>
      <c r="Z40" s="37"/>
      <c r="AA40" s="37"/>
      <c r="AB40" s="37">
        <f>AB35*Matrices!$B$49</f>
        <v>0</v>
      </c>
      <c r="AC40" s="37">
        <f>AC35*Matrices!$C$49</f>
        <v>0</v>
      </c>
      <c r="AD40" s="37">
        <f>AD35*Matrices!$D$49</f>
        <v>0</v>
      </c>
      <c r="AE40" s="37">
        <f>AE35*Matrices!$E$49</f>
        <v>10350</v>
      </c>
      <c r="AF40" s="37">
        <f>AF35*Matrices!$F$49</f>
        <v>336950</v>
      </c>
      <c r="AG40" s="37">
        <f>AG35*Matrices!$G$49</f>
        <v>83950</v>
      </c>
      <c r="AH40" s="37">
        <f>AH35*Matrices!$H$49</f>
        <v>0</v>
      </c>
      <c r="AI40" s="37">
        <f>AI35*Matrices!$I$49</f>
        <v>0</v>
      </c>
      <c r="AJ40" s="37">
        <f>AJ35*Matrices!$J$49</f>
        <v>0</v>
      </c>
      <c r="AK40" s="37">
        <f>AK35*Matrices!$K$49</f>
        <v>0</v>
      </c>
      <c r="AL40" s="37"/>
      <c r="AM40" s="37"/>
      <c r="AN40" s="37">
        <f>AN35*Matrices!$B$49</f>
        <v>0</v>
      </c>
      <c r="AO40" s="37">
        <f>AO35*Matrices!$C$49</f>
        <v>0</v>
      </c>
      <c r="AP40" s="37">
        <f>AP35*Matrices!$D$49</f>
        <v>0</v>
      </c>
      <c r="AQ40" s="37">
        <f>AQ35*Matrices!$E$49</f>
        <v>52900</v>
      </c>
      <c r="AR40" s="37">
        <f>AR35*Matrices!$F$49</f>
        <v>338100</v>
      </c>
      <c r="AS40" s="37">
        <f>AS35*Matrices!$G$49</f>
        <v>82800</v>
      </c>
      <c r="AT40" s="37">
        <f>AT35*Matrices!$H$49</f>
        <v>0</v>
      </c>
      <c r="AU40" s="37">
        <f>AU35*Matrices!$I$49</f>
        <v>0</v>
      </c>
      <c r="AV40" s="37">
        <f>AV35*Matrices!$J$49</f>
        <v>0</v>
      </c>
      <c r="AW40" s="37">
        <f>AW35*Matrices!$K$49</f>
        <v>0</v>
      </c>
      <c r="AX40" s="37"/>
    </row>
    <row r="41" spans="1:50" x14ac:dyDescent="0.25">
      <c r="D41" s="37">
        <f>D36*Matrices!$B$50</f>
        <v>0</v>
      </c>
      <c r="E41" s="37">
        <f>E36*Matrices!$C$50</f>
        <v>0</v>
      </c>
      <c r="F41" s="37">
        <f>F36*Matrices!$D$50</f>
        <v>0</v>
      </c>
      <c r="G41" s="37">
        <f>G36*Matrices!$E$50</f>
        <v>0</v>
      </c>
      <c r="H41" s="37">
        <f>H36*Matrices!$F$50</f>
        <v>48300</v>
      </c>
      <c r="I41" s="37">
        <f>I36*Matrices!$G$50</f>
        <v>14950</v>
      </c>
      <c r="J41" s="37">
        <f>J36*Matrices!$H$50</f>
        <v>0</v>
      </c>
      <c r="K41" s="37">
        <f>K36*Matrices!$I$50</f>
        <v>0</v>
      </c>
      <c r="L41" s="37">
        <f>L36*Matrices!$J$50</f>
        <v>0</v>
      </c>
      <c r="M41" s="37">
        <f>M36*Matrices!$K$50</f>
        <v>0</v>
      </c>
      <c r="N41" s="37"/>
      <c r="O41" s="37"/>
      <c r="P41" s="37">
        <f>P36*Matrices!$B$50</f>
        <v>0</v>
      </c>
      <c r="Q41" s="37">
        <f>Q36*Matrices!$C$50</f>
        <v>0</v>
      </c>
      <c r="R41" s="37">
        <f>R36*Matrices!$D$50</f>
        <v>0</v>
      </c>
      <c r="S41" s="37">
        <f>S36*Matrices!$E$50</f>
        <v>0</v>
      </c>
      <c r="T41" s="37">
        <f>T36*Matrices!$F$50</f>
        <v>70150</v>
      </c>
      <c r="U41" s="37">
        <f>U36*Matrices!$G$50</f>
        <v>5750</v>
      </c>
      <c r="V41" s="37">
        <f>V36*Matrices!$H$50</f>
        <v>0</v>
      </c>
      <c r="W41" s="37">
        <f>W36*Matrices!$I$50</f>
        <v>0</v>
      </c>
      <c r="X41" s="37">
        <f>X36*Matrices!$J$50</f>
        <v>0</v>
      </c>
      <c r="Y41" s="37">
        <f>Y36*Matrices!$K$50</f>
        <v>0</v>
      </c>
      <c r="Z41" s="37"/>
      <c r="AA41" s="37"/>
      <c r="AB41" s="37">
        <f>AB36*Matrices!$B$50</f>
        <v>0</v>
      </c>
      <c r="AC41" s="37">
        <f>AC36*Matrices!$C$50</f>
        <v>0</v>
      </c>
      <c r="AD41" s="37">
        <f>AD36*Matrices!$D$50</f>
        <v>0</v>
      </c>
      <c r="AE41" s="37">
        <f>AE36*Matrices!$E$50</f>
        <v>0</v>
      </c>
      <c r="AF41" s="37">
        <f>AF36*Matrices!$F$50</f>
        <v>77050</v>
      </c>
      <c r="AG41" s="37">
        <f>AG36*Matrices!$G$50</f>
        <v>13800</v>
      </c>
      <c r="AH41" s="37">
        <f>AH36*Matrices!$H$50</f>
        <v>0</v>
      </c>
      <c r="AI41" s="37">
        <f>AI36*Matrices!$I$50</f>
        <v>0</v>
      </c>
      <c r="AJ41" s="37">
        <f>AJ36*Matrices!$J$50</f>
        <v>0</v>
      </c>
      <c r="AK41" s="37">
        <f>AK36*Matrices!$K$50</f>
        <v>0</v>
      </c>
      <c r="AL41" s="37"/>
      <c r="AM41" s="37"/>
      <c r="AN41" s="37">
        <f>AN36*Matrices!$B$50</f>
        <v>0</v>
      </c>
      <c r="AO41" s="37">
        <f>AO36*Matrices!$C$50</f>
        <v>0</v>
      </c>
      <c r="AP41" s="37">
        <f>AP36*Matrices!$D$50</f>
        <v>0</v>
      </c>
      <c r="AQ41" s="37">
        <f>AQ36*Matrices!$E$50</f>
        <v>0</v>
      </c>
      <c r="AR41" s="37">
        <f>AR36*Matrices!$F$50</f>
        <v>102350</v>
      </c>
      <c r="AS41" s="37">
        <f>AS36*Matrices!$G$50</f>
        <v>21850</v>
      </c>
      <c r="AT41" s="37">
        <f>AT36*Matrices!$H$50</f>
        <v>0</v>
      </c>
      <c r="AU41" s="37">
        <f>AU36*Matrices!$I$50</f>
        <v>0</v>
      </c>
      <c r="AV41" s="37">
        <f>AV36*Matrices!$J$50</f>
        <v>0</v>
      </c>
      <c r="AW41" s="37">
        <f>AW36*Matrices!$K$50</f>
        <v>0</v>
      </c>
      <c r="AX41" s="37"/>
    </row>
    <row r="42" spans="1:50" x14ac:dyDescent="0.25">
      <c r="D42" s="37">
        <f>D37*Matrices!$B$51</f>
        <v>0</v>
      </c>
      <c r="E42" s="37">
        <f>E37*Matrices!$C$51</f>
        <v>0</v>
      </c>
      <c r="F42" s="37">
        <f>F37*Matrices!$D$51</f>
        <v>0</v>
      </c>
      <c r="G42" s="37">
        <f>G37*Matrices!$E$51</f>
        <v>0</v>
      </c>
      <c r="H42" s="37">
        <f>H37*Matrices!$F$51</f>
        <v>5750</v>
      </c>
      <c r="I42" s="37">
        <f>I37*Matrices!$G$51</f>
        <v>0</v>
      </c>
      <c r="J42" s="37">
        <f>J37*Matrices!$H$51</f>
        <v>0</v>
      </c>
      <c r="K42" s="37">
        <f>K37*Matrices!$I$51</f>
        <v>0</v>
      </c>
      <c r="L42" s="37">
        <f>L37*Matrices!$J$51</f>
        <v>0</v>
      </c>
      <c r="M42" s="37">
        <f>M37*Matrices!$K$51</f>
        <v>0</v>
      </c>
      <c r="N42" s="37"/>
      <c r="O42" s="37"/>
      <c r="P42" s="37">
        <f>P37*Matrices!$B$51</f>
        <v>0</v>
      </c>
      <c r="Q42" s="37">
        <f>Q37*Matrices!$C$51</f>
        <v>0</v>
      </c>
      <c r="R42" s="37">
        <f>R37*Matrices!$D$51</f>
        <v>0</v>
      </c>
      <c r="S42" s="37">
        <f>S37*Matrices!$E$51</f>
        <v>0</v>
      </c>
      <c r="T42" s="37">
        <f>T37*Matrices!$F$51</f>
        <v>1150</v>
      </c>
      <c r="U42" s="37">
        <f>U37*Matrices!$G$51</f>
        <v>0</v>
      </c>
      <c r="V42" s="37">
        <f>V37*Matrices!$H$51</f>
        <v>0</v>
      </c>
      <c r="W42" s="37">
        <f>W37*Matrices!$I$51</f>
        <v>0</v>
      </c>
      <c r="X42" s="37">
        <f>X37*Matrices!$J$51</f>
        <v>0</v>
      </c>
      <c r="Y42" s="37">
        <f>Y37*Matrices!$K$51</f>
        <v>0</v>
      </c>
      <c r="Z42" s="37"/>
      <c r="AA42" s="37"/>
      <c r="AB42" s="37">
        <f>AB37*Matrices!$B$51</f>
        <v>0</v>
      </c>
      <c r="AC42" s="37">
        <f>AC37*Matrices!$C$51</f>
        <v>0</v>
      </c>
      <c r="AD42" s="37">
        <f>AD37*Matrices!$D$51</f>
        <v>0</v>
      </c>
      <c r="AE42" s="37">
        <f>AE37*Matrices!$E$51</f>
        <v>0</v>
      </c>
      <c r="AF42" s="37">
        <f>AF37*Matrices!$F$51</f>
        <v>4600</v>
      </c>
      <c r="AG42" s="37">
        <f>AG37*Matrices!$G$51</f>
        <v>0</v>
      </c>
      <c r="AH42" s="37">
        <f>AH37*Matrices!$H$51</f>
        <v>0</v>
      </c>
      <c r="AI42" s="37">
        <f>AI37*Matrices!$I$51</f>
        <v>0</v>
      </c>
      <c r="AJ42" s="37">
        <f>AJ37*Matrices!$J$51</f>
        <v>0</v>
      </c>
      <c r="AK42" s="37">
        <f>AK37*Matrices!$K$51</f>
        <v>0</v>
      </c>
      <c r="AL42" s="37"/>
      <c r="AM42" s="37"/>
      <c r="AN42" s="37">
        <f>AN37*Matrices!$B$51</f>
        <v>0</v>
      </c>
      <c r="AO42" s="37">
        <f>AO37*Matrices!$C$51</f>
        <v>0</v>
      </c>
      <c r="AP42" s="37">
        <f>AP37*Matrices!$D$51</f>
        <v>0</v>
      </c>
      <c r="AQ42" s="37">
        <f>AQ37*Matrices!$E$51</f>
        <v>0</v>
      </c>
      <c r="AR42" s="37">
        <f>AR37*Matrices!$F$51</f>
        <v>9200</v>
      </c>
      <c r="AS42" s="37">
        <f>AS37*Matrices!$G$51</f>
        <v>0</v>
      </c>
      <c r="AT42" s="37">
        <f>AT37*Matrices!$H$51</f>
        <v>0</v>
      </c>
      <c r="AU42" s="37">
        <f>AU37*Matrices!$I$51</f>
        <v>0</v>
      </c>
      <c r="AV42" s="37">
        <f>AV37*Matrices!$J$51</f>
        <v>0</v>
      </c>
      <c r="AW42" s="37">
        <f>AW37*Matrices!$K$51</f>
        <v>0</v>
      </c>
      <c r="AX42" s="37"/>
    </row>
    <row r="43" spans="1:50" x14ac:dyDescent="0.25">
      <c r="B43" t="str">
        <f>B37</f>
        <v>ENMU</v>
      </c>
      <c r="D43" s="344">
        <f t="shared" ref="D43:M43" si="28">SUM(D40:D42)</f>
        <v>0</v>
      </c>
      <c r="E43" s="344">
        <f t="shared" si="28"/>
        <v>0</v>
      </c>
      <c r="F43" s="344">
        <f t="shared" si="28"/>
        <v>0</v>
      </c>
      <c r="G43" s="344">
        <f t="shared" si="28"/>
        <v>3450</v>
      </c>
      <c r="H43" s="344">
        <f t="shared" si="28"/>
        <v>400200</v>
      </c>
      <c r="I43" s="344">
        <f t="shared" si="28"/>
        <v>60950</v>
      </c>
      <c r="J43" s="344">
        <f t="shared" si="28"/>
        <v>0</v>
      </c>
      <c r="K43" s="344">
        <f t="shared" si="28"/>
        <v>0</v>
      </c>
      <c r="L43" s="344">
        <f t="shared" si="28"/>
        <v>0</v>
      </c>
      <c r="M43" s="344">
        <f t="shared" si="28"/>
        <v>0</v>
      </c>
      <c r="N43" s="194">
        <f>SUM(D43:M43)/Matrices!$L$51</f>
        <v>145.41091781643669</v>
      </c>
      <c r="O43" s="37"/>
      <c r="P43" s="344">
        <f t="shared" ref="P43:Y43" si="29">SUM(P40:P42)</f>
        <v>0</v>
      </c>
      <c r="Q43" s="344">
        <f t="shared" si="29"/>
        <v>0</v>
      </c>
      <c r="R43" s="344">
        <f t="shared" si="29"/>
        <v>0</v>
      </c>
      <c r="S43" s="344">
        <f t="shared" si="29"/>
        <v>10350</v>
      </c>
      <c r="T43" s="344">
        <f t="shared" si="29"/>
        <v>385250</v>
      </c>
      <c r="U43" s="344">
        <f t="shared" si="29"/>
        <v>72450</v>
      </c>
      <c r="V43" s="344">
        <f t="shared" si="29"/>
        <v>0</v>
      </c>
      <c r="W43" s="344">
        <f t="shared" si="29"/>
        <v>0</v>
      </c>
      <c r="X43" s="344">
        <f t="shared" si="29"/>
        <v>0</v>
      </c>
      <c r="Y43" s="344">
        <f t="shared" si="29"/>
        <v>0</v>
      </c>
      <c r="Z43" s="194">
        <f>SUM(P43:Y43)/Matrices!$L$51</f>
        <v>146.49070185962807</v>
      </c>
      <c r="AA43" s="37"/>
      <c r="AB43" s="344">
        <f t="shared" ref="AB43:AK43" si="30">SUM(AB40:AB42)</f>
        <v>0</v>
      </c>
      <c r="AC43" s="344">
        <f t="shared" si="30"/>
        <v>0</v>
      </c>
      <c r="AD43" s="344">
        <f t="shared" si="30"/>
        <v>0</v>
      </c>
      <c r="AE43" s="344">
        <f t="shared" si="30"/>
        <v>10350</v>
      </c>
      <c r="AF43" s="344">
        <f t="shared" si="30"/>
        <v>418600</v>
      </c>
      <c r="AG43" s="344">
        <f t="shared" si="30"/>
        <v>97750</v>
      </c>
      <c r="AH43" s="344">
        <f t="shared" si="30"/>
        <v>0</v>
      </c>
      <c r="AI43" s="344">
        <f t="shared" si="30"/>
        <v>0</v>
      </c>
      <c r="AJ43" s="344">
        <f t="shared" si="30"/>
        <v>0</v>
      </c>
      <c r="AK43" s="344">
        <f t="shared" si="30"/>
        <v>0</v>
      </c>
      <c r="AL43" s="194">
        <f>SUM(AB43:AK43)/Matrices!$L$51</f>
        <v>164.84703059388121</v>
      </c>
      <c r="AM43" s="37"/>
      <c r="AN43" s="344">
        <f t="shared" ref="AN43:AW43" si="31">SUM(AN40:AN42)</f>
        <v>0</v>
      </c>
      <c r="AO43" s="344">
        <f t="shared" si="31"/>
        <v>0</v>
      </c>
      <c r="AP43" s="344">
        <f t="shared" si="31"/>
        <v>0</v>
      </c>
      <c r="AQ43" s="344">
        <f t="shared" si="31"/>
        <v>52900</v>
      </c>
      <c r="AR43" s="344">
        <f t="shared" si="31"/>
        <v>449650</v>
      </c>
      <c r="AS43" s="344">
        <f t="shared" si="31"/>
        <v>104650</v>
      </c>
      <c r="AT43" s="344">
        <f t="shared" si="31"/>
        <v>0</v>
      </c>
      <c r="AU43" s="344">
        <f t="shared" si="31"/>
        <v>0</v>
      </c>
      <c r="AV43" s="344">
        <f t="shared" si="31"/>
        <v>0</v>
      </c>
      <c r="AW43" s="344">
        <f t="shared" si="31"/>
        <v>0</v>
      </c>
      <c r="AX43" s="194">
        <f>SUM(AN43:AW43)/Matrices!$L$51</f>
        <v>190.04199160167965</v>
      </c>
    </row>
    <row r="44" spans="1:50" x14ac:dyDescent="0.25"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</row>
    <row r="45" spans="1:50" x14ac:dyDescent="0.25">
      <c r="A45" s="35" t="str">
        <f>'Raw_At-Risk_Data'!A14</f>
        <v>22</v>
      </c>
      <c r="B45" t="str">
        <f>'Raw_At-Risk_Data'!B14</f>
        <v>NMHU</v>
      </c>
      <c r="C45" s="343" t="str">
        <f>'Raw_At-Risk_Data'!C14</f>
        <v>1</v>
      </c>
      <c r="D45" s="37">
        <f>'Raw_At-Risk_Data'!D14</f>
        <v>0</v>
      </c>
      <c r="E45" s="37">
        <f>'Raw_At-Risk_Data'!E14</f>
        <v>0</v>
      </c>
      <c r="F45" s="37">
        <f>'Raw_At-Risk_Data'!F14</f>
        <v>0</v>
      </c>
      <c r="G45" s="37">
        <f>'Raw_At-Risk_Data'!G14</f>
        <v>1</v>
      </c>
      <c r="H45" s="37">
        <f>'Raw_At-Risk_Data'!H14</f>
        <v>161</v>
      </c>
      <c r="I45" s="37">
        <f>'Raw_At-Risk_Data'!I14</f>
        <v>78</v>
      </c>
      <c r="J45" s="37">
        <f>'Raw_At-Risk_Data'!J14</f>
        <v>0</v>
      </c>
      <c r="K45" s="37">
        <f>'Raw_At-Risk_Data'!K14</f>
        <v>0</v>
      </c>
      <c r="L45" s="37">
        <f>'Raw_At-Risk_Data'!L14</f>
        <v>0</v>
      </c>
      <c r="M45" s="37">
        <f>'Raw_At-Risk_Data'!M14</f>
        <v>0</v>
      </c>
      <c r="N45" s="37"/>
      <c r="O45" s="37"/>
      <c r="P45" s="37">
        <f>'Raw_At-Risk_Data'!N14</f>
        <v>0</v>
      </c>
      <c r="Q45" s="37">
        <f>'Raw_At-Risk_Data'!O14</f>
        <v>0</v>
      </c>
      <c r="R45" s="37">
        <f>'Raw_At-Risk_Data'!P14</f>
        <v>0</v>
      </c>
      <c r="S45" s="37">
        <f>'Raw_At-Risk_Data'!Q14</f>
        <v>0</v>
      </c>
      <c r="T45" s="37">
        <f>'Raw_At-Risk_Data'!R14</f>
        <v>169</v>
      </c>
      <c r="U45" s="37">
        <f>'Raw_At-Risk_Data'!S14</f>
        <v>95</v>
      </c>
      <c r="V45" s="37">
        <f>'Raw_At-Risk_Data'!T14</f>
        <v>0</v>
      </c>
      <c r="W45" s="37">
        <f>'Raw_At-Risk_Data'!U14</f>
        <v>0</v>
      </c>
      <c r="X45" s="37">
        <f>'Raw_At-Risk_Data'!V14</f>
        <v>0</v>
      </c>
      <c r="Y45" s="37">
        <f>'Raw_At-Risk_Data'!W14</f>
        <v>0</v>
      </c>
      <c r="Z45" s="37"/>
      <c r="AA45" s="37"/>
      <c r="AB45" s="37">
        <f>'Raw_At-Risk_Data'!X14</f>
        <v>0</v>
      </c>
      <c r="AC45" s="37">
        <f>'Raw_At-Risk_Data'!Y14</f>
        <v>0</v>
      </c>
      <c r="AD45" s="37">
        <f>'Raw_At-Risk_Data'!Z14</f>
        <v>0</v>
      </c>
      <c r="AE45" s="37">
        <f>'Raw_At-Risk_Data'!AA14</f>
        <v>0</v>
      </c>
      <c r="AF45" s="37">
        <f>'Raw_At-Risk_Data'!AB14</f>
        <v>196</v>
      </c>
      <c r="AG45" s="37">
        <f>'Raw_At-Risk_Data'!AC14</f>
        <v>86</v>
      </c>
      <c r="AH45" s="37">
        <f>'Raw_At-Risk_Data'!AD14</f>
        <v>0</v>
      </c>
      <c r="AI45" s="37">
        <f>'Raw_At-Risk_Data'!AE14</f>
        <v>0</v>
      </c>
      <c r="AJ45" s="37">
        <f>'Raw_At-Risk_Data'!AF14</f>
        <v>1</v>
      </c>
      <c r="AK45" s="37">
        <f>'Raw_At-Risk_Data'!AG14</f>
        <v>0</v>
      </c>
      <c r="AL45" s="37"/>
      <c r="AM45" s="37"/>
      <c r="AN45" s="37">
        <f>'Raw_At-Risk_Data'!AH14</f>
        <v>0</v>
      </c>
      <c r="AO45" s="37">
        <f>'Raw_At-Risk_Data'!AI14</f>
        <v>0</v>
      </c>
      <c r="AP45" s="37">
        <f>'Raw_At-Risk_Data'!AJ14</f>
        <v>0</v>
      </c>
      <c r="AQ45" s="37">
        <f>'Raw_At-Risk_Data'!AK14</f>
        <v>0</v>
      </c>
      <c r="AR45" s="37">
        <f>'Raw_At-Risk_Data'!AL14</f>
        <v>226</v>
      </c>
      <c r="AS45" s="37">
        <f>'Raw_At-Risk_Data'!AM14</f>
        <v>102</v>
      </c>
      <c r="AT45" s="37">
        <f>'Raw_At-Risk_Data'!AN14</f>
        <v>0</v>
      </c>
      <c r="AU45" s="37">
        <f>'Raw_At-Risk_Data'!AO14</f>
        <v>0</v>
      </c>
      <c r="AV45" s="37">
        <f>'Raw_At-Risk_Data'!AP14</f>
        <v>0</v>
      </c>
      <c r="AW45" s="37">
        <f>'Raw_At-Risk_Data'!AQ14</f>
        <v>0</v>
      </c>
      <c r="AX45" s="37"/>
    </row>
    <row r="46" spans="1:50" x14ac:dyDescent="0.25">
      <c r="A46" s="35" t="str">
        <f>'Raw_At-Risk_Data'!A15</f>
        <v>22</v>
      </c>
      <c r="B46" t="str">
        <f>'Raw_At-Risk_Data'!B15</f>
        <v>NMHU</v>
      </c>
      <c r="C46" s="343" t="str">
        <f>'Raw_At-Risk_Data'!C15</f>
        <v>2</v>
      </c>
      <c r="D46" s="37">
        <f>'Raw_At-Risk_Data'!D15</f>
        <v>0</v>
      </c>
      <c r="E46" s="37">
        <f>'Raw_At-Risk_Data'!E15</f>
        <v>0</v>
      </c>
      <c r="F46" s="37">
        <f>'Raw_At-Risk_Data'!F15</f>
        <v>0</v>
      </c>
      <c r="G46" s="37">
        <f>'Raw_At-Risk_Data'!G15</f>
        <v>0</v>
      </c>
      <c r="H46" s="37">
        <f>'Raw_At-Risk_Data'!H15</f>
        <v>63</v>
      </c>
      <c r="I46" s="37">
        <f>'Raw_At-Risk_Data'!I15</f>
        <v>98</v>
      </c>
      <c r="J46" s="37">
        <f>'Raw_At-Risk_Data'!J15</f>
        <v>0</v>
      </c>
      <c r="K46" s="37">
        <f>'Raw_At-Risk_Data'!K15</f>
        <v>0</v>
      </c>
      <c r="L46" s="37">
        <f>'Raw_At-Risk_Data'!L15</f>
        <v>0</v>
      </c>
      <c r="M46" s="37">
        <f>'Raw_At-Risk_Data'!M15</f>
        <v>0</v>
      </c>
      <c r="N46" s="37"/>
      <c r="O46" s="37"/>
      <c r="P46" s="37">
        <f>'Raw_At-Risk_Data'!N15</f>
        <v>0</v>
      </c>
      <c r="Q46" s="37">
        <f>'Raw_At-Risk_Data'!O15</f>
        <v>0</v>
      </c>
      <c r="R46" s="37">
        <f>'Raw_At-Risk_Data'!P15</f>
        <v>0</v>
      </c>
      <c r="S46" s="37">
        <f>'Raw_At-Risk_Data'!Q15</f>
        <v>0</v>
      </c>
      <c r="T46" s="37">
        <f>'Raw_At-Risk_Data'!R15</f>
        <v>85</v>
      </c>
      <c r="U46" s="37">
        <f>'Raw_At-Risk_Data'!S15</f>
        <v>118</v>
      </c>
      <c r="V46" s="37">
        <f>'Raw_At-Risk_Data'!T15</f>
        <v>0</v>
      </c>
      <c r="W46" s="37">
        <f>'Raw_At-Risk_Data'!U15</f>
        <v>0</v>
      </c>
      <c r="X46" s="37">
        <f>'Raw_At-Risk_Data'!V15</f>
        <v>0</v>
      </c>
      <c r="Y46" s="37">
        <f>'Raw_At-Risk_Data'!W15</f>
        <v>0</v>
      </c>
      <c r="Z46" s="37"/>
      <c r="AA46" s="37"/>
      <c r="AB46" s="37">
        <f>'Raw_At-Risk_Data'!X15</f>
        <v>0</v>
      </c>
      <c r="AC46" s="37">
        <f>'Raw_At-Risk_Data'!Y15</f>
        <v>0</v>
      </c>
      <c r="AD46" s="37">
        <f>'Raw_At-Risk_Data'!Z15</f>
        <v>0</v>
      </c>
      <c r="AE46" s="37">
        <f>'Raw_At-Risk_Data'!AA15</f>
        <v>0</v>
      </c>
      <c r="AF46" s="37">
        <f>'Raw_At-Risk_Data'!AB15</f>
        <v>83</v>
      </c>
      <c r="AG46" s="37">
        <f>'Raw_At-Risk_Data'!AC15</f>
        <v>116</v>
      </c>
      <c r="AH46" s="37">
        <f>'Raw_At-Risk_Data'!AD15</f>
        <v>0</v>
      </c>
      <c r="AI46" s="37">
        <f>'Raw_At-Risk_Data'!AE15</f>
        <v>0</v>
      </c>
      <c r="AJ46" s="37">
        <f>'Raw_At-Risk_Data'!AF15</f>
        <v>0</v>
      </c>
      <c r="AK46" s="37">
        <f>'Raw_At-Risk_Data'!AG15</f>
        <v>0</v>
      </c>
      <c r="AL46" s="37"/>
      <c r="AM46" s="37"/>
      <c r="AN46" s="37">
        <f>'Raw_At-Risk_Data'!AH15</f>
        <v>0</v>
      </c>
      <c r="AO46" s="37">
        <f>'Raw_At-Risk_Data'!AI15</f>
        <v>0</v>
      </c>
      <c r="AP46" s="37">
        <f>'Raw_At-Risk_Data'!AJ15</f>
        <v>0</v>
      </c>
      <c r="AQ46" s="37">
        <f>'Raw_At-Risk_Data'!AK15</f>
        <v>0</v>
      </c>
      <c r="AR46" s="37">
        <f>'Raw_At-Risk_Data'!AL15</f>
        <v>128</v>
      </c>
      <c r="AS46" s="37">
        <f>'Raw_At-Risk_Data'!AM15</f>
        <v>97</v>
      </c>
      <c r="AT46" s="37">
        <f>'Raw_At-Risk_Data'!AN15</f>
        <v>0</v>
      </c>
      <c r="AU46" s="37">
        <f>'Raw_At-Risk_Data'!AO15</f>
        <v>0</v>
      </c>
      <c r="AV46" s="37">
        <f>'Raw_At-Risk_Data'!AP15</f>
        <v>0</v>
      </c>
      <c r="AW46" s="37">
        <f>'Raw_At-Risk_Data'!AQ15</f>
        <v>0</v>
      </c>
      <c r="AX46" s="37"/>
    </row>
    <row r="47" spans="1:50" x14ac:dyDescent="0.25">
      <c r="A47" s="35" t="str">
        <f>'Raw_At-Risk_Data'!A16</f>
        <v>22</v>
      </c>
      <c r="B47" t="str">
        <f>'Raw_At-Risk_Data'!B16</f>
        <v>NMHU</v>
      </c>
      <c r="C47" s="343" t="str">
        <f>'Raw_At-Risk_Data'!C16</f>
        <v>3</v>
      </c>
      <c r="D47" s="37">
        <f>'Raw_At-Risk_Data'!D16</f>
        <v>0</v>
      </c>
      <c r="E47" s="37">
        <f>'Raw_At-Risk_Data'!E16</f>
        <v>0</v>
      </c>
      <c r="F47" s="37">
        <f>'Raw_At-Risk_Data'!F16</f>
        <v>0</v>
      </c>
      <c r="G47" s="37">
        <f>'Raw_At-Risk_Data'!G16</f>
        <v>0</v>
      </c>
      <c r="H47" s="37">
        <f>'Raw_At-Risk_Data'!H16</f>
        <v>2</v>
      </c>
      <c r="I47" s="37">
        <f>'Raw_At-Risk_Data'!I16</f>
        <v>1</v>
      </c>
      <c r="J47" s="37">
        <f>'Raw_At-Risk_Data'!J16</f>
        <v>0</v>
      </c>
      <c r="K47" s="37">
        <f>'Raw_At-Risk_Data'!K16</f>
        <v>0</v>
      </c>
      <c r="L47" s="37">
        <f>'Raw_At-Risk_Data'!L16</f>
        <v>0</v>
      </c>
      <c r="M47" s="37">
        <f>'Raw_At-Risk_Data'!M16</f>
        <v>0</v>
      </c>
      <c r="N47" s="37"/>
      <c r="O47" s="37"/>
      <c r="P47" s="37">
        <f>'Raw_At-Risk_Data'!N16</f>
        <v>0</v>
      </c>
      <c r="Q47" s="37">
        <f>'Raw_At-Risk_Data'!O16</f>
        <v>0</v>
      </c>
      <c r="R47" s="37">
        <f>'Raw_At-Risk_Data'!P16</f>
        <v>0</v>
      </c>
      <c r="S47" s="37">
        <f>'Raw_At-Risk_Data'!Q16</f>
        <v>0</v>
      </c>
      <c r="T47" s="37">
        <f>'Raw_At-Risk_Data'!R16</f>
        <v>5</v>
      </c>
      <c r="U47" s="37">
        <f>'Raw_At-Risk_Data'!S16</f>
        <v>0</v>
      </c>
      <c r="V47" s="37">
        <f>'Raw_At-Risk_Data'!T16</f>
        <v>0</v>
      </c>
      <c r="W47" s="37">
        <f>'Raw_At-Risk_Data'!U16</f>
        <v>0</v>
      </c>
      <c r="X47" s="37">
        <f>'Raw_At-Risk_Data'!V16</f>
        <v>0</v>
      </c>
      <c r="Y47" s="37">
        <f>'Raw_At-Risk_Data'!W16</f>
        <v>0</v>
      </c>
      <c r="Z47" s="37"/>
      <c r="AA47" s="37"/>
      <c r="AB47" s="37">
        <f>'Raw_At-Risk_Data'!X16</f>
        <v>0</v>
      </c>
      <c r="AC47" s="37">
        <f>'Raw_At-Risk_Data'!Y16</f>
        <v>0</v>
      </c>
      <c r="AD47" s="37">
        <f>'Raw_At-Risk_Data'!Z16</f>
        <v>0</v>
      </c>
      <c r="AE47" s="37">
        <f>'Raw_At-Risk_Data'!AA16</f>
        <v>0</v>
      </c>
      <c r="AF47" s="37">
        <f>'Raw_At-Risk_Data'!AB16</f>
        <v>4</v>
      </c>
      <c r="AG47" s="37">
        <f>'Raw_At-Risk_Data'!AC16</f>
        <v>0</v>
      </c>
      <c r="AH47" s="37">
        <f>'Raw_At-Risk_Data'!AD16</f>
        <v>0</v>
      </c>
      <c r="AI47" s="37">
        <f>'Raw_At-Risk_Data'!AE16</f>
        <v>0</v>
      </c>
      <c r="AJ47" s="37">
        <f>'Raw_At-Risk_Data'!AF16</f>
        <v>0</v>
      </c>
      <c r="AK47" s="37">
        <f>'Raw_At-Risk_Data'!AG16</f>
        <v>0</v>
      </c>
      <c r="AL47" s="37"/>
      <c r="AM47" s="37"/>
      <c r="AN47" s="37">
        <f>'Raw_At-Risk_Data'!AH16</f>
        <v>0</v>
      </c>
      <c r="AO47" s="37">
        <f>'Raw_At-Risk_Data'!AI16</f>
        <v>0</v>
      </c>
      <c r="AP47" s="37">
        <f>'Raw_At-Risk_Data'!AJ16</f>
        <v>0</v>
      </c>
      <c r="AQ47" s="37">
        <f>'Raw_At-Risk_Data'!AK16</f>
        <v>0</v>
      </c>
      <c r="AR47" s="37">
        <f>'Raw_At-Risk_Data'!AL16</f>
        <v>4</v>
      </c>
      <c r="AS47" s="37">
        <f>'Raw_At-Risk_Data'!AM16</f>
        <v>0</v>
      </c>
      <c r="AT47" s="37">
        <f>'Raw_At-Risk_Data'!AN16</f>
        <v>0</v>
      </c>
      <c r="AU47" s="37">
        <f>'Raw_At-Risk_Data'!AO16</f>
        <v>0</v>
      </c>
      <c r="AV47" s="37">
        <f>'Raw_At-Risk_Data'!AP16</f>
        <v>0</v>
      </c>
      <c r="AW47" s="37">
        <f>'Raw_At-Risk_Data'!AQ16</f>
        <v>0</v>
      </c>
      <c r="AX47" s="37"/>
    </row>
    <row r="48" spans="1:50" x14ac:dyDescent="0.25">
      <c r="D48" s="344">
        <f t="shared" ref="D48:M48" si="32">SUM(D45:D47)</f>
        <v>0</v>
      </c>
      <c r="E48" s="344">
        <f t="shared" si="32"/>
        <v>0</v>
      </c>
      <c r="F48" s="344">
        <f t="shared" si="32"/>
        <v>0</v>
      </c>
      <c r="G48" s="344">
        <f t="shared" si="32"/>
        <v>1</v>
      </c>
      <c r="H48" s="344">
        <f t="shared" si="32"/>
        <v>226</v>
      </c>
      <c r="I48" s="344">
        <f t="shared" si="32"/>
        <v>177</v>
      </c>
      <c r="J48" s="344">
        <f t="shared" si="32"/>
        <v>0</v>
      </c>
      <c r="K48" s="344">
        <f t="shared" si="32"/>
        <v>0</v>
      </c>
      <c r="L48" s="344">
        <f t="shared" si="32"/>
        <v>0</v>
      </c>
      <c r="M48" s="344">
        <f t="shared" si="32"/>
        <v>0</v>
      </c>
      <c r="N48" s="37"/>
      <c r="O48" s="37"/>
      <c r="P48" s="344">
        <f t="shared" ref="P48:Y48" si="33">SUM(P45:P47)</f>
        <v>0</v>
      </c>
      <c r="Q48" s="344">
        <f t="shared" si="33"/>
        <v>0</v>
      </c>
      <c r="R48" s="344">
        <f t="shared" si="33"/>
        <v>0</v>
      </c>
      <c r="S48" s="344">
        <f t="shared" si="33"/>
        <v>0</v>
      </c>
      <c r="T48" s="344">
        <f t="shared" si="33"/>
        <v>259</v>
      </c>
      <c r="U48" s="344">
        <f t="shared" si="33"/>
        <v>213</v>
      </c>
      <c r="V48" s="344">
        <f t="shared" si="33"/>
        <v>0</v>
      </c>
      <c r="W48" s="344">
        <f t="shared" si="33"/>
        <v>0</v>
      </c>
      <c r="X48" s="344">
        <f t="shared" si="33"/>
        <v>0</v>
      </c>
      <c r="Y48" s="344">
        <f t="shared" si="33"/>
        <v>0</v>
      </c>
      <c r="Z48" s="37"/>
      <c r="AA48" s="37"/>
      <c r="AB48" s="344">
        <f t="shared" ref="AB48:AK48" si="34">SUM(AB45:AB47)</f>
        <v>0</v>
      </c>
      <c r="AC48" s="344">
        <f t="shared" si="34"/>
        <v>0</v>
      </c>
      <c r="AD48" s="344">
        <f t="shared" si="34"/>
        <v>0</v>
      </c>
      <c r="AE48" s="344">
        <f t="shared" si="34"/>
        <v>0</v>
      </c>
      <c r="AF48" s="344">
        <f t="shared" si="34"/>
        <v>283</v>
      </c>
      <c r="AG48" s="344">
        <f t="shared" si="34"/>
        <v>202</v>
      </c>
      <c r="AH48" s="344">
        <f t="shared" si="34"/>
        <v>0</v>
      </c>
      <c r="AI48" s="344">
        <f t="shared" si="34"/>
        <v>0</v>
      </c>
      <c r="AJ48" s="344">
        <f t="shared" si="34"/>
        <v>1</v>
      </c>
      <c r="AK48" s="344">
        <f t="shared" si="34"/>
        <v>0</v>
      </c>
      <c r="AL48" s="37"/>
      <c r="AM48" s="37"/>
      <c r="AN48" s="344">
        <f t="shared" ref="AN48:AW48" si="35">SUM(AN45:AN47)</f>
        <v>0</v>
      </c>
      <c r="AO48" s="344">
        <f t="shared" si="35"/>
        <v>0</v>
      </c>
      <c r="AP48" s="344">
        <f t="shared" si="35"/>
        <v>0</v>
      </c>
      <c r="AQ48" s="344">
        <f t="shared" si="35"/>
        <v>0</v>
      </c>
      <c r="AR48" s="344">
        <f t="shared" si="35"/>
        <v>358</v>
      </c>
      <c r="AS48" s="344">
        <f t="shared" si="35"/>
        <v>199</v>
      </c>
      <c r="AT48" s="344">
        <f t="shared" si="35"/>
        <v>0</v>
      </c>
      <c r="AU48" s="344">
        <f t="shared" si="35"/>
        <v>0</v>
      </c>
      <c r="AV48" s="344">
        <f t="shared" si="35"/>
        <v>0</v>
      </c>
      <c r="AW48" s="344">
        <f t="shared" si="35"/>
        <v>0</v>
      </c>
      <c r="AX48" s="37"/>
    </row>
    <row r="49" spans="1:50" x14ac:dyDescent="0.25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</row>
    <row r="50" spans="1:50" x14ac:dyDescent="0.25">
      <c r="D50" s="37">
        <f>D45*Matrices!$B$49</f>
        <v>0</v>
      </c>
      <c r="E50" s="37">
        <f>E45*Matrices!$C$49</f>
        <v>0</v>
      </c>
      <c r="F50" s="37">
        <f>F45*Matrices!$D$49</f>
        <v>0</v>
      </c>
      <c r="G50" s="37">
        <f>G45*Matrices!$E$49</f>
        <v>1150</v>
      </c>
      <c r="H50" s="37">
        <f>H45*Matrices!$F$49</f>
        <v>185150</v>
      </c>
      <c r="I50" s="37">
        <f>I45*Matrices!$G$49</f>
        <v>89700</v>
      </c>
      <c r="J50" s="37">
        <f>J45*Matrices!$H$49</f>
        <v>0</v>
      </c>
      <c r="K50" s="37">
        <f>K45*Matrices!$I$49</f>
        <v>0</v>
      </c>
      <c r="L50" s="37">
        <f>L45*Matrices!$J$49</f>
        <v>0</v>
      </c>
      <c r="M50" s="37">
        <f>M45*Matrices!$K$49</f>
        <v>0</v>
      </c>
      <c r="N50" s="37"/>
      <c r="O50" s="37"/>
      <c r="P50" s="37">
        <f>P45*Matrices!$B$49</f>
        <v>0</v>
      </c>
      <c r="Q50" s="37">
        <f>Q45*Matrices!$C$49</f>
        <v>0</v>
      </c>
      <c r="R50" s="37">
        <f>R45*Matrices!$D$49</f>
        <v>0</v>
      </c>
      <c r="S50" s="37">
        <f>S45*Matrices!$E$49</f>
        <v>0</v>
      </c>
      <c r="T50" s="37">
        <f>T45*Matrices!$F$49</f>
        <v>194350</v>
      </c>
      <c r="U50" s="37">
        <f>U45*Matrices!$G$49</f>
        <v>109250</v>
      </c>
      <c r="V50" s="37">
        <f>V45*Matrices!$H$49</f>
        <v>0</v>
      </c>
      <c r="W50" s="37">
        <f>W45*Matrices!$I$49</f>
        <v>0</v>
      </c>
      <c r="X50" s="37">
        <f>X45*Matrices!$J$49</f>
        <v>0</v>
      </c>
      <c r="Y50" s="37">
        <f>Y45*Matrices!$K$49</f>
        <v>0</v>
      </c>
      <c r="Z50" s="37"/>
      <c r="AA50" s="37"/>
      <c r="AB50" s="37">
        <f>AB45*Matrices!$B$49</f>
        <v>0</v>
      </c>
      <c r="AC50" s="37">
        <f>AC45*Matrices!$C$49</f>
        <v>0</v>
      </c>
      <c r="AD50" s="37">
        <f>AD45*Matrices!$D$49</f>
        <v>0</v>
      </c>
      <c r="AE50" s="37">
        <f>AE45*Matrices!$E$49</f>
        <v>0</v>
      </c>
      <c r="AF50" s="37">
        <f>AF45*Matrices!$F$49</f>
        <v>225400</v>
      </c>
      <c r="AG50" s="37">
        <f>AG45*Matrices!$G$49</f>
        <v>98900</v>
      </c>
      <c r="AH50" s="37">
        <f>AH45*Matrices!$H$49</f>
        <v>0</v>
      </c>
      <c r="AI50" s="37">
        <f>AI45*Matrices!$I$49</f>
        <v>0</v>
      </c>
      <c r="AJ50" s="37">
        <f>AJ45*Matrices!$J$49</f>
        <v>1150</v>
      </c>
      <c r="AK50" s="37">
        <f>AK45*Matrices!$K$49</f>
        <v>0</v>
      </c>
      <c r="AL50" s="37"/>
      <c r="AM50" s="37"/>
      <c r="AN50" s="37">
        <f>AN45*Matrices!$B$49</f>
        <v>0</v>
      </c>
      <c r="AO50" s="37">
        <f>AO45*Matrices!$C$49</f>
        <v>0</v>
      </c>
      <c r="AP50" s="37">
        <f>AP45*Matrices!$D$49</f>
        <v>0</v>
      </c>
      <c r="AQ50" s="37">
        <f>AQ45*Matrices!$E$49</f>
        <v>0</v>
      </c>
      <c r="AR50" s="37">
        <f>AR45*Matrices!$F$49</f>
        <v>259900</v>
      </c>
      <c r="AS50" s="37">
        <f>AS45*Matrices!$G$49</f>
        <v>117300</v>
      </c>
      <c r="AT50" s="37">
        <f>AT45*Matrices!$H$49</f>
        <v>0</v>
      </c>
      <c r="AU50" s="37">
        <f>AU45*Matrices!$I$49</f>
        <v>0</v>
      </c>
      <c r="AV50" s="37">
        <f>AV45*Matrices!$J$49</f>
        <v>0</v>
      </c>
      <c r="AW50" s="37">
        <f>AW45*Matrices!$K$49</f>
        <v>0</v>
      </c>
      <c r="AX50" s="37"/>
    </row>
    <row r="51" spans="1:50" x14ac:dyDescent="0.25">
      <c r="D51" s="37">
        <f>D46*Matrices!$B$50</f>
        <v>0</v>
      </c>
      <c r="E51" s="37">
        <f>E46*Matrices!$C$50</f>
        <v>0</v>
      </c>
      <c r="F51" s="37">
        <f>F46*Matrices!$D$50</f>
        <v>0</v>
      </c>
      <c r="G51" s="37">
        <f>G46*Matrices!$E$50</f>
        <v>0</v>
      </c>
      <c r="H51" s="37">
        <f>H46*Matrices!$F$50</f>
        <v>72450</v>
      </c>
      <c r="I51" s="37">
        <f>I46*Matrices!$G$50</f>
        <v>112700</v>
      </c>
      <c r="J51" s="37">
        <f>J46*Matrices!$H$50</f>
        <v>0</v>
      </c>
      <c r="K51" s="37">
        <f>K46*Matrices!$I$50</f>
        <v>0</v>
      </c>
      <c r="L51" s="37">
        <f>L46*Matrices!$J$50</f>
        <v>0</v>
      </c>
      <c r="M51" s="37">
        <f>M46*Matrices!$K$50</f>
        <v>0</v>
      </c>
      <c r="N51" s="37"/>
      <c r="O51" s="37"/>
      <c r="P51" s="37">
        <f>P46*Matrices!$B$50</f>
        <v>0</v>
      </c>
      <c r="Q51" s="37">
        <f>Q46*Matrices!$C$50</f>
        <v>0</v>
      </c>
      <c r="R51" s="37">
        <f>R46*Matrices!$D$50</f>
        <v>0</v>
      </c>
      <c r="S51" s="37">
        <f>S46*Matrices!$E$50</f>
        <v>0</v>
      </c>
      <c r="T51" s="37">
        <f>T46*Matrices!$F$50</f>
        <v>97750</v>
      </c>
      <c r="U51" s="37">
        <f>U46*Matrices!$G$50</f>
        <v>135700</v>
      </c>
      <c r="V51" s="37">
        <f>V46*Matrices!$H$50</f>
        <v>0</v>
      </c>
      <c r="W51" s="37">
        <f>W46*Matrices!$I$50</f>
        <v>0</v>
      </c>
      <c r="X51" s="37">
        <f>X46*Matrices!$J$50</f>
        <v>0</v>
      </c>
      <c r="Y51" s="37">
        <f>Y46*Matrices!$K$50</f>
        <v>0</v>
      </c>
      <c r="Z51" s="37"/>
      <c r="AA51" s="37"/>
      <c r="AB51" s="37">
        <f>AB46*Matrices!$B$50</f>
        <v>0</v>
      </c>
      <c r="AC51" s="37">
        <f>AC46*Matrices!$C$50</f>
        <v>0</v>
      </c>
      <c r="AD51" s="37">
        <f>AD46*Matrices!$D$50</f>
        <v>0</v>
      </c>
      <c r="AE51" s="37">
        <f>AE46*Matrices!$E$50</f>
        <v>0</v>
      </c>
      <c r="AF51" s="37">
        <f>AF46*Matrices!$F$50</f>
        <v>95450</v>
      </c>
      <c r="AG51" s="37">
        <f>AG46*Matrices!$G$50</f>
        <v>133400</v>
      </c>
      <c r="AH51" s="37">
        <f>AH46*Matrices!$H$50</f>
        <v>0</v>
      </c>
      <c r="AI51" s="37">
        <f>AI46*Matrices!$I$50</f>
        <v>0</v>
      </c>
      <c r="AJ51" s="37">
        <f>AJ46*Matrices!$J$50</f>
        <v>0</v>
      </c>
      <c r="AK51" s="37">
        <f>AK46*Matrices!$K$50</f>
        <v>0</v>
      </c>
      <c r="AL51" s="37"/>
      <c r="AM51" s="37"/>
      <c r="AN51" s="37">
        <f>AN46*Matrices!$B$50</f>
        <v>0</v>
      </c>
      <c r="AO51" s="37">
        <f>AO46*Matrices!$C$50</f>
        <v>0</v>
      </c>
      <c r="AP51" s="37">
        <f>AP46*Matrices!$D$50</f>
        <v>0</v>
      </c>
      <c r="AQ51" s="37">
        <f>AQ46*Matrices!$E$50</f>
        <v>0</v>
      </c>
      <c r="AR51" s="37">
        <f>AR46*Matrices!$F$50</f>
        <v>147200</v>
      </c>
      <c r="AS51" s="37">
        <f>AS46*Matrices!$G$50</f>
        <v>111550</v>
      </c>
      <c r="AT51" s="37">
        <f>AT46*Matrices!$H$50</f>
        <v>0</v>
      </c>
      <c r="AU51" s="37">
        <f>AU46*Matrices!$I$50</f>
        <v>0</v>
      </c>
      <c r="AV51" s="37">
        <f>AV46*Matrices!$J$50</f>
        <v>0</v>
      </c>
      <c r="AW51" s="37">
        <f>AW46*Matrices!$K$50</f>
        <v>0</v>
      </c>
      <c r="AX51" s="37"/>
    </row>
    <row r="52" spans="1:50" x14ac:dyDescent="0.25">
      <c r="D52" s="37">
        <f>D47*Matrices!$B$51</f>
        <v>0</v>
      </c>
      <c r="E52" s="37">
        <f>E47*Matrices!$C$51</f>
        <v>0</v>
      </c>
      <c r="F52" s="37">
        <f>F47*Matrices!$D$51</f>
        <v>0</v>
      </c>
      <c r="G52" s="37">
        <f>G47*Matrices!$E$51</f>
        <v>0</v>
      </c>
      <c r="H52" s="37">
        <f>H47*Matrices!$F$51</f>
        <v>2300</v>
      </c>
      <c r="I52" s="37">
        <f>I47*Matrices!$G$51</f>
        <v>1150</v>
      </c>
      <c r="J52" s="37">
        <f>J47*Matrices!$H$51</f>
        <v>0</v>
      </c>
      <c r="K52" s="37">
        <f>K47*Matrices!$I$51</f>
        <v>0</v>
      </c>
      <c r="L52" s="37">
        <f>L47*Matrices!$J$51</f>
        <v>0</v>
      </c>
      <c r="M52" s="37">
        <f>M47*Matrices!$K$51</f>
        <v>0</v>
      </c>
      <c r="N52" s="37"/>
      <c r="O52" s="37"/>
      <c r="P52" s="37">
        <f>P47*Matrices!$B$51</f>
        <v>0</v>
      </c>
      <c r="Q52" s="37">
        <f>Q47*Matrices!$C$51</f>
        <v>0</v>
      </c>
      <c r="R52" s="37">
        <f>R47*Matrices!$D$51</f>
        <v>0</v>
      </c>
      <c r="S52" s="37">
        <f>S47*Matrices!$E$51</f>
        <v>0</v>
      </c>
      <c r="T52" s="37">
        <f>T47*Matrices!$F$51</f>
        <v>5750</v>
      </c>
      <c r="U52" s="37">
        <f>U47*Matrices!$G$51</f>
        <v>0</v>
      </c>
      <c r="V52" s="37">
        <f>V47*Matrices!$H$51</f>
        <v>0</v>
      </c>
      <c r="W52" s="37">
        <f>W47*Matrices!$I$51</f>
        <v>0</v>
      </c>
      <c r="X52" s="37">
        <f>X47*Matrices!$J$51</f>
        <v>0</v>
      </c>
      <c r="Y52" s="37">
        <f>Y47*Matrices!$K$51</f>
        <v>0</v>
      </c>
      <c r="Z52" s="37"/>
      <c r="AA52" s="37"/>
      <c r="AB52" s="37">
        <f>AB47*Matrices!$B$51</f>
        <v>0</v>
      </c>
      <c r="AC52" s="37">
        <f>AC47*Matrices!$C$51</f>
        <v>0</v>
      </c>
      <c r="AD52" s="37">
        <f>AD47*Matrices!$D$51</f>
        <v>0</v>
      </c>
      <c r="AE52" s="37">
        <f>AE47*Matrices!$E$51</f>
        <v>0</v>
      </c>
      <c r="AF52" s="37">
        <f>AF47*Matrices!$F$51</f>
        <v>4600</v>
      </c>
      <c r="AG52" s="37">
        <f>AG47*Matrices!$G$51</f>
        <v>0</v>
      </c>
      <c r="AH52" s="37">
        <f>AH47*Matrices!$H$51</f>
        <v>0</v>
      </c>
      <c r="AI52" s="37">
        <f>AI47*Matrices!$I$51</f>
        <v>0</v>
      </c>
      <c r="AJ52" s="37">
        <f>AJ47*Matrices!$J$51</f>
        <v>0</v>
      </c>
      <c r="AK52" s="37">
        <f>AK47*Matrices!$K$51</f>
        <v>0</v>
      </c>
      <c r="AL52" s="37"/>
      <c r="AM52" s="37"/>
      <c r="AN52" s="37">
        <f>AN47*Matrices!$B$51</f>
        <v>0</v>
      </c>
      <c r="AO52" s="37">
        <f>AO47*Matrices!$C$51</f>
        <v>0</v>
      </c>
      <c r="AP52" s="37">
        <f>AP47*Matrices!$D$51</f>
        <v>0</v>
      </c>
      <c r="AQ52" s="37">
        <f>AQ47*Matrices!$E$51</f>
        <v>0</v>
      </c>
      <c r="AR52" s="37">
        <f>AR47*Matrices!$F$51</f>
        <v>4600</v>
      </c>
      <c r="AS52" s="37">
        <f>AS47*Matrices!$G$51</f>
        <v>0</v>
      </c>
      <c r="AT52" s="37">
        <f>AT47*Matrices!$H$51</f>
        <v>0</v>
      </c>
      <c r="AU52" s="37">
        <f>AU47*Matrices!$I$51</f>
        <v>0</v>
      </c>
      <c r="AV52" s="37">
        <f>AV47*Matrices!$J$51</f>
        <v>0</v>
      </c>
      <c r="AW52" s="37">
        <f>AW47*Matrices!$K$51</f>
        <v>0</v>
      </c>
      <c r="AX52" s="37"/>
    </row>
    <row r="53" spans="1:50" x14ac:dyDescent="0.25">
      <c r="B53" t="str">
        <f>B47</f>
        <v>NMHU</v>
      </c>
      <c r="D53" s="344">
        <f t="shared" ref="D53:M53" si="36">SUM(D50:D52)</f>
        <v>0</v>
      </c>
      <c r="E53" s="344">
        <f t="shared" si="36"/>
        <v>0</v>
      </c>
      <c r="F53" s="344">
        <f t="shared" si="36"/>
        <v>0</v>
      </c>
      <c r="G53" s="344">
        <f t="shared" si="36"/>
        <v>1150</v>
      </c>
      <c r="H53" s="344">
        <f t="shared" si="36"/>
        <v>259900</v>
      </c>
      <c r="I53" s="344">
        <f t="shared" si="36"/>
        <v>203550</v>
      </c>
      <c r="J53" s="344">
        <f t="shared" si="36"/>
        <v>0</v>
      </c>
      <c r="K53" s="344">
        <f t="shared" si="36"/>
        <v>0</v>
      </c>
      <c r="L53" s="344">
        <f t="shared" si="36"/>
        <v>0</v>
      </c>
      <c r="M53" s="344">
        <f t="shared" si="36"/>
        <v>0</v>
      </c>
      <c r="N53" s="194">
        <f>SUM(D53:M53)/Matrices!$L$51</f>
        <v>145.41091781643669</v>
      </c>
      <c r="O53" s="37"/>
      <c r="P53" s="344">
        <f t="shared" ref="P53:Y53" si="37">SUM(P50:P52)</f>
        <v>0</v>
      </c>
      <c r="Q53" s="344">
        <f t="shared" si="37"/>
        <v>0</v>
      </c>
      <c r="R53" s="344">
        <f t="shared" si="37"/>
        <v>0</v>
      </c>
      <c r="S53" s="344">
        <f t="shared" si="37"/>
        <v>0</v>
      </c>
      <c r="T53" s="344">
        <f t="shared" si="37"/>
        <v>297850</v>
      </c>
      <c r="U53" s="344">
        <f t="shared" si="37"/>
        <v>244950</v>
      </c>
      <c r="V53" s="344">
        <f t="shared" si="37"/>
        <v>0</v>
      </c>
      <c r="W53" s="344">
        <f t="shared" si="37"/>
        <v>0</v>
      </c>
      <c r="X53" s="344">
        <f t="shared" si="37"/>
        <v>0</v>
      </c>
      <c r="Y53" s="344">
        <f t="shared" si="37"/>
        <v>0</v>
      </c>
      <c r="Z53" s="194">
        <f>SUM(P53:Y53)/Matrices!$L$51</f>
        <v>169.88602279544091</v>
      </c>
      <c r="AA53" s="37"/>
      <c r="AB53" s="344">
        <f t="shared" ref="AB53:AK53" si="38">SUM(AB50:AB52)</f>
        <v>0</v>
      </c>
      <c r="AC53" s="344">
        <f t="shared" si="38"/>
        <v>0</v>
      </c>
      <c r="AD53" s="344">
        <f t="shared" si="38"/>
        <v>0</v>
      </c>
      <c r="AE53" s="344">
        <f t="shared" si="38"/>
        <v>0</v>
      </c>
      <c r="AF53" s="344">
        <f t="shared" si="38"/>
        <v>325450</v>
      </c>
      <c r="AG53" s="344">
        <f t="shared" si="38"/>
        <v>232300</v>
      </c>
      <c r="AH53" s="344">
        <f t="shared" si="38"/>
        <v>0</v>
      </c>
      <c r="AI53" s="344">
        <f t="shared" si="38"/>
        <v>0</v>
      </c>
      <c r="AJ53" s="344">
        <f t="shared" si="38"/>
        <v>1150</v>
      </c>
      <c r="AK53" s="344">
        <f t="shared" si="38"/>
        <v>0</v>
      </c>
      <c r="AL53" s="194">
        <f>SUM(AB53:AK53)/Matrices!$L$51</f>
        <v>174.9250149970006</v>
      </c>
      <c r="AM53" s="37"/>
      <c r="AN53" s="344">
        <f t="shared" ref="AN53:AW53" si="39">SUM(AN50:AN52)</f>
        <v>0</v>
      </c>
      <c r="AO53" s="344">
        <f t="shared" si="39"/>
        <v>0</v>
      </c>
      <c r="AP53" s="344">
        <f t="shared" si="39"/>
        <v>0</v>
      </c>
      <c r="AQ53" s="344">
        <f t="shared" si="39"/>
        <v>0</v>
      </c>
      <c r="AR53" s="344">
        <f t="shared" si="39"/>
        <v>411700</v>
      </c>
      <c r="AS53" s="344">
        <f t="shared" si="39"/>
        <v>228850</v>
      </c>
      <c r="AT53" s="344">
        <f t="shared" si="39"/>
        <v>0</v>
      </c>
      <c r="AU53" s="344">
        <f t="shared" si="39"/>
        <v>0</v>
      </c>
      <c r="AV53" s="344">
        <f t="shared" si="39"/>
        <v>0</v>
      </c>
      <c r="AW53" s="344">
        <f t="shared" si="39"/>
        <v>0</v>
      </c>
      <c r="AX53" s="194">
        <f>SUM(AN53:AW53)/Matrices!$L$51</f>
        <v>200.47990401919614</v>
      </c>
    </row>
    <row r="54" spans="1:50" x14ac:dyDescent="0.25"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</row>
    <row r="55" spans="1:50" x14ac:dyDescent="0.25">
      <c r="A55" s="35" t="str">
        <f>'Raw_At-Risk_Data'!A17</f>
        <v>23</v>
      </c>
      <c r="B55" t="str">
        <f>'Raw_At-Risk_Data'!B17</f>
        <v>NNMC</v>
      </c>
      <c r="C55" s="343" t="str">
        <f>'Raw_At-Risk_Data'!C17</f>
        <v>1</v>
      </c>
      <c r="D55" s="37">
        <f>'Raw_At-Risk_Data'!D17</f>
        <v>0</v>
      </c>
      <c r="E55" s="37">
        <f>'Raw_At-Risk_Data'!E17</f>
        <v>1</v>
      </c>
      <c r="F55" s="37">
        <f>'Raw_At-Risk_Data'!F17</f>
        <v>0</v>
      </c>
      <c r="G55" s="37">
        <f>'Raw_At-Risk_Data'!G17</f>
        <v>29</v>
      </c>
      <c r="H55" s="37">
        <f>'Raw_At-Risk_Data'!H17</f>
        <v>19</v>
      </c>
      <c r="I55" s="37">
        <f>'Raw_At-Risk_Data'!I17</f>
        <v>0</v>
      </c>
      <c r="J55" s="37">
        <f>'Raw_At-Risk_Data'!J17</f>
        <v>0</v>
      </c>
      <c r="K55" s="37">
        <f>'Raw_At-Risk_Data'!K17</f>
        <v>0</v>
      </c>
      <c r="L55" s="37">
        <f>'Raw_At-Risk_Data'!L17</f>
        <v>0</v>
      </c>
      <c r="M55" s="37">
        <f>'Raw_At-Risk_Data'!M17</f>
        <v>0</v>
      </c>
      <c r="N55" s="37"/>
      <c r="O55" s="37"/>
      <c r="P55" s="37">
        <f>'Raw_At-Risk_Data'!N17</f>
        <v>0</v>
      </c>
      <c r="Q55" s="37">
        <f>'Raw_At-Risk_Data'!O17</f>
        <v>1</v>
      </c>
      <c r="R55" s="37">
        <f>'Raw_At-Risk_Data'!P17</f>
        <v>0</v>
      </c>
      <c r="S55" s="37">
        <f>'Raw_At-Risk_Data'!Q17</f>
        <v>39</v>
      </c>
      <c r="T55" s="37">
        <f>'Raw_At-Risk_Data'!R17</f>
        <v>24</v>
      </c>
      <c r="U55" s="37">
        <f>'Raw_At-Risk_Data'!S17</f>
        <v>0</v>
      </c>
      <c r="V55" s="37">
        <f>'Raw_At-Risk_Data'!T17</f>
        <v>0</v>
      </c>
      <c r="W55" s="37">
        <f>'Raw_At-Risk_Data'!U17</f>
        <v>0</v>
      </c>
      <c r="X55" s="37">
        <f>'Raw_At-Risk_Data'!V17</f>
        <v>0</v>
      </c>
      <c r="Y55" s="37">
        <f>'Raw_At-Risk_Data'!W17</f>
        <v>0</v>
      </c>
      <c r="Z55" s="37"/>
      <c r="AA55" s="37"/>
      <c r="AB55" s="37">
        <f>'Raw_At-Risk_Data'!X17</f>
        <v>0</v>
      </c>
      <c r="AC55" s="37">
        <f>'Raw_At-Risk_Data'!Y17</f>
        <v>0</v>
      </c>
      <c r="AD55" s="37">
        <f>'Raw_At-Risk_Data'!Z17</f>
        <v>0</v>
      </c>
      <c r="AE55" s="37">
        <f>'Raw_At-Risk_Data'!AA17</f>
        <v>31</v>
      </c>
      <c r="AF55" s="37">
        <f>'Raw_At-Risk_Data'!AB17</f>
        <v>32</v>
      </c>
      <c r="AG55" s="37">
        <f>'Raw_At-Risk_Data'!AC17</f>
        <v>0</v>
      </c>
      <c r="AH55" s="37">
        <f>'Raw_At-Risk_Data'!AD17</f>
        <v>0</v>
      </c>
      <c r="AI55" s="37">
        <f>'Raw_At-Risk_Data'!AE17</f>
        <v>0</v>
      </c>
      <c r="AJ55" s="37">
        <f>'Raw_At-Risk_Data'!AF17</f>
        <v>0</v>
      </c>
      <c r="AK55" s="37">
        <f>'Raw_At-Risk_Data'!AG17</f>
        <v>0</v>
      </c>
      <c r="AL55" s="37"/>
      <c r="AM55" s="37"/>
      <c r="AN55" s="37">
        <f>'Raw_At-Risk_Data'!AH17</f>
        <v>0</v>
      </c>
      <c r="AO55" s="37">
        <f>'Raw_At-Risk_Data'!AI17</f>
        <v>1</v>
      </c>
      <c r="AP55" s="37">
        <f>'Raw_At-Risk_Data'!AJ17</f>
        <v>0</v>
      </c>
      <c r="AQ55" s="37">
        <f>'Raw_At-Risk_Data'!AK17</f>
        <v>39</v>
      </c>
      <c r="AR55" s="37">
        <f>'Raw_At-Risk_Data'!AL17</f>
        <v>31</v>
      </c>
      <c r="AS55" s="37">
        <f>'Raw_At-Risk_Data'!AM17</f>
        <v>0</v>
      </c>
      <c r="AT55" s="37">
        <f>'Raw_At-Risk_Data'!AN17</f>
        <v>0</v>
      </c>
      <c r="AU55" s="37">
        <f>'Raw_At-Risk_Data'!AO17</f>
        <v>0</v>
      </c>
      <c r="AV55" s="37">
        <f>'Raw_At-Risk_Data'!AP17</f>
        <v>0</v>
      </c>
      <c r="AW55" s="37">
        <f>'Raw_At-Risk_Data'!AQ17</f>
        <v>0</v>
      </c>
      <c r="AX55" s="37"/>
    </row>
    <row r="56" spans="1:50" x14ac:dyDescent="0.25">
      <c r="A56" s="35" t="str">
        <f>'Raw_At-Risk_Data'!A18</f>
        <v>23</v>
      </c>
      <c r="B56" t="str">
        <f>'Raw_At-Risk_Data'!B18</f>
        <v>NNMC</v>
      </c>
      <c r="C56" s="343" t="str">
        <f>'Raw_At-Risk_Data'!C18</f>
        <v>2</v>
      </c>
      <c r="D56" s="37">
        <f>'Raw_At-Risk_Data'!D18</f>
        <v>0</v>
      </c>
      <c r="E56" s="37">
        <f>'Raw_At-Risk_Data'!E18</f>
        <v>8</v>
      </c>
      <c r="F56" s="37">
        <f>'Raw_At-Risk_Data'!F18</f>
        <v>0</v>
      </c>
      <c r="G56" s="37">
        <f>'Raw_At-Risk_Data'!G18</f>
        <v>13</v>
      </c>
      <c r="H56" s="37">
        <f>'Raw_At-Risk_Data'!H18</f>
        <v>4</v>
      </c>
      <c r="I56" s="37">
        <f>'Raw_At-Risk_Data'!I18</f>
        <v>0</v>
      </c>
      <c r="J56" s="37">
        <f>'Raw_At-Risk_Data'!J18</f>
        <v>0</v>
      </c>
      <c r="K56" s="37">
        <f>'Raw_At-Risk_Data'!K18</f>
        <v>0</v>
      </c>
      <c r="L56" s="37">
        <f>'Raw_At-Risk_Data'!L18</f>
        <v>0</v>
      </c>
      <c r="M56" s="37">
        <f>'Raw_At-Risk_Data'!M18</f>
        <v>0</v>
      </c>
      <c r="N56" s="37"/>
      <c r="O56" s="37"/>
      <c r="P56" s="37">
        <f>'Raw_At-Risk_Data'!N18</f>
        <v>0</v>
      </c>
      <c r="Q56" s="37">
        <f>'Raw_At-Risk_Data'!O18</f>
        <v>1</v>
      </c>
      <c r="R56" s="37">
        <f>'Raw_At-Risk_Data'!P18</f>
        <v>0</v>
      </c>
      <c r="S56" s="37">
        <f>'Raw_At-Risk_Data'!Q18</f>
        <v>7</v>
      </c>
      <c r="T56" s="37">
        <f>'Raw_At-Risk_Data'!R18</f>
        <v>8</v>
      </c>
      <c r="U56" s="37">
        <f>'Raw_At-Risk_Data'!S18</f>
        <v>0</v>
      </c>
      <c r="V56" s="37">
        <f>'Raw_At-Risk_Data'!T18</f>
        <v>0</v>
      </c>
      <c r="W56" s="37">
        <f>'Raw_At-Risk_Data'!U18</f>
        <v>0</v>
      </c>
      <c r="X56" s="37">
        <f>'Raw_At-Risk_Data'!V18</f>
        <v>0</v>
      </c>
      <c r="Y56" s="37">
        <f>'Raw_At-Risk_Data'!W18</f>
        <v>0</v>
      </c>
      <c r="Z56" s="37"/>
      <c r="AA56" s="37"/>
      <c r="AB56" s="37">
        <f>'Raw_At-Risk_Data'!X18</f>
        <v>0</v>
      </c>
      <c r="AC56" s="37">
        <f>'Raw_At-Risk_Data'!Y18</f>
        <v>2</v>
      </c>
      <c r="AD56" s="37">
        <f>'Raw_At-Risk_Data'!Z18</f>
        <v>0</v>
      </c>
      <c r="AE56" s="37">
        <f>'Raw_At-Risk_Data'!AA18</f>
        <v>2</v>
      </c>
      <c r="AF56" s="37">
        <f>'Raw_At-Risk_Data'!AB18</f>
        <v>7</v>
      </c>
      <c r="AG56" s="37">
        <f>'Raw_At-Risk_Data'!AC18</f>
        <v>0</v>
      </c>
      <c r="AH56" s="37">
        <f>'Raw_At-Risk_Data'!AD18</f>
        <v>0</v>
      </c>
      <c r="AI56" s="37">
        <f>'Raw_At-Risk_Data'!AE18</f>
        <v>0</v>
      </c>
      <c r="AJ56" s="37">
        <f>'Raw_At-Risk_Data'!AF18</f>
        <v>0</v>
      </c>
      <c r="AK56" s="37">
        <f>'Raw_At-Risk_Data'!AG18</f>
        <v>0</v>
      </c>
      <c r="AL56" s="37"/>
      <c r="AM56" s="37"/>
      <c r="AN56" s="37">
        <f>'Raw_At-Risk_Data'!AH18</f>
        <v>0</v>
      </c>
      <c r="AO56" s="37">
        <f>'Raw_At-Risk_Data'!AI18</f>
        <v>3</v>
      </c>
      <c r="AP56" s="37">
        <f>'Raw_At-Risk_Data'!AJ18</f>
        <v>0</v>
      </c>
      <c r="AQ56" s="37">
        <f>'Raw_At-Risk_Data'!AK18</f>
        <v>10</v>
      </c>
      <c r="AR56" s="37">
        <f>'Raw_At-Risk_Data'!AL18</f>
        <v>14</v>
      </c>
      <c r="AS56" s="37">
        <f>'Raw_At-Risk_Data'!AM18</f>
        <v>0</v>
      </c>
      <c r="AT56" s="37">
        <f>'Raw_At-Risk_Data'!AN18</f>
        <v>0</v>
      </c>
      <c r="AU56" s="37">
        <f>'Raw_At-Risk_Data'!AO18</f>
        <v>0</v>
      </c>
      <c r="AV56" s="37">
        <f>'Raw_At-Risk_Data'!AP18</f>
        <v>0</v>
      </c>
      <c r="AW56" s="37">
        <f>'Raw_At-Risk_Data'!AQ18</f>
        <v>0</v>
      </c>
      <c r="AX56" s="37"/>
    </row>
    <row r="57" spans="1:50" x14ac:dyDescent="0.25">
      <c r="A57" s="35" t="str">
        <f>'Raw_At-Risk_Data'!A19</f>
        <v>23</v>
      </c>
      <c r="B57" t="str">
        <f>'Raw_At-Risk_Data'!B19</f>
        <v>NNMC</v>
      </c>
      <c r="C57" s="343" t="str">
        <f>'Raw_At-Risk_Data'!C19</f>
        <v>3</v>
      </c>
      <c r="D57" s="37">
        <f>'Raw_At-Risk_Data'!D19</f>
        <v>0</v>
      </c>
      <c r="E57" s="37">
        <f>'Raw_At-Risk_Data'!E19</f>
        <v>12</v>
      </c>
      <c r="F57" s="37">
        <f>'Raw_At-Risk_Data'!F19</f>
        <v>0</v>
      </c>
      <c r="G57" s="37">
        <f>'Raw_At-Risk_Data'!G19</f>
        <v>26</v>
      </c>
      <c r="H57" s="37">
        <f>'Raw_At-Risk_Data'!H19</f>
        <v>3</v>
      </c>
      <c r="I57" s="37">
        <f>'Raw_At-Risk_Data'!I19</f>
        <v>0</v>
      </c>
      <c r="J57" s="37">
        <f>'Raw_At-Risk_Data'!J19</f>
        <v>0</v>
      </c>
      <c r="K57" s="37">
        <f>'Raw_At-Risk_Data'!K19</f>
        <v>0</v>
      </c>
      <c r="L57" s="37">
        <f>'Raw_At-Risk_Data'!L19</f>
        <v>0</v>
      </c>
      <c r="M57" s="37">
        <f>'Raw_At-Risk_Data'!M19</f>
        <v>0</v>
      </c>
      <c r="N57" s="37"/>
      <c r="O57" s="37"/>
      <c r="P57" s="37">
        <f>'Raw_At-Risk_Data'!N19</f>
        <v>0</v>
      </c>
      <c r="Q57" s="37">
        <f>'Raw_At-Risk_Data'!O19</f>
        <v>16</v>
      </c>
      <c r="R57" s="37">
        <f>'Raw_At-Risk_Data'!P19</f>
        <v>0</v>
      </c>
      <c r="S57" s="37">
        <f>'Raw_At-Risk_Data'!Q19</f>
        <v>23</v>
      </c>
      <c r="T57" s="37">
        <f>'Raw_At-Risk_Data'!R19</f>
        <v>0</v>
      </c>
      <c r="U57" s="37">
        <f>'Raw_At-Risk_Data'!S19</f>
        <v>0</v>
      </c>
      <c r="V57" s="37">
        <f>'Raw_At-Risk_Data'!T19</f>
        <v>0</v>
      </c>
      <c r="W57" s="37">
        <f>'Raw_At-Risk_Data'!U19</f>
        <v>0</v>
      </c>
      <c r="X57" s="37">
        <f>'Raw_At-Risk_Data'!V19</f>
        <v>0</v>
      </c>
      <c r="Y57" s="37">
        <f>'Raw_At-Risk_Data'!W19</f>
        <v>0</v>
      </c>
      <c r="Z57" s="37"/>
      <c r="AA57" s="37"/>
      <c r="AB57" s="37">
        <f>'Raw_At-Risk_Data'!X19</f>
        <v>0</v>
      </c>
      <c r="AC57" s="37">
        <f>'Raw_At-Risk_Data'!Y19</f>
        <v>2</v>
      </c>
      <c r="AD57" s="37">
        <f>'Raw_At-Risk_Data'!Z19</f>
        <v>0</v>
      </c>
      <c r="AE57" s="37">
        <f>'Raw_At-Risk_Data'!AA19</f>
        <v>32</v>
      </c>
      <c r="AF57" s="37">
        <f>'Raw_At-Risk_Data'!AB19</f>
        <v>4</v>
      </c>
      <c r="AG57" s="37">
        <f>'Raw_At-Risk_Data'!AC19</f>
        <v>0</v>
      </c>
      <c r="AH57" s="37">
        <f>'Raw_At-Risk_Data'!AD19</f>
        <v>0</v>
      </c>
      <c r="AI57" s="37">
        <f>'Raw_At-Risk_Data'!AE19</f>
        <v>0</v>
      </c>
      <c r="AJ57" s="37">
        <f>'Raw_At-Risk_Data'!AF19</f>
        <v>0</v>
      </c>
      <c r="AK57" s="37">
        <f>'Raw_At-Risk_Data'!AG19</f>
        <v>0</v>
      </c>
      <c r="AL57" s="37"/>
      <c r="AM57" s="37"/>
      <c r="AN57" s="37">
        <f>'Raw_At-Risk_Data'!AH19</f>
        <v>0</v>
      </c>
      <c r="AO57" s="37">
        <f>'Raw_At-Risk_Data'!AI19</f>
        <v>12</v>
      </c>
      <c r="AP57" s="37">
        <f>'Raw_At-Risk_Data'!AJ19</f>
        <v>0</v>
      </c>
      <c r="AQ57" s="37">
        <f>'Raw_At-Risk_Data'!AK19</f>
        <v>19</v>
      </c>
      <c r="AR57" s="37">
        <f>'Raw_At-Risk_Data'!AL19</f>
        <v>2</v>
      </c>
      <c r="AS57" s="37">
        <f>'Raw_At-Risk_Data'!AM19</f>
        <v>0</v>
      </c>
      <c r="AT57" s="37">
        <f>'Raw_At-Risk_Data'!AN19</f>
        <v>0</v>
      </c>
      <c r="AU57" s="37">
        <f>'Raw_At-Risk_Data'!AO19</f>
        <v>0</v>
      </c>
      <c r="AV57" s="37">
        <f>'Raw_At-Risk_Data'!AP19</f>
        <v>0</v>
      </c>
      <c r="AW57" s="37">
        <f>'Raw_At-Risk_Data'!AQ19</f>
        <v>0</v>
      </c>
      <c r="AX57" s="37"/>
    </row>
    <row r="58" spans="1:50" x14ac:dyDescent="0.25">
      <c r="D58" s="344">
        <f t="shared" ref="D58:M58" si="40">SUM(D55:D57)</f>
        <v>0</v>
      </c>
      <c r="E58" s="344">
        <f t="shared" si="40"/>
        <v>21</v>
      </c>
      <c r="F58" s="344">
        <f t="shared" si="40"/>
        <v>0</v>
      </c>
      <c r="G58" s="344">
        <f t="shared" si="40"/>
        <v>68</v>
      </c>
      <c r="H58" s="344">
        <f t="shared" si="40"/>
        <v>26</v>
      </c>
      <c r="I58" s="344">
        <f t="shared" si="40"/>
        <v>0</v>
      </c>
      <c r="J58" s="344">
        <f t="shared" si="40"/>
        <v>0</v>
      </c>
      <c r="K58" s="344">
        <f t="shared" si="40"/>
        <v>0</v>
      </c>
      <c r="L58" s="344">
        <f t="shared" si="40"/>
        <v>0</v>
      </c>
      <c r="M58" s="344">
        <f t="shared" si="40"/>
        <v>0</v>
      </c>
      <c r="N58" s="37"/>
      <c r="O58" s="37"/>
      <c r="P58" s="344">
        <f t="shared" ref="P58:Y58" si="41">SUM(P55:P57)</f>
        <v>0</v>
      </c>
      <c r="Q58" s="344">
        <f t="shared" si="41"/>
        <v>18</v>
      </c>
      <c r="R58" s="344">
        <f t="shared" si="41"/>
        <v>0</v>
      </c>
      <c r="S58" s="344">
        <f t="shared" si="41"/>
        <v>69</v>
      </c>
      <c r="T58" s="344">
        <f t="shared" si="41"/>
        <v>32</v>
      </c>
      <c r="U58" s="344">
        <f t="shared" si="41"/>
        <v>0</v>
      </c>
      <c r="V58" s="344">
        <f t="shared" si="41"/>
        <v>0</v>
      </c>
      <c r="W58" s="344">
        <f t="shared" si="41"/>
        <v>0</v>
      </c>
      <c r="X58" s="344">
        <f t="shared" si="41"/>
        <v>0</v>
      </c>
      <c r="Y58" s="344">
        <f t="shared" si="41"/>
        <v>0</v>
      </c>
      <c r="Z58" s="37"/>
      <c r="AA58" s="37"/>
      <c r="AB58" s="344">
        <f t="shared" ref="AB58:AK58" si="42">SUM(AB55:AB57)</f>
        <v>0</v>
      </c>
      <c r="AC58" s="344">
        <f t="shared" si="42"/>
        <v>4</v>
      </c>
      <c r="AD58" s="344">
        <f t="shared" si="42"/>
        <v>0</v>
      </c>
      <c r="AE58" s="344">
        <f t="shared" si="42"/>
        <v>65</v>
      </c>
      <c r="AF58" s="344">
        <f t="shared" si="42"/>
        <v>43</v>
      </c>
      <c r="AG58" s="344">
        <f t="shared" si="42"/>
        <v>0</v>
      </c>
      <c r="AH58" s="344">
        <f t="shared" si="42"/>
        <v>0</v>
      </c>
      <c r="AI58" s="344">
        <f t="shared" si="42"/>
        <v>0</v>
      </c>
      <c r="AJ58" s="344">
        <f t="shared" si="42"/>
        <v>0</v>
      </c>
      <c r="AK58" s="344">
        <f t="shared" si="42"/>
        <v>0</v>
      </c>
      <c r="AL58" s="37"/>
      <c r="AM58" s="37"/>
      <c r="AN58" s="344">
        <f t="shared" ref="AN58:AW58" si="43">SUM(AN55:AN57)</f>
        <v>0</v>
      </c>
      <c r="AO58" s="344">
        <f t="shared" si="43"/>
        <v>16</v>
      </c>
      <c r="AP58" s="344">
        <f t="shared" si="43"/>
        <v>0</v>
      </c>
      <c r="AQ58" s="344">
        <f t="shared" si="43"/>
        <v>68</v>
      </c>
      <c r="AR58" s="344">
        <f t="shared" si="43"/>
        <v>47</v>
      </c>
      <c r="AS58" s="344">
        <f t="shared" si="43"/>
        <v>0</v>
      </c>
      <c r="AT58" s="344">
        <f t="shared" si="43"/>
        <v>0</v>
      </c>
      <c r="AU58" s="344">
        <f t="shared" si="43"/>
        <v>0</v>
      </c>
      <c r="AV58" s="344">
        <f t="shared" si="43"/>
        <v>0</v>
      </c>
      <c r="AW58" s="344">
        <f t="shared" si="43"/>
        <v>0</v>
      </c>
      <c r="AX58" s="37"/>
    </row>
    <row r="59" spans="1:50" x14ac:dyDescent="0.25"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</row>
    <row r="60" spans="1:50" x14ac:dyDescent="0.25">
      <c r="D60" s="37">
        <f>D55*Matrices!$B$49</f>
        <v>0</v>
      </c>
      <c r="E60" s="37">
        <f>E55*Matrices!$C$49</f>
        <v>1150</v>
      </c>
      <c r="F60" s="37">
        <f>F55*Matrices!$D$49</f>
        <v>0</v>
      </c>
      <c r="G60" s="37">
        <f>G55*Matrices!$E$49</f>
        <v>33350</v>
      </c>
      <c r="H60" s="37">
        <f>H55*Matrices!$F$49</f>
        <v>21850</v>
      </c>
      <c r="I60" s="37">
        <f>I55*Matrices!$G$49</f>
        <v>0</v>
      </c>
      <c r="J60" s="37">
        <f>J55*Matrices!$H$49</f>
        <v>0</v>
      </c>
      <c r="K60" s="37">
        <f>K55*Matrices!$I$49</f>
        <v>0</v>
      </c>
      <c r="L60" s="37">
        <f>L55*Matrices!$J$49</f>
        <v>0</v>
      </c>
      <c r="M60" s="37">
        <f>M55*Matrices!$K$49</f>
        <v>0</v>
      </c>
      <c r="N60" s="37"/>
      <c r="O60" s="37"/>
      <c r="P60" s="37">
        <f>P55*Matrices!$B$49</f>
        <v>0</v>
      </c>
      <c r="Q60" s="37">
        <f>Q55*Matrices!$C$49</f>
        <v>1150</v>
      </c>
      <c r="R60" s="37">
        <f>R55*Matrices!$D$49</f>
        <v>0</v>
      </c>
      <c r="S60" s="37">
        <f>S55*Matrices!$E$49</f>
        <v>44850</v>
      </c>
      <c r="T60" s="37">
        <f>T55*Matrices!$F$49</f>
        <v>27600</v>
      </c>
      <c r="U60" s="37">
        <f>U55*Matrices!$G$49</f>
        <v>0</v>
      </c>
      <c r="V60" s="37">
        <f>V55*Matrices!$H$49</f>
        <v>0</v>
      </c>
      <c r="W60" s="37">
        <f>W55*Matrices!$I$49</f>
        <v>0</v>
      </c>
      <c r="X60" s="37">
        <f>X55*Matrices!$J$49</f>
        <v>0</v>
      </c>
      <c r="Y60" s="37">
        <f>Y55*Matrices!$K$49</f>
        <v>0</v>
      </c>
      <c r="Z60" s="37"/>
      <c r="AA60" s="37"/>
      <c r="AB60" s="37">
        <f>AB55*Matrices!$B$49</f>
        <v>0</v>
      </c>
      <c r="AC60" s="37">
        <f>AC55*Matrices!$C$49</f>
        <v>0</v>
      </c>
      <c r="AD60" s="37">
        <f>AD55*Matrices!$D$49</f>
        <v>0</v>
      </c>
      <c r="AE60" s="37">
        <f>AE55*Matrices!$E$49</f>
        <v>35650</v>
      </c>
      <c r="AF60" s="37">
        <f>AF55*Matrices!$F$49</f>
        <v>36800</v>
      </c>
      <c r="AG60" s="37">
        <f>AG55*Matrices!$G$49</f>
        <v>0</v>
      </c>
      <c r="AH60" s="37">
        <f>AH55*Matrices!$H$49</f>
        <v>0</v>
      </c>
      <c r="AI60" s="37">
        <f>AI55*Matrices!$I$49</f>
        <v>0</v>
      </c>
      <c r="AJ60" s="37">
        <f>AJ55*Matrices!$J$49</f>
        <v>0</v>
      </c>
      <c r="AK60" s="37">
        <f>AK55*Matrices!$K$49</f>
        <v>0</v>
      </c>
      <c r="AL60" s="37"/>
      <c r="AM60" s="37"/>
      <c r="AN60" s="37">
        <f>AN55*Matrices!$B$49</f>
        <v>0</v>
      </c>
      <c r="AO60" s="37">
        <f>AO55*Matrices!$C$49</f>
        <v>1150</v>
      </c>
      <c r="AP60" s="37">
        <f>AP55*Matrices!$D$49</f>
        <v>0</v>
      </c>
      <c r="AQ60" s="37">
        <f>AQ55*Matrices!$E$49</f>
        <v>44850</v>
      </c>
      <c r="AR60" s="37">
        <f>AR55*Matrices!$F$49</f>
        <v>35650</v>
      </c>
      <c r="AS60" s="37">
        <f>AS55*Matrices!$G$49</f>
        <v>0</v>
      </c>
      <c r="AT60" s="37">
        <f>AT55*Matrices!$H$49</f>
        <v>0</v>
      </c>
      <c r="AU60" s="37">
        <f>AU55*Matrices!$I$49</f>
        <v>0</v>
      </c>
      <c r="AV60" s="37">
        <f>AV55*Matrices!$J$49</f>
        <v>0</v>
      </c>
      <c r="AW60" s="37">
        <f>AW55*Matrices!$K$49</f>
        <v>0</v>
      </c>
      <c r="AX60" s="37"/>
    </row>
    <row r="61" spans="1:50" x14ac:dyDescent="0.25">
      <c r="D61" s="37">
        <f>D56*Matrices!$B$50</f>
        <v>0</v>
      </c>
      <c r="E61" s="37">
        <f>E56*Matrices!$C$50</f>
        <v>9200</v>
      </c>
      <c r="F61" s="37">
        <f>F56*Matrices!$D$50</f>
        <v>0</v>
      </c>
      <c r="G61" s="37">
        <f>G56*Matrices!$E$50</f>
        <v>14950</v>
      </c>
      <c r="H61" s="37">
        <f>H56*Matrices!$F$50</f>
        <v>4600</v>
      </c>
      <c r="I61" s="37">
        <f>I56*Matrices!$G$50</f>
        <v>0</v>
      </c>
      <c r="J61" s="37">
        <f>J56*Matrices!$H$50</f>
        <v>0</v>
      </c>
      <c r="K61" s="37">
        <f>K56*Matrices!$I$50</f>
        <v>0</v>
      </c>
      <c r="L61" s="37">
        <f>L56*Matrices!$J$50</f>
        <v>0</v>
      </c>
      <c r="M61" s="37">
        <f>M56*Matrices!$K$50</f>
        <v>0</v>
      </c>
      <c r="N61" s="37"/>
      <c r="O61" s="37"/>
      <c r="P61" s="37">
        <f>P56*Matrices!$B$50</f>
        <v>0</v>
      </c>
      <c r="Q61" s="37">
        <f>Q56*Matrices!$C$50</f>
        <v>1150</v>
      </c>
      <c r="R61" s="37">
        <f>R56*Matrices!$D$50</f>
        <v>0</v>
      </c>
      <c r="S61" s="37">
        <f>S56*Matrices!$E$50</f>
        <v>8050</v>
      </c>
      <c r="T61" s="37">
        <f>T56*Matrices!$F$50</f>
        <v>9200</v>
      </c>
      <c r="U61" s="37">
        <f>U56*Matrices!$G$50</f>
        <v>0</v>
      </c>
      <c r="V61" s="37">
        <f>V56*Matrices!$H$50</f>
        <v>0</v>
      </c>
      <c r="W61" s="37">
        <f>W56*Matrices!$I$50</f>
        <v>0</v>
      </c>
      <c r="X61" s="37">
        <f>X56*Matrices!$J$50</f>
        <v>0</v>
      </c>
      <c r="Y61" s="37">
        <f>Y56*Matrices!$K$50</f>
        <v>0</v>
      </c>
      <c r="Z61" s="37"/>
      <c r="AA61" s="37"/>
      <c r="AB61" s="37">
        <f>AB56*Matrices!$B$50</f>
        <v>0</v>
      </c>
      <c r="AC61" s="37">
        <f>AC56*Matrices!$C$50</f>
        <v>2300</v>
      </c>
      <c r="AD61" s="37">
        <f>AD56*Matrices!$D$50</f>
        <v>0</v>
      </c>
      <c r="AE61" s="37">
        <f>AE56*Matrices!$E$50</f>
        <v>2300</v>
      </c>
      <c r="AF61" s="37">
        <f>AF56*Matrices!$F$50</f>
        <v>8050</v>
      </c>
      <c r="AG61" s="37">
        <f>AG56*Matrices!$G$50</f>
        <v>0</v>
      </c>
      <c r="AH61" s="37">
        <f>AH56*Matrices!$H$50</f>
        <v>0</v>
      </c>
      <c r="AI61" s="37">
        <f>AI56*Matrices!$I$50</f>
        <v>0</v>
      </c>
      <c r="AJ61" s="37">
        <f>AJ56*Matrices!$J$50</f>
        <v>0</v>
      </c>
      <c r="AK61" s="37">
        <f>AK56*Matrices!$K$50</f>
        <v>0</v>
      </c>
      <c r="AL61" s="37"/>
      <c r="AM61" s="37"/>
      <c r="AN61" s="37">
        <f>AN56*Matrices!$B$50</f>
        <v>0</v>
      </c>
      <c r="AO61" s="37">
        <f>AO56*Matrices!$C$50</f>
        <v>3450</v>
      </c>
      <c r="AP61" s="37">
        <f>AP56*Matrices!$D$50</f>
        <v>0</v>
      </c>
      <c r="AQ61" s="37">
        <f>AQ56*Matrices!$E$50</f>
        <v>11500</v>
      </c>
      <c r="AR61" s="37">
        <f>AR56*Matrices!$F$50</f>
        <v>16100</v>
      </c>
      <c r="AS61" s="37">
        <f>AS56*Matrices!$G$50</f>
        <v>0</v>
      </c>
      <c r="AT61" s="37">
        <f>AT56*Matrices!$H$50</f>
        <v>0</v>
      </c>
      <c r="AU61" s="37">
        <f>AU56*Matrices!$I$50</f>
        <v>0</v>
      </c>
      <c r="AV61" s="37">
        <f>AV56*Matrices!$J$50</f>
        <v>0</v>
      </c>
      <c r="AW61" s="37">
        <f>AW56*Matrices!$K$50</f>
        <v>0</v>
      </c>
      <c r="AX61" s="37"/>
    </row>
    <row r="62" spans="1:50" x14ac:dyDescent="0.25">
      <c r="D62" s="37">
        <f>D57*Matrices!$B$51</f>
        <v>0</v>
      </c>
      <c r="E62" s="37">
        <f>E57*Matrices!$C$51</f>
        <v>13800</v>
      </c>
      <c r="F62" s="37">
        <f>F57*Matrices!$D$51</f>
        <v>0</v>
      </c>
      <c r="G62" s="37">
        <f>G57*Matrices!$E$51</f>
        <v>29900</v>
      </c>
      <c r="H62" s="37">
        <f>H57*Matrices!$F$51</f>
        <v>3450</v>
      </c>
      <c r="I62" s="37">
        <f>I57*Matrices!$G$51</f>
        <v>0</v>
      </c>
      <c r="J62" s="37">
        <f>J57*Matrices!$H$51</f>
        <v>0</v>
      </c>
      <c r="K62" s="37">
        <f>K57*Matrices!$I$51</f>
        <v>0</v>
      </c>
      <c r="L62" s="37">
        <f>L57*Matrices!$J$51</f>
        <v>0</v>
      </c>
      <c r="M62" s="37">
        <f>M57*Matrices!$K$51</f>
        <v>0</v>
      </c>
      <c r="N62" s="37"/>
      <c r="O62" s="37"/>
      <c r="P62" s="37">
        <f>P57*Matrices!$B$51</f>
        <v>0</v>
      </c>
      <c r="Q62" s="37">
        <f>Q57*Matrices!$C$51</f>
        <v>18400</v>
      </c>
      <c r="R62" s="37">
        <f>R57*Matrices!$D$51</f>
        <v>0</v>
      </c>
      <c r="S62" s="37">
        <f>S57*Matrices!$E$51</f>
        <v>26450</v>
      </c>
      <c r="T62" s="37">
        <f>T57*Matrices!$F$51</f>
        <v>0</v>
      </c>
      <c r="U62" s="37">
        <f>U57*Matrices!$G$51</f>
        <v>0</v>
      </c>
      <c r="V62" s="37">
        <f>V57*Matrices!$H$51</f>
        <v>0</v>
      </c>
      <c r="W62" s="37">
        <f>W57*Matrices!$I$51</f>
        <v>0</v>
      </c>
      <c r="X62" s="37">
        <f>X57*Matrices!$J$51</f>
        <v>0</v>
      </c>
      <c r="Y62" s="37">
        <f>Y57*Matrices!$K$51</f>
        <v>0</v>
      </c>
      <c r="Z62" s="37"/>
      <c r="AA62" s="37"/>
      <c r="AB62" s="37">
        <f>AB57*Matrices!$B$51</f>
        <v>0</v>
      </c>
      <c r="AC62" s="37">
        <f>AC57*Matrices!$C$51</f>
        <v>2300</v>
      </c>
      <c r="AD62" s="37">
        <f>AD57*Matrices!$D$51</f>
        <v>0</v>
      </c>
      <c r="AE62" s="37">
        <f>AE57*Matrices!$E$51</f>
        <v>36800</v>
      </c>
      <c r="AF62" s="37">
        <f>AF57*Matrices!$F$51</f>
        <v>4600</v>
      </c>
      <c r="AG62" s="37">
        <f>AG57*Matrices!$G$51</f>
        <v>0</v>
      </c>
      <c r="AH62" s="37">
        <f>AH57*Matrices!$H$51</f>
        <v>0</v>
      </c>
      <c r="AI62" s="37">
        <f>AI57*Matrices!$I$51</f>
        <v>0</v>
      </c>
      <c r="AJ62" s="37">
        <f>AJ57*Matrices!$J$51</f>
        <v>0</v>
      </c>
      <c r="AK62" s="37">
        <f>AK57*Matrices!$K$51</f>
        <v>0</v>
      </c>
      <c r="AL62" s="37"/>
      <c r="AM62" s="37"/>
      <c r="AN62" s="37">
        <f>AN57*Matrices!$B$51</f>
        <v>0</v>
      </c>
      <c r="AO62" s="37">
        <f>AO57*Matrices!$C$51</f>
        <v>13800</v>
      </c>
      <c r="AP62" s="37">
        <f>AP57*Matrices!$D$51</f>
        <v>0</v>
      </c>
      <c r="AQ62" s="37">
        <f>AQ57*Matrices!$E$51</f>
        <v>21850</v>
      </c>
      <c r="AR62" s="37">
        <f>AR57*Matrices!$F$51</f>
        <v>2300</v>
      </c>
      <c r="AS62" s="37">
        <f>AS57*Matrices!$G$51</f>
        <v>0</v>
      </c>
      <c r="AT62" s="37">
        <f>AT57*Matrices!$H$51</f>
        <v>0</v>
      </c>
      <c r="AU62" s="37">
        <f>AU57*Matrices!$I$51</f>
        <v>0</v>
      </c>
      <c r="AV62" s="37">
        <f>AV57*Matrices!$J$51</f>
        <v>0</v>
      </c>
      <c r="AW62" s="37">
        <f>AW57*Matrices!$K$51</f>
        <v>0</v>
      </c>
      <c r="AX62" s="37"/>
    </row>
    <row r="63" spans="1:50" x14ac:dyDescent="0.25">
      <c r="B63" t="str">
        <f>B57</f>
        <v>NNMC</v>
      </c>
      <c r="D63" s="344">
        <f t="shared" ref="D63:M63" si="44">SUM(D60:D62)</f>
        <v>0</v>
      </c>
      <c r="E63" s="344">
        <f t="shared" si="44"/>
        <v>24150</v>
      </c>
      <c r="F63" s="344">
        <f t="shared" si="44"/>
        <v>0</v>
      </c>
      <c r="G63" s="344">
        <f t="shared" si="44"/>
        <v>78200</v>
      </c>
      <c r="H63" s="344">
        <f t="shared" si="44"/>
        <v>29900</v>
      </c>
      <c r="I63" s="344">
        <f t="shared" si="44"/>
        <v>0</v>
      </c>
      <c r="J63" s="344">
        <f t="shared" si="44"/>
        <v>0</v>
      </c>
      <c r="K63" s="344">
        <f t="shared" si="44"/>
        <v>0</v>
      </c>
      <c r="L63" s="344">
        <f t="shared" si="44"/>
        <v>0</v>
      </c>
      <c r="M63" s="344">
        <f t="shared" si="44"/>
        <v>0</v>
      </c>
      <c r="N63" s="194">
        <f>SUM(D63:M63)/Matrices!$L$51</f>
        <v>41.391721655668867</v>
      </c>
      <c r="O63" s="37"/>
      <c r="P63" s="344">
        <f t="shared" ref="P63:Y63" si="45">SUM(P60:P62)</f>
        <v>0</v>
      </c>
      <c r="Q63" s="344">
        <f t="shared" si="45"/>
        <v>20700</v>
      </c>
      <c r="R63" s="344">
        <f t="shared" si="45"/>
        <v>0</v>
      </c>
      <c r="S63" s="344">
        <f t="shared" si="45"/>
        <v>79350</v>
      </c>
      <c r="T63" s="344">
        <f t="shared" si="45"/>
        <v>36800</v>
      </c>
      <c r="U63" s="344">
        <f t="shared" si="45"/>
        <v>0</v>
      </c>
      <c r="V63" s="344">
        <f t="shared" si="45"/>
        <v>0</v>
      </c>
      <c r="W63" s="344">
        <f t="shared" si="45"/>
        <v>0</v>
      </c>
      <c r="X63" s="344">
        <f t="shared" si="45"/>
        <v>0</v>
      </c>
      <c r="Y63" s="344">
        <f t="shared" si="45"/>
        <v>0</v>
      </c>
      <c r="Z63" s="194">
        <f>SUM(P63:Y63)/Matrices!$L$51</f>
        <v>42.831433713257347</v>
      </c>
      <c r="AA63" s="37"/>
      <c r="AB63" s="344">
        <f t="shared" ref="AB63:AK63" si="46">SUM(AB60:AB62)</f>
        <v>0</v>
      </c>
      <c r="AC63" s="344">
        <f t="shared" si="46"/>
        <v>4600</v>
      </c>
      <c r="AD63" s="344">
        <f t="shared" si="46"/>
        <v>0</v>
      </c>
      <c r="AE63" s="344">
        <f t="shared" si="46"/>
        <v>74750</v>
      </c>
      <c r="AF63" s="344">
        <f t="shared" si="46"/>
        <v>49450</v>
      </c>
      <c r="AG63" s="344">
        <f t="shared" si="46"/>
        <v>0</v>
      </c>
      <c r="AH63" s="344">
        <f t="shared" si="46"/>
        <v>0</v>
      </c>
      <c r="AI63" s="344">
        <f t="shared" si="46"/>
        <v>0</v>
      </c>
      <c r="AJ63" s="344">
        <f t="shared" si="46"/>
        <v>0</v>
      </c>
      <c r="AK63" s="344">
        <f t="shared" si="46"/>
        <v>0</v>
      </c>
      <c r="AL63" s="194">
        <f>SUM(AB63:AK63)/Matrices!$L$51</f>
        <v>40.3119376124775</v>
      </c>
      <c r="AM63" s="37"/>
      <c r="AN63" s="344">
        <f t="shared" ref="AN63:AW63" si="47">SUM(AN60:AN62)</f>
        <v>0</v>
      </c>
      <c r="AO63" s="344">
        <f t="shared" si="47"/>
        <v>18400</v>
      </c>
      <c r="AP63" s="344">
        <f t="shared" si="47"/>
        <v>0</v>
      </c>
      <c r="AQ63" s="344">
        <f t="shared" si="47"/>
        <v>78200</v>
      </c>
      <c r="AR63" s="344">
        <f t="shared" si="47"/>
        <v>54050</v>
      </c>
      <c r="AS63" s="344">
        <f t="shared" si="47"/>
        <v>0</v>
      </c>
      <c r="AT63" s="344">
        <f t="shared" si="47"/>
        <v>0</v>
      </c>
      <c r="AU63" s="344">
        <f t="shared" si="47"/>
        <v>0</v>
      </c>
      <c r="AV63" s="344">
        <f t="shared" si="47"/>
        <v>0</v>
      </c>
      <c r="AW63" s="344">
        <f t="shared" si="47"/>
        <v>0</v>
      </c>
      <c r="AX63" s="194">
        <f>SUM(AN63:AW63)/Matrices!$L$51</f>
        <v>47.150569886022794</v>
      </c>
    </row>
    <row r="64" spans="1:50" x14ac:dyDescent="0.25"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</row>
    <row r="65" spans="1:50" x14ac:dyDescent="0.25">
      <c r="A65" s="35" t="str">
        <f>'Raw_At-Risk_Data'!A20</f>
        <v>24</v>
      </c>
      <c r="B65" t="str">
        <f>'Raw_At-Risk_Data'!B20</f>
        <v>WNMU</v>
      </c>
      <c r="C65" s="343" t="str">
        <f>'Raw_At-Risk_Data'!C20</f>
        <v>1</v>
      </c>
      <c r="D65" s="37">
        <f>'Raw_At-Risk_Data'!D20</f>
        <v>0</v>
      </c>
      <c r="E65" s="37">
        <f>'Raw_At-Risk_Data'!E20</f>
        <v>7</v>
      </c>
      <c r="F65" s="37">
        <f>'Raw_At-Risk_Data'!F20</f>
        <v>0</v>
      </c>
      <c r="G65" s="37">
        <f>'Raw_At-Risk_Data'!G20</f>
        <v>49</v>
      </c>
      <c r="H65" s="37">
        <f>'Raw_At-Risk_Data'!H20</f>
        <v>76</v>
      </c>
      <c r="I65" s="37">
        <f>'Raw_At-Risk_Data'!I20</f>
        <v>32</v>
      </c>
      <c r="J65" s="37">
        <f>'Raw_At-Risk_Data'!J20</f>
        <v>0</v>
      </c>
      <c r="K65" s="37">
        <f>'Raw_At-Risk_Data'!K20</f>
        <v>0</v>
      </c>
      <c r="L65" s="37">
        <f>'Raw_At-Risk_Data'!L20</f>
        <v>3</v>
      </c>
      <c r="M65" s="37">
        <f>'Raw_At-Risk_Data'!M20</f>
        <v>0</v>
      </c>
      <c r="N65" s="37"/>
      <c r="O65" s="37"/>
      <c r="P65" s="37">
        <f>'Raw_At-Risk_Data'!N20</f>
        <v>0</v>
      </c>
      <c r="Q65" s="37">
        <f>'Raw_At-Risk_Data'!O20</f>
        <v>16</v>
      </c>
      <c r="R65" s="37">
        <f>'Raw_At-Risk_Data'!P20</f>
        <v>0</v>
      </c>
      <c r="S65" s="37">
        <f>'Raw_At-Risk_Data'!Q20</f>
        <v>47</v>
      </c>
      <c r="T65" s="37">
        <f>'Raw_At-Risk_Data'!R20</f>
        <v>97</v>
      </c>
      <c r="U65" s="37">
        <f>'Raw_At-Risk_Data'!S20</f>
        <v>33</v>
      </c>
      <c r="V65" s="37">
        <f>'Raw_At-Risk_Data'!T20</f>
        <v>0</v>
      </c>
      <c r="W65" s="37">
        <f>'Raw_At-Risk_Data'!U20</f>
        <v>0</v>
      </c>
      <c r="X65" s="37">
        <f>'Raw_At-Risk_Data'!V20</f>
        <v>1</v>
      </c>
      <c r="Y65" s="37">
        <f>'Raw_At-Risk_Data'!W20</f>
        <v>0</v>
      </c>
      <c r="Z65" s="37"/>
      <c r="AA65" s="37"/>
      <c r="AB65" s="37">
        <f>'Raw_At-Risk_Data'!X20</f>
        <v>0</v>
      </c>
      <c r="AC65" s="37">
        <f>'Raw_At-Risk_Data'!Y20</f>
        <v>9</v>
      </c>
      <c r="AD65" s="37">
        <f>'Raw_At-Risk_Data'!Z20</f>
        <v>0</v>
      </c>
      <c r="AE65" s="37">
        <f>'Raw_At-Risk_Data'!AA20</f>
        <v>36</v>
      </c>
      <c r="AF65" s="37">
        <f>'Raw_At-Risk_Data'!AB20</f>
        <v>125</v>
      </c>
      <c r="AG65" s="37">
        <f>'Raw_At-Risk_Data'!AC20</f>
        <v>54</v>
      </c>
      <c r="AH65" s="37">
        <f>'Raw_At-Risk_Data'!AD20</f>
        <v>0</v>
      </c>
      <c r="AI65" s="37">
        <f>'Raw_At-Risk_Data'!AE20</f>
        <v>0</v>
      </c>
      <c r="AJ65" s="37">
        <f>'Raw_At-Risk_Data'!AF20</f>
        <v>1</v>
      </c>
      <c r="AK65" s="37">
        <f>'Raw_At-Risk_Data'!AG20</f>
        <v>0</v>
      </c>
      <c r="AL65" s="37"/>
      <c r="AM65" s="37"/>
      <c r="AN65" s="37">
        <f>'Raw_At-Risk_Data'!AH20</f>
        <v>2</v>
      </c>
      <c r="AO65" s="37">
        <f>'Raw_At-Risk_Data'!AI20</f>
        <v>11</v>
      </c>
      <c r="AP65" s="37">
        <f>'Raw_At-Risk_Data'!AJ20</f>
        <v>0</v>
      </c>
      <c r="AQ65" s="37">
        <f>'Raw_At-Risk_Data'!AK20</f>
        <v>42</v>
      </c>
      <c r="AR65" s="37">
        <f>'Raw_At-Risk_Data'!AL20</f>
        <v>95</v>
      </c>
      <c r="AS65" s="37">
        <f>'Raw_At-Risk_Data'!AM20</f>
        <v>40</v>
      </c>
      <c r="AT65" s="37">
        <f>'Raw_At-Risk_Data'!AN20</f>
        <v>0</v>
      </c>
      <c r="AU65" s="37">
        <f>'Raw_At-Risk_Data'!AO20</f>
        <v>0</v>
      </c>
      <c r="AV65" s="37">
        <f>'Raw_At-Risk_Data'!AP20</f>
        <v>0</v>
      </c>
      <c r="AW65" s="37">
        <f>'Raw_At-Risk_Data'!AQ20</f>
        <v>0</v>
      </c>
      <c r="AX65" s="37"/>
    </row>
    <row r="66" spans="1:50" x14ac:dyDescent="0.25">
      <c r="A66" s="35" t="str">
        <f>'Raw_At-Risk_Data'!A21</f>
        <v>24</v>
      </c>
      <c r="B66" t="str">
        <f>'Raw_At-Risk_Data'!B21</f>
        <v>WNMU</v>
      </c>
      <c r="C66" s="343" t="str">
        <f>'Raw_At-Risk_Data'!C21</f>
        <v>2</v>
      </c>
      <c r="D66" s="37">
        <f>'Raw_At-Risk_Data'!D21</f>
        <v>0</v>
      </c>
      <c r="E66" s="37">
        <f>'Raw_At-Risk_Data'!E21</f>
        <v>6</v>
      </c>
      <c r="F66" s="37">
        <f>'Raw_At-Risk_Data'!F21</f>
        <v>0</v>
      </c>
      <c r="G66" s="37">
        <f>'Raw_At-Risk_Data'!G21</f>
        <v>6</v>
      </c>
      <c r="H66" s="37">
        <f>'Raw_At-Risk_Data'!H21</f>
        <v>19</v>
      </c>
      <c r="I66" s="37">
        <f>'Raw_At-Risk_Data'!I21</f>
        <v>0</v>
      </c>
      <c r="J66" s="37">
        <f>'Raw_At-Risk_Data'!J21</f>
        <v>0</v>
      </c>
      <c r="K66" s="37">
        <f>'Raw_At-Risk_Data'!K21</f>
        <v>0</v>
      </c>
      <c r="L66" s="37">
        <f>'Raw_At-Risk_Data'!L21</f>
        <v>0</v>
      </c>
      <c r="M66" s="37">
        <f>'Raw_At-Risk_Data'!M21</f>
        <v>0</v>
      </c>
      <c r="N66" s="37"/>
      <c r="O66" s="37"/>
      <c r="P66" s="37">
        <f>'Raw_At-Risk_Data'!N21</f>
        <v>0</v>
      </c>
      <c r="Q66" s="37">
        <f>'Raw_At-Risk_Data'!O21</f>
        <v>7</v>
      </c>
      <c r="R66" s="37">
        <f>'Raw_At-Risk_Data'!P21</f>
        <v>0</v>
      </c>
      <c r="S66" s="37">
        <f>'Raw_At-Risk_Data'!Q21</f>
        <v>8</v>
      </c>
      <c r="T66" s="37">
        <f>'Raw_At-Risk_Data'!R21</f>
        <v>18</v>
      </c>
      <c r="U66" s="37">
        <f>'Raw_At-Risk_Data'!S21</f>
        <v>7</v>
      </c>
      <c r="V66" s="37">
        <f>'Raw_At-Risk_Data'!T21</f>
        <v>0</v>
      </c>
      <c r="W66" s="37">
        <f>'Raw_At-Risk_Data'!U21</f>
        <v>0</v>
      </c>
      <c r="X66" s="37">
        <f>'Raw_At-Risk_Data'!V21</f>
        <v>0</v>
      </c>
      <c r="Y66" s="37">
        <f>'Raw_At-Risk_Data'!W21</f>
        <v>0</v>
      </c>
      <c r="Z66" s="37"/>
      <c r="AA66" s="37"/>
      <c r="AB66" s="37">
        <f>'Raw_At-Risk_Data'!X21</f>
        <v>0</v>
      </c>
      <c r="AC66" s="37">
        <f>'Raw_At-Risk_Data'!Y21</f>
        <v>5</v>
      </c>
      <c r="AD66" s="37">
        <f>'Raw_At-Risk_Data'!Z21</f>
        <v>0</v>
      </c>
      <c r="AE66" s="37">
        <f>'Raw_At-Risk_Data'!AA21</f>
        <v>7</v>
      </c>
      <c r="AF66" s="37">
        <f>'Raw_At-Risk_Data'!AB21</f>
        <v>20</v>
      </c>
      <c r="AG66" s="37">
        <f>'Raw_At-Risk_Data'!AC21</f>
        <v>6</v>
      </c>
      <c r="AH66" s="37">
        <f>'Raw_At-Risk_Data'!AD21</f>
        <v>0</v>
      </c>
      <c r="AI66" s="37">
        <f>'Raw_At-Risk_Data'!AE21</f>
        <v>0</v>
      </c>
      <c r="AJ66" s="37">
        <f>'Raw_At-Risk_Data'!AF21</f>
        <v>0</v>
      </c>
      <c r="AK66" s="37">
        <f>'Raw_At-Risk_Data'!AG21</f>
        <v>0</v>
      </c>
      <c r="AL66" s="37"/>
      <c r="AM66" s="37"/>
      <c r="AN66" s="37">
        <f>'Raw_At-Risk_Data'!AH21</f>
        <v>0</v>
      </c>
      <c r="AO66" s="37">
        <f>'Raw_At-Risk_Data'!AI21</f>
        <v>4</v>
      </c>
      <c r="AP66" s="37">
        <f>'Raw_At-Risk_Data'!AJ21</f>
        <v>0</v>
      </c>
      <c r="AQ66" s="37">
        <f>'Raw_At-Risk_Data'!AK21</f>
        <v>7</v>
      </c>
      <c r="AR66" s="37">
        <f>'Raw_At-Risk_Data'!AL21</f>
        <v>30</v>
      </c>
      <c r="AS66" s="37">
        <f>'Raw_At-Risk_Data'!AM21</f>
        <v>11</v>
      </c>
      <c r="AT66" s="37">
        <f>'Raw_At-Risk_Data'!AN21</f>
        <v>0</v>
      </c>
      <c r="AU66" s="37">
        <f>'Raw_At-Risk_Data'!AO21</f>
        <v>0</v>
      </c>
      <c r="AV66" s="37">
        <f>'Raw_At-Risk_Data'!AP21</f>
        <v>1</v>
      </c>
      <c r="AW66" s="37">
        <f>'Raw_At-Risk_Data'!AQ21</f>
        <v>0</v>
      </c>
      <c r="AX66" s="37"/>
    </row>
    <row r="67" spans="1:50" x14ac:dyDescent="0.25">
      <c r="A67" s="35" t="str">
        <f>'Raw_At-Risk_Data'!A22</f>
        <v>24</v>
      </c>
      <c r="B67" t="str">
        <f>'Raw_At-Risk_Data'!B22</f>
        <v>WNMU</v>
      </c>
      <c r="C67" s="343" t="str">
        <f>'Raw_At-Risk_Data'!C22</f>
        <v>3</v>
      </c>
      <c r="D67" s="37">
        <f>'Raw_At-Risk_Data'!D22</f>
        <v>0</v>
      </c>
      <c r="E67" s="37">
        <f>'Raw_At-Risk_Data'!E22</f>
        <v>0</v>
      </c>
      <c r="F67" s="37">
        <f>'Raw_At-Risk_Data'!F22</f>
        <v>0</v>
      </c>
      <c r="G67" s="37">
        <f>'Raw_At-Risk_Data'!G22</f>
        <v>32</v>
      </c>
      <c r="H67" s="37">
        <f>'Raw_At-Risk_Data'!H22</f>
        <v>3</v>
      </c>
      <c r="I67" s="37">
        <f>'Raw_At-Risk_Data'!I22</f>
        <v>0</v>
      </c>
      <c r="J67" s="37">
        <f>'Raw_At-Risk_Data'!J22</f>
        <v>0</v>
      </c>
      <c r="K67" s="37">
        <f>'Raw_At-Risk_Data'!K22</f>
        <v>0</v>
      </c>
      <c r="L67" s="37">
        <f>'Raw_At-Risk_Data'!L22</f>
        <v>0</v>
      </c>
      <c r="M67" s="37">
        <f>'Raw_At-Risk_Data'!M22</f>
        <v>0</v>
      </c>
      <c r="N67" s="37"/>
      <c r="O67" s="37"/>
      <c r="P67" s="37">
        <f>'Raw_At-Risk_Data'!N22</f>
        <v>1</v>
      </c>
      <c r="Q67" s="37">
        <f>'Raw_At-Risk_Data'!O22</f>
        <v>0</v>
      </c>
      <c r="R67" s="37">
        <f>'Raw_At-Risk_Data'!P22</f>
        <v>0</v>
      </c>
      <c r="S67" s="37">
        <f>'Raw_At-Risk_Data'!Q22</f>
        <v>52</v>
      </c>
      <c r="T67" s="37">
        <f>'Raw_At-Risk_Data'!R22</f>
        <v>2</v>
      </c>
      <c r="U67" s="37">
        <f>'Raw_At-Risk_Data'!S22</f>
        <v>0</v>
      </c>
      <c r="V67" s="37">
        <f>'Raw_At-Risk_Data'!T22</f>
        <v>0</v>
      </c>
      <c r="W67" s="37">
        <f>'Raw_At-Risk_Data'!U22</f>
        <v>0</v>
      </c>
      <c r="X67" s="37">
        <f>'Raw_At-Risk_Data'!V22</f>
        <v>0</v>
      </c>
      <c r="Y67" s="37">
        <f>'Raw_At-Risk_Data'!W22</f>
        <v>0</v>
      </c>
      <c r="Z67" s="37"/>
      <c r="AA67" s="37"/>
      <c r="AB67" s="37">
        <f>'Raw_At-Risk_Data'!X22</f>
        <v>7</v>
      </c>
      <c r="AC67" s="37">
        <f>'Raw_At-Risk_Data'!Y22</f>
        <v>3</v>
      </c>
      <c r="AD67" s="37">
        <f>'Raw_At-Risk_Data'!Z22</f>
        <v>0</v>
      </c>
      <c r="AE67" s="37">
        <f>'Raw_At-Risk_Data'!AA22</f>
        <v>39</v>
      </c>
      <c r="AF67" s="37">
        <f>'Raw_At-Risk_Data'!AB22</f>
        <v>1</v>
      </c>
      <c r="AG67" s="37">
        <f>'Raw_At-Risk_Data'!AC22</f>
        <v>0</v>
      </c>
      <c r="AH67" s="37">
        <f>'Raw_At-Risk_Data'!AD22</f>
        <v>0</v>
      </c>
      <c r="AI67" s="37">
        <f>'Raw_At-Risk_Data'!AE22</f>
        <v>0</v>
      </c>
      <c r="AJ67" s="37">
        <f>'Raw_At-Risk_Data'!AF22</f>
        <v>0</v>
      </c>
      <c r="AK67" s="37">
        <f>'Raw_At-Risk_Data'!AG22</f>
        <v>0</v>
      </c>
      <c r="AL67" s="37"/>
      <c r="AM67" s="37"/>
      <c r="AN67" s="37">
        <f>'Raw_At-Risk_Data'!AH22</f>
        <v>3</v>
      </c>
      <c r="AO67" s="37">
        <f>'Raw_At-Risk_Data'!AI22</f>
        <v>0</v>
      </c>
      <c r="AP67" s="37">
        <f>'Raw_At-Risk_Data'!AJ22</f>
        <v>0</v>
      </c>
      <c r="AQ67" s="37">
        <f>'Raw_At-Risk_Data'!AK22</f>
        <v>38</v>
      </c>
      <c r="AR67" s="37">
        <f>'Raw_At-Risk_Data'!AL22</f>
        <v>3</v>
      </c>
      <c r="AS67" s="37">
        <f>'Raw_At-Risk_Data'!AM22</f>
        <v>0</v>
      </c>
      <c r="AT67" s="37">
        <f>'Raw_At-Risk_Data'!AN22</f>
        <v>0</v>
      </c>
      <c r="AU67" s="37">
        <f>'Raw_At-Risk_Data'!AO22</f>
        <v>0</v>
      </c>
      <c r="AV67" s="37">
        <f>'Raw_At-Risk_Data'!AP22</f>
        <v>0</v>
      </c>
      <c r="AW67" s="37">
        <f>'Raw_At-Risk_Data'!AQ22</f>
        <v>0</v>
      </c>
      <c r="AX67" s="37"/>
    </row>
    <row r="68" spans="1:50" x14ac:dyDescent="0.25">
      <c r="D68" s="344">
        <f t="shared" ref="D68:M68" si="48">SUM(D65:D67)</f>
        <v>0</v>
      </c>
      <c r="E68" s="344">
        <f t="shared" si="48"/>
        <v>13</v>
      </c>
      <c r="F68" s="344">
        <f t="shared" si="48"/>
        <v>0</v>
      </c>
      <c r="G68" s="344">
        <f t="shared" si="48"/>
        <v>87</v>
      </c>
      <c r="H68" s="344">
        <f t="shared" si="48"/>
        <v>98</v>
      </c>
      <c r="I68" s="344">
        <f t="shared" si="48"/>
        <v>32</v>
      </c>
      <c r="J68" s="344">
        <f t="shared" si="48"/>
        <v>0</v>
      </c>
      <c r="K68" s="344">
        <f t="shared" si="48"/>
        <v>0</v>
      </c>
      <c r="L68" s="344">
        <f t="shared" si="48"/>
        <v>3</v>
      </c>
      <c r="M68" s="344">
        <f t="shared" si="48"/>
        <v>0</v>
      </c>
      <c r="N68" s="37"/>
      <c r="O68" s="37"/>
      <c r="P68" s="344">
        <f t="shared" ref="P68:Y68" si="49">SUM(P65:P67)</f>
        <v>1</v>
      </c>
      <c r="Q68" s="344">
        <f t="shared" si="49"/>
        <v>23</v>
      </c>
      <c r="R68" s="344">
        <f t="shared" si="49"/>
        <v>0</v>
      </c>
      <c r="S68" s="344">
        <f t="shared" si="49"/>
        <v>107</v>
      </c>
      <c r="T68" s="344">
        <f t="shared" si="49"/>
        <v>117</v>
      </c>
      <c r="U68" s="344">
        <f t="shared" si="49"/>
        <v>40</v>
      </c>
      <c r="V68" s="344">
        <f t="shared" si="49"/>
        <v>0</v>
      </c>
      <c r="W68" s="344">
        <f t="shared" si="49"/>
        <v>0</v>
      </c>
      <c r="X68" s="344">
        <f t="shared" si="49"/>
        <v>1</v>
      </c>
      <c r="Y68" s="344">
        <f t="shared" si="49"/>
        <v>0</v>
      </c>
      <c r="Z68" s="37"/>
      <c r="AA68" s="37"/>
      <c r="AB68" s="344">
        <f t="shared" ref="AB68:AK68" si="50">SUM(AB65:AB67)</f>
        <v>7</v>
      </c>
      <c r="AC68" s="344">
        <f t="shared" si="50"/>
        <v>17</v>
      </c>
      <c r="AD68" s="344">
        <f t="shared" si="50"/>
        <v>0</v>
      </c>
      <c r="AE68" s="344">
        <f t="shared" si="50"/>
        <v>82</v>
      </c>
      <c r="AF68" s="344">
        <f t="shared" si="50"/>
        <v>146</v>
      </c>
      <c r="AG68" s="344">
        <f t="shared" si="50"/>
        <v>60</v>
      </c>
      <c r="AH68" s="344">
        <f t="shared" si="50"/>
        <v>0</v>
      </c>
      <c r="AI68" s="344">
        <f t="shared" si="50"/>
        <v>0</v>
      </c>
      <c r="AJ68" s="344">
        <f t="shared" si="50"/>
        <v>1</v>
      </c>
      <c r="AK68" s="344">
        <f t="shared" si="50"/>
        <v>0</v>
      </c>
      <c r="AL68" s="37"/>
      <c r="AM68" s="37"/>
      <c r="AN68" s="344">
        <f t="shared" ref="AN68:AW68" si="51">SUM(AN65:AN67)</f>
        <v>5</v>
      </c>
      <c r="AO68" s="344">
        <f t="shared" si="51"/>
        <v>15</v>
      </c>
      <c r="AP68" s="344">
        <f t="shared" si="51"/>
        <v>0</v>
      </c>
      <c r="AQ68" s="344">
        <f t="shared" si="51"/>
        <v>87</v>
      </c>
      <c r="AR68" s="344">
        <f t="shared" si="51"/>
        <v>128</v>
      </c>
      <c r="AS68" s="344">
        <f t="shared" si="51"/>
        <v>51</v>
      </c>
      <c r="AT68" s="344">
        <f t="shared" si="51"/>
        <v>0</v>
      </c>
      <c r="AU68" s="344">
        <f t="shared" si="51"/>
        <v>0</v>
      </c>
      <c r="AV68" s="344">
        <f t="shared" si="51"/>
        <v>1</v>
      </c>
      <c r="AW68" s="344">
        <f t="shared" si="51"/>
        <v>0</v>
      </c>
      <c r="AX68" s="37"/>
    </row>
    <row r="69" spans="1:50" x14ac:dyDescent="0.25"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</row>
    <row r="70" spans="1:50" x14ac:dyDescent="0.25">
      <c r="D70" s="37">
        <f>D65*Matrices!$B$49</f>
        <v>0</v>
      </c>
      <c r="E70" s="37">
        <f>E65*Matrices!$C$49</f>
        <v>8050</v>
      </c>
      <c r="F70" s="37">
        <f>F65*Matrices!$D$49</f>
        <v>0</v>
      </c>
      <c r="G70" s="37">
        <f>G65*Matrices!$E$49</f>
        <v>56350</v>
      </c>
      <c r="H70" s="37">
        <f>H65*Matrices!$F$49</f>
        <v>87400</v>
      </c>
      <c r="I70" s="37">
        <f>I65*Matrices!$G$49</f>
        <v>36800</v>
      </c>
      <c r="J70" s="37">
        <f>J65*Matrices!$H$49</f>
        <v>0</v>
      </c>
      <c r="K70" s="37">
        <f>K65*Matrices!$I$49</f>
        <v>0</v>
      </c>
      <c r="L70" s="37">
        <f>L65*Matrices!$J$49</f>
        <v>3450</v>
      </c>
      <c r="M70" s="37">
        <f>M65*Matrices!$K$49</f>
        <v>0</v>
      </c>
      <c r="N70" s="37"/>
      <c r="O70" s="37"/>
      <c r="P70" s="37">
        <f>P65*Matrices!$B$49</f>
        <v>0</v>
      </c>
      <c r="Q70" s="37">
        <f>Q65*Matrices!$C$49</f>
        <v>18400</v>
      </c>
      <c r="R70" s="37">
        <f>R65*Matrices!$D$49</f>
        <v>0</v>
      </c>
      <c r="S70" s="37">
        <f>S65*Matrices!$E$49</f>
        <v>54050</v>
      </c>
      <c r="T70" s="37">
        <f>T65*Matrices!$F$49</f>
        <v>111550</v>
      </c>
      <c r="U70" s="37">
        <f>U65*Matrices!$G$49</f>
        <v>37950</v>
      </c>
      <c r="V70" s="37">
        <f>V65*Matrices!$H$49</f>
        <v>0</v>
      </c>
      <c r="W70" s="37">
        <f>W65*Matrices!$I$49</f>
        <v>0</v>
      </c>
      <c r="X70" s="37">
        <f>X65*Matrices!$J$49</f>
        <v>1150</v>
      </c>
      <c r="Y70" s="37">
        <f>Y65*Matrices!$K$49</f>
        <v>0</v>
      </c>
      <c r="Z70" s="37"/>
      <c r="AA70" s="37"/>
      <c r="AB70" s="37">
        <f>AB65*Matrices!$B$49</f>
        <v>0</v>
      </c>
      <c r="AC70" s="37">
        <f>AC65*Matrices!$C$49</f>
        <v>10350</v>
      </c>
      <c r="AD70" s="37">
        <f>AD65*Matrices!$D$49</f>
        <v>0</v>
      </c>
      <c r="AE70" s="37">
        <f>AE65*Matrices!$E$49</f>
        <v>41400</v>
      </c>
      <c r="AF70" s="37">
        <f>AF65*Matrices!$F$49</f>
        <v>143750</v>
      </c>
      <c r="AG70" s="37">
        <f>AG65*Matrices!$G$49</f>
        <v>62100</v>
      </c>
      <c r="AH70" s="37">
        <f>AH65*Matrices!$H$49</f>
        <v>0</v>
      </c>
      <c r="AI70" s="37">
        <f>AI65*Matrices!$I$49</f>
        <v>0</v>
      </c>
      <c r="AJ70" s="37">
        <f>AJ65*Matrices!$J$49</f>
        <v>1150</v>
      </c>
      <c r="AK70" s="37">
        <f>AK65*Matrices!$K$49</f>
        <v>0</v>
      </c>
      <c r="AL70" s="37"/>
      <c r="AM70" s="37"/>
      <c r="AN70" s="37">
        <f>AN65*Matrices!$B$49</f>
        <v>2300</v>
      </c>
      <c r="AO70" s="37">
        <f>AO65*Matrices!$C$49</f>
        <v>12650</v>
      </c>
      <c r="AP70" s="37">
        <f>AP65*Matrices!$D$49</f>
        <v>0</v>
      </c>
      <c r="AQ70" s="37">
        <f>AQ65*Matrices!$E$49</f>
        <v>48300</v>
      </c>
      <c r="AR70" s="37">
        <f>AR65*Matrices!$F$49</f>
        <v>109250</v>
      </c>
      <c r="AS70" s="37">
        <f>AS65*Matrices!$G$49</f>
        <v>46000</v>
      </c>
      <c r="AT70" s="37">
        <f>AT65*Matrices!$H$49</f>
        <v>0</v>
      </c>
      <c r="AU70" s="37">
        <f>AU65*Matrices!$I$49</f>
        <v>0</v>
      </c>
      <c r="AV70" s="37">
        <f>AV65*Matrices!$J$49</f>
        <v>0</v>
      </c>
      <c r="AW70" s="37">
        <f>AW65*Matrices!$K$49</f>
        <v>0</v>
      </c>
      <c r="AX70" s="37"/>
    </row>
    <row r="71" spans="1:50" x14ac:dyDescent="0.25">
      <c r="D71" s="37">
        <f>D66*Matrices!$B$50</f>
        <v>0</v>
      </c>
      <c r="E71" s="37">
        <f>E66*Matrices!$C$50</f>
        <v>6900</v>
      </c>
      <c r="F71" s="37">
        <f>F66*Matrices!$D$50</f>
        <v>0</v>
      </c>
      <c r="G71" s="37">
        <f>G66*Matrices!$E$50</f>
        <v>6900</v>
      </c>
      <c r="H71" s="37">
        <f>H66*Matrices!$F$50</f>
        <v>21850</v>
      </c>
      <c r="I71" s="37">
        <f>I66*Matrices!$G$50</f>
        <v>0</v>
      </c>
      <c r="J71" s="37">
        <f>J66*Matrices!$H$50</f>
        <v>0</v>
      </c>
      <c r="K71" s="37">
        <f>K66*Matrices!$I$50</f>
        <v>0</v>
      </c>
      <c r="L71" s="37">
        <f>L66*Matrices!$J$50</f>
        <v>0</v>
      </c>
      <c r="M71" s="37">
        <f>M66*Matrices!$K$50</f>
        <v>0</v>
      </c>
      <c r="N71" s="37"/>
      <c r="O71" s="37"/>
      <c r="P71" s="37">
        <f>P66*Matrices!$B$50</f>
        <v>0</v>
      </c>
      <c r="Q71" s="37">
        <f>Q66*Matrices!$C$50</f>
        <v>8050</v>
      </c>
      <c r="R71" s="37">
        <f>R66*Matrices!$D$50</f>
        <v>0</v>
      </c>
      <c r="S71" s="37">
        <f>S66*Matrices!$E$50</f>
        <v>9200</v>
      </c>
      <c r="T71" s="37">
        <f>T66*Matrices!$F$50</f>
        <v>20700</v>
      </c>
      <c r="U71" s="37">
        <f>U66*Matrices!$G$50</f>
        <v>8050</v>
      </c>
      <c r="V71" s="37">
        <f>V66*Matrices!$H$50</f>
        <v>0</v>
      </c>
      <c r="W71" s="37">
        <f>W66*Matrices!$I$50</f>
        <v>0</v>
      </c>
      <c r="X71" s="37">
        <f>X66*Matrices!$J$50</f>
        <v>0</v>
      </c>
      <c r="Y71" s="37">
        <f>Y66*Matrices!$K$50</f>
        <v>0</v>
      </c>
      <c r="Z71" s="37"/>
      <c r="AA71" s="37"/>
      <c r="AB71" s="37">
        <f>AB66*Matrices!$B$50</f>
        <v>0</v>
      </c>
      <c r="AC71" s="37">
        <f>AC66*Matrices!$C$50</f>
        <v>5750</v>
      </c>
      <c r="AD71" s="37">
        <f>AD66*Matrices!$D$50</f>
        <v>0</v>
      </c>
      <c r="AE71" s="37">
        <f>AE66*Matrices!$E$50</f>
        <v>8050</v>
      </c>
      <c r="AF71" s="37">
        <f>AF66*Matrices!$F$50</f>
        <v>23000</v>
      </c>
      <c r="AG71" s="37">
        <f>AG66*Matrices!$G$50</f>
        <v>6900</v>
      </c>
      <c r="AH71" s="37">
        <f>AH66*Matrices!$H$50</f>
        <v>0</v>
      </c>
      <c r="AI71" s="37">
        <f>AI66*Matrices!$I$50</f>
        <v>0</v>
      </c>
      <c r="AJ71" s="37">
        <f>AJ66*Matrices!$J$50</f>
        <v>0</v>
      </c>
      <c r="AK71" s="37">
        <f>AK66*Matrices!$K$50</f>
        <v>0</v>
      </c>
      <c r="AL71" s="37"/>
      <c r="AM71" s="37"/>
      <c r="AN71" s="37">
        <f>AN66*Matrices!$B$50</f>
        <v>0</v>
      </c>
      <c r="AO71" s="37">
        <f>AO66*Matrices!$C$50</f>
        <v>4600</v>
      </c>
      <c r="AP71" s="37">
        <f>AP66*Matrices!$D$50</f>
        <v>0</v>
      </c>
      <c r="AQ71" s="37">
        <f>AQ66*Matrices!$E$50</f>
        <v>8050</v>
      </c>
      <c r="AR71" s="37">
        <f>AR66*Matrices!$F$50</f>
        <v>34500</v>
      </c>
      <c r="AS71" s="37">
        <f>AS66*Matrices!$G$50</f>
        <v>12650</v>
      </c>
      <c r="AT71" s="37">
        <f>AT66*Matrices!$H$50</f>
        <v>0</v>
      </c>
      <c r="AU71" s="37">
        <f>AU66*Matrices!$I$50</f>
        <v>0</v>
      </c>
      <c r="AV71" s="37">
        <f>AV66*Matrices!$J$50</f>
        <v>1150</v>
      </c>
      <c r="AW71" s="37">
        <f>AW66*Matrices!$K$50</f>
        <v>0</v>
      </c>
      <c r="AX71" s="37"/>
    </row>
    <row r="72" spans="1:50" x14ac:dyDescent="0.25">
      <c r="D72" s="37">
        <f>D67*Matrices!$B$51</f>
        <v>0</v>
      </c>
      <c r="E72" s="37">
        <f>E67*Matrices!$C$51</f>
        <v>0</v>
      </c>
      <c r="F72" s="37">
        <f>F67*Matrices!$D$51</f>
        <v>0</v>
      </c>
      <c r="G72" s="37">
        <f>G67*Matrices!$E$51</f>
        <v>36800</v>
      </c>
      <c r="H72" s="37">
        <f>H67*Matrices!$F$51</f>
        <v>3450</v>
      </c>
      <c r="I72" s="37">
        <f>I67*Matrices!$G$51</f>
        <v>0</v>
      </c>
      <c r="J72" s="37">
        <f>J67*Matrices!$H$51</f>
        <v>0</v>
      </c>
      <c r="K72" s="37">
        <f>K67*Matrices!$I$51</f>
        <v>0</v>
      </c>
      <c r="L72" s="37">
        <f>L67*Matrices!$J$51</f>
        <v>0</v>
      </c>
      <c r="M72" s="37">
        <f>M67*Matrices!$K$51</f>
        <v>0</v>
      </c>
      <c r="N72" s="37"/>
      <c r="O72" s="37"/>
      <c r="P72" s="37">
        <f>P67*Matrices!$B$51</f>
        <v>1150</v>
      </c>
      <c r="Q72" s="37">
        <f>Q67*Matrices!$C$51</f>
        <v>0</v>
      </c>
      <c r="R72" s="37">
        <f>R67*Matrices!$D$51</f>
        <v>0</v>
      </c>
      <c r="S72" s="37">
        <f>S67*Matrices!$E$51</f>
        <v>59800</v>
      </c>
      <c r="T72" s="37">
        <f>T67*Matrices!$F$51</f>
        <v>2300</v>
      </c>
      <c r="U72" s="37">
        <f>U67*Matrices!$G$51</f>
        <v>0</v>
      </c>
      <c r="V72" s="37">
        <f>V67*Matrices!$H$51</f>
        <v>0</v>
      </c>
      <c r="W72" s="37">
        <f>W67*Matrices!$I$51</f>
        <v>0</v>
      </c>
      <c r="X72" s="37">
        <f>X67*Matrices!$J$51</f>
        <v>0</v>
      </c>
      <c r="Y72" s="37">
        <f>Y67*Matrices!$K$51</f>
        <v>0</v>
      </c>
      <c r="Z72" s="37"/>
      <c r="AA72" s="37"/>
      <c r="AB72" s="37">
        <f>AB67*Matrices!$B$51</f>
        <v>8050</v>
      </c>
      <c r="AC72" s="37">
        <f>AC67*Matrices!$C$51</f>
        <v>3450</v>
      </c>
      <c r="AD72" s="37">
        <f>AD67*Matrices!$D$51</f>
        <v>0</v>
      </c>
      <c r="AE72" s="37">
        <f>AE67*Matrices!$E$51</f>
        <v>44850</v>
      </c>
      <c r="AF72" s="37">
        <f>AF67*Matrices!$F$51</f>
        <v>1150</v>
      </c>
      <c r="AG72" s="37">
        <f>AG67*Matrices!$G$51</f>
        <v>0</v>
      </c>
      <c r="AH72" s="37">
        <f>AH67*Matrices!$H$51</f>
        <v>0</v>
      </c>
      <c r="AI72" s="37">
        <f>AI67*Matrices!$I$51</f>
        <v>0</v>
      </c>
      <c r="AJ72" s="37">
        <f>AJ67*Matrices!$J$51</f>
        <v>0</v>
      </c>
      <c r="AK72" s="37">
        <f>AK67*Matrices!$K$51</f>
        <v>0</v>
      </c>
      <c r="AL72" s="37"/>
      <c r="AM72" s="37"/>
      <c r="AN72" s="37">
        <f>AN67*Matrices!$B$51</f>
        <v>3450</v>
      </c>
      <c r="AO72" s="37">
        <f>AO67*Matrices!$C$51</f>
        <v>0</v>
      </c>
      <c r="AP72" s="37">
        <f>AP67*Matrices!$D$51</f>
        <v>0</v>
      </c>
      <c r="AQ72" s="37">
        <f>AQ67*Matrices!$E$51</f>
        <v>43700</v>
      </c>
      <c r="AR72" s="37">
        <f>AR67*Matrices!$F$51</f>
        <v>3450</v>
      </c>
      <c r="AS72" s="37">
        <f>AS67*Matrices!$G$51</f>
        <v>0</v>
      </c>
      <c r="AT72" s="37">
        <f>AT67*Matrices!$H$51</f>
        <v>0</v>
      </c>
      <c r="AU72" s="37">
        <f>AU67*Matrices!$I$51</f>
        <v>0</v>
      </c>
      <c r="AV72" s="37">
        <f>AV67*Matrices!$J$51</f>
        <v>0</v>
      </c>
      <c r="AW72" s="37">
        <f>AW67*Matrices!$K$51</f>
        <v>0</v>
      </c>
      <c r="AX72" s="37"/>
    </row>
    <row r="73" spans="1:50" x14ac:dyDescent="0.25">
      <c r="B73" t="str">
        <f>B67</f>
        <v>WNMU</v>
      </c>
      <c r="D73" s="344">
        <f t="shared" ref="D73:M73" si="52">SUM(D70:D72)</f>
        <v>0</v>
      </c>
      <c r="E73" s="344">
        <f t="shared" si="52"/>
        <v>14950</v>
      </c>
      <c r="F73" s="344">
        <f t="shared" si="52"/>
        <v>0</v>
      </c>
      <c r="G73" s="344">
        <f t="shared" si="52"/>
        <v>100050</v>
      </c>
      <c r="H73" s="344">
        <f t="shared" si="52"/>
        <v>112700</v>
      </c>
      <c r="I73" s="344">
        <f t="shared" si="52"/>
        <v>36800</v>
      </c>
      <c r="J73" s="344">
        <f t="shared" si="52"/>
        <v>0</v>
      </c>
      <c r="K73" s="344">
        <f t="shared" si="52"/>
        <v>0</v>
      </c>
      <c r="L73" s="344">
        <f t="shared" si="52"/>
        <v>3450</v>
      </c>
      <c r="M73" s="344">
        <f t="shared" si="52"/>
        <v>0</v>
      </c>
      <c r="N73" s="194">
        <f>SUM(D73:M73)/Matrices!$L$51</f>
        <v>83.863227354529087</v>
      </c>
      <c r="O73" s="37"/>
      <c r="P73" s="344">
        <f t="shared" ref="P73:Y73" si="53">SUM(P70:P72)</f>
        <v>1150</v>
      </c>
      <c r="Q73" s="344">
        <f t="shared" si="53"/>
        <v>26450</v>
      </c>
      <c r="R73" s="344">
        <f t="shared" si="53"/>
        <v>0</v>
      </c>
      <c r="S73" s="344">
        <f t="shared" si="53"/>
        <v>123050</v>
      </c>
      <c r="T73" s="344">
        <f t="shared" si="53"/>
        <v>134550</v>
      </c>
      <c r="U73" s="344">
        <f t="shared" si="53"/>
        <v>46000</v>
      </c>
      <c r="V73" s="344">
        <f t="shared" si="53"/>
        <v>0</v>
      </c>
      <c r="W73" s="344">
        <f t="shared" si="53"/>
        <v>0</v>
      </c>
      <c r="X73" s="344">
        <f t="shared" si="53"/>
        <v>1150</v>
      </c>
      <c r="Y73" s="344">
        <f t="shared" si="53"/>
        <v>0</v>
      </c>
      <c r="Z73" s="194">
        <f>SUM(P73:Y73)/Matrices!$L$51</f>
        <v>104.01919616076785</v>
      </c>
      <c r="AA73" s="37"/>
      <c r="AB73" s="344">
        <f t="shared" ref="AB73:AK73" si="54">SUM(AB70:AB72)</f>
        <v>8050</v>
      </c>
      <c r="AC73" s="344">
        <f t="shared" si="54"/>
        <v>19550</v>
      </c>
      <c r="AD73" s="344">
        <f t="shared" si="54"/>
        <v>0</v>
      </c>
      <c r="AE73" s="344">
        <f t="shared" si="54"/>
        <v>94300</v>
      </c>
      <c r="AF73" s="344">
        <f t="shared" si="54"/>
        <v>167900</v>
      </c>
      <c r="AG73" s="344">
        <f t="shared" si="54"/>
        <v>69000</v>
      </c>
      <c r="AH73" s="344">
        <f t="shared" si="54"/>
        <v>0</v>
      </c>
      <c r="AI73" s="344">
        <f t="shared" si="54"/>
        <v>0</v>
      </c>
      <c r="AJ73" s="344">
        <f t="shared" si="54"/>
        <v>1150</v>
      </c>
      <c r="AK73" s="344">
        <f t="shared" si="54"/>
        <v>0</v>
      </c>
      <c r="AL73" s="194">
        <f>SUM(AB73:AK73)/Matrices!$L$51</f>
        <v>112.65746850629874</v>
      </c>
      <c r="AM73" s="37"/>
      <c r="AN73" s="344">
        <f t="shared" ref="AN73:AW73" si="55">SUM(AN70:AN72)</f>
        <v>5750</v>
      </c>
      <c r="AO73" s="344">
        <f t="shared" si="55"/>
        <v>17250</v>
      </c>
      <c r="AP73" s="344">
        <f t="shared" si="55"/>
        <v>0</v>
      </c>
      <c r="AQ73" s="344">
        <f t="shared" si="55"/>
        <v>100050</v>
      </c>
      <c r="AR73" s="344">
        <f t="shared" si="55"/>
        <v>147200</v>
      </c>
      <c r="AS73" s="344">
        <f t="shared" si="55"/>
        <v>58650</v>
      </c>
      <c r="AT73" s="344">
        <f t="shared" si="55"/>
        <v>0</v>
      </c>
      <c r="AU73" s="344">
        <f t="shared" si="55"/>
        <v>0</v>
      </c>
      <c r="AV73" s="344">
        <f t="shared" si="55"/>
        <v>1150</v>
      </c>
      <c r="AW73" s="344">
        <f t="shared" si="55"/>
        <v>0</v>
      </c>
      <c r="AX73" s="194">
        <f>SUM(AN73:AW73)/Matrices!$L$51</f>
        <v>103.29934013197359</v>
      </c>
    </row>
    <row r="74" spans="1:50" x14ac:dyDescent="0.25"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</row>
    <row r="75" spans="1:50" x14ac:dyDescent="0.25">
      <c r="A75" s="35" t="str">
        <f>'Raw_At-Risk_Data'!A23</f>
        <v>30</v>
      </c>
      <c r="B75" t="str">
        <f>'Raw_At-Risk_Data'!B23</f>
        <v>ENMU-RO</v>
      </c>
      <c r="C75" s="343" t="str">
        <f>'Raw_At-Risk_Data'!C23</f>
        <v>1</v>
      </c>
      <c r="D75" s="37">
        <f>'Raw_At-Risk_Data'!D23</f>
        <v>4</v>
      </c>
      <c r="E75" s="37">
        <f>'Raw_At-Risk_Data'!E23</f>
        <v>6</v>
      </c>
      <c r="F75" s="37">
        <f>'Raw_At-Risk_Data'!F23</f>
        <v>0</v>
      </c>
      <c r="G75" s="37">
        <f>'Raw_At-Risk_Data'!G23</f>
        <v>39</v>
      </c>
      <c r="H75" s="37">
        <f>'Raw_At-Risk_Data'!H23</f>
        <v>0</v>
      </c>
      <c r="I75" s="37">
        <f>'Raw_At-Risk_Data'!I23</f>
        <v>0</v>
      </c>
      <c r="J75" s="37">
        <f>'Raw_At-Risk_Data'!J23</f>
        <v>0</v>
      </c>
      <c r="K75" s="37">
        <f>'Raw_At-Risk_Data'!K23</f>
        <v>0</v>
      </c>
      <c r="L75" s="37">
        <f>'Raw_At-Risk_Data'!L23</f>
        <v>0</v>
      </c>
      <c r="M75" s="37">
        <f>'Raw_At-Risk_Data'!M23</f>
        <v>0</v>
      </c>
      <c r="N75" s="37"/>
      <c r="O75" s="37"/>
      <c r="P75" s="37">
        <f>'Raw_At-Risk_Data'!N23</f>
        <v>5</v>
      </c>
      <c r="Q75" s="37">
        <f>'Raw_At-Risk_Data'!O23</f>
        <v>7</v>
      </c>
      <c r="R75" s="37">
        <f>'Raw_At-Risk_Data'!P23</f>
        <v>0</v>
      </c>
      <c r="S75" s="37">
        <f>'Raw_At-Risk_Data'!Q23</f>
        <v>74</v>
      </c>
      <c r="T75" s="37">
        <f>'Raw_At-Risk_Data'!R23</f>
        <v>0</v>
      </c>
      <c r="U75" s="37">
        <f>'Raw_At-Risk_Data'!S23</f>
        <v>0</v>
      </c>
      <c r="V75" s="37">
        <f>'Raw_At-Risk_Data'!T23</f>
        <v>0</v>
      </c>
      <c r="W75" s="37">
        <f>'Raw_At-Risk_Data'!U23</f>
        <v>0</v>
      </c>
      <c r="X75" s="37">
        <f>'Raw_At-Risk_Data'!V23</f>
        <v>0</v>
      </c>
      <c r="Y75" s="37">
        <f>'Raw_At-Risk_Data'!W23</f>
        <v>0</v>
      </c>
      <c r="Z75" s="37"/>
      <c r="AA75" s="37"/>
      <c r="AB75" s="37">
        <f>'Raw_At-Risk_Data'!X23</f>
        <v>5</v>
      </c>
      <c r="AC75" s="37">
        <f>'Raw_At-Risk_Data'!Y23</f>
        <v>9</v>
      </c>
      <c r="AD75" s="37">
        <f>'Raw_At-Risk_Data'!Z23</f>
        <v>0</v>
      </c>
      <c r="AE75" s="37">
        <f>'Raw_At-Risk_Data'!AA23</f>
        <v>59</v>
      </c>
      <c r="AF75" s="37">
        <f>'Raw_At-Risk_Data'!AB23</f>
        <v>0</v>
      </c>
      <c r="AG75" s="37">
        <f>'Raw_At-Risk_Data'!AC23</f>
        <v>0</v>
      </c>
      <c r="AH75" s="37">
        <f>'Raw_At-Risk_Data'!AD23</f>
        <v>0</v>
      </c>
      <c r="AI75" s="37">
        <f>'Raw_At-Risk_Data'!AE23</f>
        <v>0</v>
      </c>
      <c r="AJ75" s="37">
        <f>'Raw_At-Risk_Data'!AF23</f>
        <v>0</v>
      </c>
      <c r="AK75" s="37">
        <f>'Raw_At-Risk_Data'!AG23</f>
        <v>0</v>
      </c>
      <c r="AL75" s="37"/>
      <c r="AM75" s="37"/>
      <c r="AN75" s="37">
        <f>'Raw_At-Risk_Data'!AH23</f>
        <v>3</v>
      </c>
      <c r="AO75" s="37">
        <f>'Raw_At-Risk_Data'!AI23</f>
        <v>12</v>
      </c>
      <c r="AP75" s="37">
        <f>'Raw_At-Risk_Data'!AJ23</f>
        <v>0</v>
      </c>
      <c r="AQ75" s="37">
        <f>'Raw_At-Risk_Data'!AK23</f>
        <v>44</v>
      </c>
      <c r="AR75" s="37">
        <f>'Raw_At-Risk_Data'!AL23</f>
        <v>0</v>
      </c>
      <c r="AS75" s="37">
        <f>'Raw_At-Risk_Data'!AM23</f>
        <v>0</v>
      </c>
      <c r="AT75" s="37">
        <f>'Raw_At-Risk_Data'!AN23</f>
        <v>0</v>
      </c>
      <c r="AU75" s="37">
        <f>'Raw_At-Risk_Data'!AO23</f>
        <v>0</v>
      </c>
      <c r="AV75" s="37">
        <f>'Raw_At-Risk_Data'!AP23</f>
        <v>0</v>
      </c>
      <c r="AW75" s="37">
        <f>'Raw_At-Risk_Data'!AQ23</f>
        <v>0</v>
      </c>
      <c r="AX75" s="37"/>
    </row>
    <row r="76" spans="1:50" x14ac:dyDescent="0.25">
      <c r="A76" s="35" t="str">
        <f>'Raw_At-Risk_Data'!A24</f>
        <v>30</v>
      </c>
      <c r="B76" t="str">
        <f>'Raw_At-Risk_Data'!B24</f>
        <v>ENMU-RO</v>
      </c>
      <c r="C76" s="343" t="str">
        <f>'Raw_At-Risk_Data'!C24</f>
        <v>2</v>
      </c>
      <c r="D76" s="37">
        <f>'Raw_At-Risk_Data'!D24</f>
        <v>1</v>
      </c>
      <c r="E76" s="37">
        <f>'Raw_At-Risk_Data'!E24</f>
        <v>14</v>
      </c>
      <c r="F76" s="37">
        <f>'Raw_At-Risk_Data'!F24</f>
        <v>1</v>
      </c>
      <c r="G76" s="37">
        <f>'Raw_At-Risk_Data'!G24</f>
        <v>29</v>
      </c>
      <c r="H76" s="37">
        <f>'Raw_At-Risk_Data'!H24</f>
        <v>0</v>
      </c>
      <c r="I76" s="37">
        <f>'Raw_At-Risk_Data'!I24</f>
        <v>0</v>
      </c>
      <c r="J76" s="37">
        <f>'Raw_At-Risk_Data'!J24</f>
        <v>0</v>
      </c>
      <c r="K76" s="37">
        <f>'Raw_At-Risk_Data'!K24</f>
        <v>0</v>
      </c>
      <c r="L76" s="37">
        <f>'Raw_At-Risk_Data'!L24</f>
        <v>0</v>
      </c>
      <c r="M76" s="37">
        <f>'Raw_At-Risk_Data'!M24</f>
        <v>0</v>
      </c>
      <c r="N76" s="37"/>
      <c r="O76" s="37"/>
      <c r="P76" s="37">
        <f>'Raw_At-Risk_Data'!N24</f>
        <v>1</v>
      </c>
      <c r="Q76" s="37">
        <f>'Raw_At-Risk_Data'!O24</f>
        <v>36</v>
      </c>
      <c r="R76" s="37">
        <f>'Raw_At-Risk_Data'!P24</f>
        <v>0</v>
      </c>
      <c r="S76" s="37">
        <f>'Raw_At-Risk_Data'!Q24</f>
        <v>26</v>
      </c>
      <c r="T76" s="37">
        <f>'Raw_At-Risk_Data'!R24</f>
        <v>0</v>
      </c>
      <c r="U76" s="37">
        <f>'Raw_At-Risk_Data'!S24</f>
        <v>0</v>
      </c>
      <c r="V76" s="37">
        <f>'Raw_At-Risk_Data'!T24</f>
        <v>0</v>
      </c>
      <c r="W76" s="37">
        <f>'Raw_At-Risk_Data'!U24</f>
        <v>0</v>
      </c>
      <c r="X76" s="37">
        <f>'Raw_At-Risk_Data'!V24</f>
        <v>0</v>
      </c>
      <c r="Y76" s="37">
        <f>'Raw_At-Risk_Data'!W24</f>
        <v>0</v>
      </c>
      <c r="Z76" s="37"/>
      <c r="AA76" s="37"/>
      <c r="AB76" s="37">
        <f>'Raw_At-Risk_Data'!X24</f>
        <v>6</v>
      </c>
      <c r="AC76" s="37">
        <f>'Raw_At-Risk_Data'!Y24</f>
        <v>22</v>
      </c>
      <c r="AD76" s="37">
        <f>'Raw_At-Risk_Data'!Z24</f>
        <v>0</v>
      </c>
      <c r="AE76" s="37">
        <f>'Raw_At-Risk_Data'!AA24</f>
        <v>27</v>
      </c>
      <c r="AF76" s="37">
        <f>'Raw_At-Risk_Data'!AB24</f>
        <v>0</v>
      </c>
      <c r="AG76" s="37">
        <f>'Raw_At-Risk_Data'!AC24</f>
        <v>0</v>
      </c>
      <c r="AH76" s="37">
        <f>'Raw_At-Risk_Data'!AD24</f>
        <v>0</v>
      </c>
      <c r="AI76" s="37">
        <f>'Raw_At-Risk_Data'!AE24</f>
        <v>0</v>
      </c>
      <c r="AJ76" s="37">
        <f>'Raw_At-Risk_Data'!AF24</f>
        <v>0</v>
      </c>
      <c r="AK76" s="37">
        <f>'Raw_At-Risk_Data'!AG24</f>
        <v>0</v>
      </c>
      <c r="AL76" s="37"/>
      <c r="AM76" s="37"/>
      <c r="AN76" s="37">
        <f>'Raw_At-Risk_Data'!AH24</f>
        <v>1</v>
      </c>
      <c r="AO76" s="37">
        <f>'Raw_At-Risk_Data'!AI24</f>
        <v>35</v>
      </c>
      <c r="AP76" s="37">
        <f>'Raw_At-Risk_Data'!AJ24</f>
        <v>0</v>
      </c>
      <c r="AQ76" s="37">
        <f>'Raw_At-Risk_Data'!AK24</f>
        <v>25</v>
      </c>
      <c r="AR76" s="37">
        <f>'Raw_At-Risk_Data'!AL24</f>
        <v>0</v>
      </c>
      <c r="AS76" s="37">
        <f>'Raw_At-Risk_Data'!AM24</f>
        <v>0</v>
      </c>
      <c r="AT76" s="37">
        <f>'Raw_At-Risk_Data'!AN24</f>
        <v>0</v>
      </c>
      <c r="AU76" s="37">
        <f>'Raw_At-Risk_Data'!AO24</f>
        <v>0</v>
      </c>
      <c r="AV76" s="37">
        <f>'Raw_At-Risk_Data'!AP24</f>
        <v>0</v>
      </c>
      <c r="AW76" s="37">
        <f>'Raw_At-Risk_Data'!AQ24</f>
        <v>0</v>
      </c>
      <c r="AX76" s="37"/>
    </row>
    <row r="77" spans="1:50" x14ac:dyDescent="0.25">
      <c r="A77" s="35" t="str">
        <f>'Raw_At-Risk_Data'!A25</f>
        <v>30</v>
      </c>
      <c r="B77" t="str">
        <f>'Raw_At-Risk_Data'!B25</f>
        <v>ENMU-RO</v>
      </c>
      <c r="C77" s="343" t="str">
        <f>'Raw_At-Risk_Data'!C25</f>
        <v>3</v>
      </c>
      <c r="D77" s="37">
        <f>'Raw_At-Risk_Data'!D25</f>
        <v>25</v>
      </c>
      <c r="E77" s="37">
        <f>'Raw_At-Risk_Data'!E25</f>
        <v>12</v>
      </c>
      <c r="F77" s="37">
        <f>'Raw_At-Risk_Data'!F25</f>
        <v>0</v>
      </c>
      <c r="G77" s="37">
        <f>'Raw_At-Risk_Data'!G25</f>
        <v>35</v>
      </c>
      <c r="H77" s="37">
        <f>'Raw_At-Risk_Data'!H25</f>
        <v>0</v>
      </c>
      <c r="I77" s="37">
        <f>'Raw_At-Risk_Data'!I25</f>
        <v>0</v>
      </c>
      <c r="J77" s="37">
        <f>'Raw_At-Risk_Data'!J25</f>
        <v>0</v>
      </c>
      <c r="K77" s="37">
        <f>'Raw_At-Risk_Data'!K25</f>
        <v>0</v>
      </c>
      <c r="L77" s="37">
        <f>'Raw_At-Risk_Data'!L25</f>
        <v>0</v>
      </c>
      <c r="M77" s="37">
        <f>'Raw_At-Risk_Data'!M25</f>
        <v>0</v>
      </c>
      <c r="N77" s="37"/>
      <c r="O77" s="37"/>
      <c r="P77" s="37">
        <f>'Raw_At-Risk_Data'!N25</f>
        <v>33</v>
      </c>
      <c r="Q77" s="37">
        <f>'Raw_At-Risk_Data'!O25</f>
        <v>12</v>
      </c>
      <c r="R77" s="37">
        <f>'Raw_At-Risk_Data'!P25</f>
        <v>0</v>
      </c>
      <c r="S77" s="37">
        <f>'Raw_At-Risk_Data'!Q25</f>
        <v>41</v>
      </c>
      <c r="T77" s="37">
        <f>'Raw_At-Risk_Data'!R25</f>
        <v>0</v>
      </c>
      <c r="U77" s="37">
        <f>'Raw_At-Risk_Data'!S25</f>
        <v>0</v>
      </c>
      <c r="V77" s="37">
        <f>'Raw_At-Risk_Data'!T25</f>
        <v>0</v>
      </c>
      <c r="W77" s="37">
        <f>'Raw_At-Risk_Data'!U25</f>
        <v>0</v>
      </c>
      <c r="X77" s="37">
        <f>'Raw_At-Risk_Data'!V25</f>
        <v>0</v>
      </c>
      <c r="Y77" s="37">
        <f>'Raw_At-Risk_Data'!W25</f>
        <v>0</v>
      </c>
      <c r="Z77" s="37"/>
      <c r="AA77" s="37"/>
      <c r="AB77" s="37">
        <f>'Raw_At-Risk_Data'!X25</f>
        <v>51</v>
      </c>
      <c r="AC77" s="37">
        <f>'Raw_At-Risk_Data'!Y25</f>
        <v>32</v>
      </c>
      <c r="AD77" s="37">
        <f>'Raw_At-Risk_Data'!Z25</f>
        <v>0</v>
      </c>
      <c r="AE77" s="37">
        <f>'Raw_At-Risk_Data'!AA25</f>
        <v>54</v>
      </c>
      <c r="AF77" s="37">
        <f>'Raw_At-Risk_Data'!AB25</f>
        <v>0</v>
      </c>
      <c r="AG77" s="37">
        <f>'Raw_At-Risk_Data'!AC25</f>
        <v>0</v>
      </c>
      <c r="AH77" s="37">
        <f>'Raw_At-Risk_Data'!AD25</f>
        <v>0</v>
      </c>
      <c r="AI77" s="37">
        <f>'Raw_At-Risk_Data'!AE25</f>
        <v>0</v>
      </c>
      <c r="AJ77" s="37">
        <f>'Raw_At-Risk_Data'!AF25</f>
        <v>0</v>
      </c>
      <c r="AK77" s="37">
        <f>'Raw_At-Risk_Data'!AG25</f>
        <v>0</v>
      </c>
      <c r="AL77" s="37"/>
      <c r="AM77" s="37"/>
      <c r="AN77" s="37">
        <f>'Raw_At-Risk_Data'!AH25</f>
        <v>93</v>
      </c>
      <c r="AO77" s="37">
        <f>'Raw_At-Risk_Data'!AI25</f>
        <v>16</v>
      </c>
      <c r="AP77" s="37">
        <f>'Raw_At-Risk_Data'!AJ25</f>
        <v>0</v>
      </c>
      <c r="AQ77" s="37">
        <f>'Raw_At-Risk_Data'!AK25</f>
        <v>57</v>
      </c>
      <c r="AR77" s="37">
        <f>'Raw_At-Risk_Data'!AL25</f>
        <v>0</v>
      </c>
      <c r="AS77" s="37">
        <f>'Raw_At-Risk_Data'!AM25</f>
        <v>0</v>
      </c>
      <c r="AT77" s="37">
        <f>'Raw_At-Risk_Data'!AN25</f>
        <v>0</v>
      </c>
      <c r="AU77" s="37">
        <f>'Raw_At-Risk_Data'!AO25</f>
        <v>0</v>
      </c>
      <c r="AV77" s="37">
        <f>'Raw_At-Risk_Data'!AP25</f>
        <v>0</v>
      </c>
      <c r="AW77" s="37">
        <f>'Raw_At-Risk_Data'!AQ25</f>
        <v>0</v>
      </c>
      <c r="AX77" s="37"/>
    </row>
    <row r="78" spans="1:50" x14ac:dyDescent="0.25">
      <c r="D78" s="344">
        <f t="shared" ref="D78:M78" si="56">SUM(D75:D77)</f>
        <v>30</v>
      </c>
      <c r="E78" s="344">
        <f t="shared" si="56"/>
        <v>32</v>
      </c>
      <c r="F78" s="344">
        <f t="shared" si="56"/>
        <v>1</v>
      </c>
      <c r="G78" s="344">
        <f t="shared" si="56"/>
        <v>103</v>
      </c>
      <c r="H78" s="344">
        <f t="shared" si="56"/>
        <v>0</v>
      </c>
      <c r="I78" s="344">
        <f t="shared" si="56"/>
        <v>0</v>
      </c>
      <c r="J78" s="344">
        <f t="shared" si="56"/>
        <v>0</v>
      </c>
      <c r="K78" s="344">
        <f t="shared" si="56"/>
        <v>0</v>
      </c>
      <c r="L78" s="344">
        <f t="shared" si="56"/>
        <v>0</v>
      </c>
      <c r="M78" s="344">
        <f t="shared" si="56"/>
        <v>0</v>
      </c>
      <c r="N78" s="37"/>
      <c r="O78" s="37"/>
      <c r="P78" s="344">
        <f t="shared" ref="P78:Y78" si="57">SUM(P75:P77)</f>
        <v>39</v>
      </c>
      <c r="Q78" s="344">
        <f t="shared" si="57"/>
        <v>55</v>
      </c>
      <c r="R78" s="344">
        <f t="shared" si="57"/>
        <v>0</v>
      </c>
      <c r="S78" s="344">
        <f t="shared" si="57"/>
        <v>141</v>
      </c>
      <c r="T78" s="344">
        <f t="shared" si="57"/>
        <v>0</v>
      </c>
      <c r="U78" s="344">
        <f t="shared" si="57"/>
        <v>0</v>
      </c>
      <c r="V78" s="344">
        <f t="shared" si="57"/>
        <v>0</v>
      </c>
      <c r="W78" s="344">
        <f t="shared" si="57"/>
        <v>0</v>
      </c>
      <c r="X78" s="344">
        <f t="shared" si="57"/>
        <v>0</v>
      </c>
      <c r="Y78" s="344">
        <f t="shared" si="57"/>
        <v>0</v>
      </c>
      <c r="Z78" s="37"/>
      <c r="AA78" s="37"/>
      <c r="AB78" s="344">
        <f t="shared" ref="AB78:AK78" si="58">SUM(AB75:AB77)</f>
        <v>62</v>
      </c>
      <c r="AC78" s="344">
        <f t="shared" si="58"/>
        <v>63</v>
      </c>
      <c r="AD78" s="344">
        <f t="shared" si="58"/>
        <v>0</v>
      </c>
      <c r="AE78" s="344">
        <f t="shared" si="58"/>
        <v>140</v>
      </c>
      <c r="AF78" s="344">
        <f t="shared" si="58"/>
        <v>0</v>
      </c>
      <c r="AG78" s="344">
        <f t="shared" si="58"/>
        <v>0</v>
      </c>
      <c r="AH78" s="344">
        <f t="shared" si="58"/>
        <v>0</v>
      </c>
      <c r="AI78" s="344">
        <f t="shared" si="58"/>
        <v>0</v>
      </c>
      <c r="AJ78" s="344">
        <f t="shared" si="58"/>
        <v>0</v>
      </c>
      <c r="AK78" s="344">
        <f t="shared" si="58"/>
        <v>0</v>
      </c>
      <c r="AL78" s="37"/>
      <c r="AM78" s="37"/>
      <c r="AN78" s="344">
        <f t="shared" ref="AN78:AW78" si="59">SUM(AN75:AN77)</f>
        <v>97</v>
      </c>
      <c r="AO78" s="344">
        <f t="shared" si="59"/>
        <v>63</v>
      </c>
      <c r="AP78" s="344">
        <f t="shared" si="59"/>
        <v>0</v>
      </c>
      <c r="AQ78" s="344">
        <f t="shared" si="59"/>
        <v>126</v>
      </c>
      <c r="AR78" s="344">
        <f t="shared" si="59"/>
        <v>0</v>
      </c>
      <c r="AS78" s="344">
        <f t="shared" si="59"/>
        <v>0</v>
      </c>
      <c r="AT78" s="344">
        <f t="shared" si="59"/>
        <v>0</v>
      </c>
      <c r="AU78" s="344">
        <f t="shared" si="59"/>
        <v>0</v>
      </c>
      <c r="AV78" s="344">
        <f t="shared" si="59"/>
        <v>0</v>
      </c>
      <c r="AW78" s="344">
        <f t="shared" si="59"/>
        <v>0</v>
      </c>
      <c r="AX78" s="37"/>
    </row>
    <row r="79" spans="1:50" x14ac:dyDescent="0.25"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</row>
    <row r="80" spans="1:50" x14ac:dyDescent="0.25">
      <c r="D80" s="37">
        <f>D75*Matrices!$B$54</f>
        <v>2300</v>
      </c>
      <c r="E80" s="37">
        <f>E75*Matrices!$C$54</f>
        <v>3450</v>
      </c>
      <c r="F80" s="37">
        <f>F75*Matrices!$D$54</f>
        <v>0</v>
      </c>
      <c r="G80" s="37">
        <f>G75*Matrices!$E$54</f>
        <v>22425</v>
      </c>
      <c r="H80" s="37">
        <f>H75*Matrices!$F$54</f>
        <v>0</v>
      </c>
      <c r="I80" s="37">
        <f>I75*Matrices!$G$54</f>
        <v>0</v>
      </c>
      <c r="J80" s="37">
        <f>J75*Matrices!$H$54</f>
        <v>0</v>
      </c>
      <c r="K80" s="37">
        <f>K75*Matrices!$I$54</f>
        <v>0</v>
      </c>
      <c r="L80" s="37">
        <f>L75*Matrices!$J$54</f>
        <v>0</v>
      </c>
      <c r="M80" s="37">
        <f>M75*Matrices!$K$54</f>
        <v>0</v>
      </c>
      <c r="N80" s="37"/>
      <c r="O80" s="37"/>
      <c r="P80" s="37">
        <f>P75*Matrices!$B$54</f>
        <v>2875</v>
      </c>
      <c r="Q80" s="37">
        <f>Q75*Matrices!$C$54</f>
        <v>4025</v>
      </c>
      <c r="R80" s="37">
        <f>R75*Matrices!$D$54</f>
        <v>0</v>
      </c>
      <c r="S80" s="37">
        <f>S75*Matrices!$E$54</f>
        <v>42550</v>
      </c>
      <c r="T80" s="37">
        <f>T75*Matrices!$F$54</f>
        <v>0</v>
      </c>
      <c r="U80" s="37">
        <f>U75*Matrices!$G$54</f>
        <v>0</v>
      </c>
      <c r="V80" s="37">
        <f>V75*Matrices!$H$54</f>
        <v>0</v>
      </c>
      <c r="W80" s="37">
        <f>W75*Matrices!$I$54</f>
        <v>0</v>
      </c>
      <c r="X80" s="37">
        <f>X75*Matrices!$J$54</f>
        <v>0</v>
      </c>
      <c r="Y80" s="37">
        <f>Y75*Matrices!$K$54</f>
        <v>0</v>
      </c>
      <c r="Z80" s="37"/>
      <c r="AA80" s="37"/>
      <c r="AB80" s="37">
        <f>AB75*Matrices!$B$54</f>
        <v>2875</v>
      </c>
      <c r="AC80" s="37">
        <f>AC75*Matrices!$C$54</f>
        <v>5175</v>
      </c>
      <c r="AD80" s="37">
        <f>AD75*Matrices!$D$54</f>
        <v>0</v>
      </c>
      <c r="AE80" s="37">
        <f>AE75*Matrices!$E$54</f>
        <v>33925</v>
      </c>
      <c r="AF80" s="37">
        <f>AF75*Matrices!$F$54</f>
        <v>0</v>
      </c>
      <c r="AG80" s="37">
        <f>AG75*Matrices!$G$54</f>
        <v>0</v>
      </c>
      <c r="AH80" s="37">
        <f>AH75*Matrices!$H$54</f>
        <v>0</v>
      </c>
      <c r="AI80" s="37">
        <f>AI75*Matrices!$I$54</f>
        <v>0</v>
      </c>
      <c r="AJ80" s="37">
        <f>AJ75*Matrices!$J$54</f>
        <v>0</v>
      </c>
      <c r="AK80" s="37">
        <f>AK75*Matrices!$K$54</f>
        <v>0</v>
      </c>
      <c r="AL80" s="37"/>
      <c r="AM80" s="37"/>
      <c r="AN80" s="37">
        <f>AN75*Matrices!$B$54</f>
        <v>1725</v>
      </c>
      <c r="AO80" s="37">
        <f>AO75*Matrices!$C$54</f>
        <v>6900</v>
      </c>
      <c r="AP80" s="37">
        <f>AP75*Matrices!$D$54</f>
        <v>0</v>
      </c>
      <c r="AQ80" s="37">
        <f>AQ75*Matrices!$E$54</f>
        <v>25300</v>
      </c>
      <c r="AR80" s="37">
        <f>AR75*Matrices!$F$54</f>
        <v>0</v>
      </c>
      <c r="AS80" s="37">
        <f>AS75*Matrices!$G$54</f>
        <v>0</v>
      </c>
      <c r="AT80" s="37">
        <f>AT75*Matrices!$H$54</f>
        <v>0</v>
      </c>
      <c r="AU80" s="37">
        <f>AU75*Matrices!$I$54</f>
        <v>0</v>
      </c>
      <c r="AV80" s="37">
        <f>AV75*Matrices!$J$54</f>
        <v>0</v>
      </c>
      <c r="AW80" s="37">
        <f>AW75*Matrices!$K$54</f>
        <v>0</v>
      </c>
      <c r="AX80" s="37"/>
    </row>
    <row r="81" spans="1:50" x14ac:dyDescent="0.25">
      <c r="D81" s="37">
        <f>D76*Matrices!$B$55</f>
        <v>575</v>
      </c>
      <c r="E81" s="37">
        <f>E76*Matrices!$C$55</f>
        <v>8050</v>
      </c>
      <c r="F81" s="37">
        <f>F76*Matrices!$D$55</f>
        <v>575</v>
      </c>
      <c r="G81" s="37">
        <f>G76*Matrices!$E$55</f>
        <v>16675</v>
      </c>
      <c r="H81" s="37">
        <f>H76*Matrices!$F$55</f>
        <v>0</v>
      </c>
      <c r="I81" s="37">
        <f>I76*Matrices!$G$55</f>
        <v>0</v>
      </c>
      <c r="J81" s="37">
        <f>J76*Matrices!$H$55</f>
        <v>0</v>
      </c>
      <c r="K81" s="37">
        <f>K76*Matrices!$I$55</f>
        <v>0</v>
      </c>
      <c r="L81" s="37">
        <f>L76*Matrices!$J$55</f>
        <v>0</v>
      </c>
      <c r="M81" s="37">
        <f>M76*Matrices!$K$55</f>
        <v>0</v>
      </c>
      <c r="N81" s="37"/>
      <c r="O81" s="37"/>
      <c r="P81" s="37">
        <f>P76*Matrices!$B$55</f>
        <v>575</v>
      </c>
      <c r="Q81" s="37">
        <f>Q76*Matrices!$C$55</f>
        <v>20700</v>
      </c>
      <c r="R81" s="37">
        <f>R76*Matrices!$D$55</f>
        <v>0</v>
      </c>
      <c r="S81" s="37">
        <f>S76*Matrices!$E$55</f>
        <v>14950</v>
      </c>
      <c r="T81" s="37">
        <f>T76*Matrices!$F$55</f>
        <v>0</v>
      </c>
      <c r="U81" s="37">
        <f>U76*Matrices!$G$55</f>
        <v>0</v>
      </c>
      <c r="V81" s="37">
        <f>V76*Matrices!$H$55</f>
        <v>0</v>
      </c>
      <c r="W81" s="37">
        <f>W76*Matrices!$I$55</f>
        <v>0</v>
      </c>
      <c r="X81" s="37">
        <f>X76*Matrices!$J$55</f>
        <v>0</v>
      </c>
      <c r="Y81" s="37">
        <f>Y76*Matrices!$K$55</f>
        <v>0</v>
      </c>
      <c r="Z81" s="37"/>
      <c r="AA81" s="37"/>
      <c r="AB81" s="37">
        <f>AB76*Matrices!$B$55</f>
        <v>3450</v>
      </c>
      <c r="AC81" s="37">
        <f>AC76*Matrices!$C$55</f>
        <v>12650</v>
      </c>
      <c r="AD81" s="37">
        <f>AD76*Matrices!$D$55</f>
        <v>0</v>
      </c>
      <c r="AE81" s="37">
        <f>AE76*Matrices!$E$55</f>
        <v>15525</v>
      </c>
      <c r="AF81" s="37">
        <f>AF76*Matrices!$F$55</f>
        <v>0</v>
      </c>
      <c r="AG81" s="37">
        <f>AG76*Matrices!$G$55</f>
        <v>0</v>
      </c>
      <c r="AH81" s="37">
        <f>AH76*Matrices!$H$55</f>
        <v>0</v>
      </c>
      <c r="AI81" s="37">
        <f>AI76*Matrices!$I$55</f>
        <v>0</v>
      </c>
      <c r="AJ81" s="37">
        <f>AJ76*Matrices!$J$55</f>
        <v>0</v>
      </c>
      <c r="AK81" s="37">
        <f>AK76*Matrices!$K$55</f>
        <v>0</v>
      </c>
      <c r="AL81" s="37"/>
      <c r="AM81" s="37"/>
      <c r="AN81" s="37">
        <f>AN76*Matrices!$B$55</f>
        <v>575</v>
      </c>
      <c r="AO81" s="37">
        <f>AO76*Matrices!$C$55</f>
        <v>20125</v>
      </c>
      <c r="AP81" s="37">
        <f>AP76*Matrices!$D$55</f>
        <v>0</v>
      </c>
      <c r="AQ81" s="37">
        <f>AQ76*Matrices!$E$55</f>
        <v>14375</v>
      </c>
      <c r="AR81" s="37">
        <f>AR76*Matrices!$F$55</f>
        <v>0</v>
      </c>
      <c r="AS81" s="37">
        <f>AS76*Matrices!$G$55</f>
        <v>0</v>
      </c>
      <c r="AT81" s="37">
        <f>AT76*Matrices!$H$55</f>
        <v>0</v>
      </c>
      <c r="AU81" s="37">
        <f>AU76*Matrices!$I$55</f>
        <v>0</v>
      </c>
      <c r="AV81" s="37">
        <f>AV76*Matrices!$J$55</f>
        <v>0</v>
      </c>
      <c r="AW81" s="37">
        <f>AW76*Matrices!$K$55</f>
        <v>0</v>
      </c>
      <c r="AX81" s="37"/>
    </row>
    <row r="82" spans="1:50" x14ac:dyDescent="0.25">
      <c r="D82" s="37">
        <f>D77*Matrices!$B$56</f>
        <v>14375</v>
      </c>
      <c r="E82" s="37">
        <f>E77*Matrices!$C$56</f>
        <v>6900</v>
      </c>
      <c r="F82" s="37">
        <f>F77*Matrices!$D$56</f>
        <v>0</v>
      </c>
      <c r="G82" s="37">
        <f>G77*Matrices!$E$56</f>
        <v>20125</v>
      </c>
      <c r="H82" s="37">
        <f>H77*Matrices!$F$56</f>
        <v>0</v>
      </c>
      <c r="I82" s="37">
        <f>I77*Matrices!$G$56</f>
        <v>0</v>
      </c>
      <c r="J82" s="37">
        <f>J77*Matrices!$H$56</f>
        <v>0</v>
      </c>
      <c r="K82" s="37">
        <f>K77*Matrices!$I$56</f>
        <v>0</v>
      </c>
      <c r="L82" s="37">
        <f>L77*Matrices!$J$56</f>
        <v>0</v>
      </c>
      <c r="M82" s="37">
        <f>M77*Matrices!$K$56</f>
        <v>0</v>
      </c>
      <c r="N82" s="37"/>
      <c r="O82" s="37"/>
      <c r="P82" s="37">
        <f>P77*Matrices!$B$56</f>
        <v>18975</v>
      </c>
      <c r="Q82" s="37">
        <f>Q77*Matrices!$C$56</f>
        <v>6900</v>
      </c>
      <c r="R82" s="37">
        <f>R77*Matrices!$D$56</f>
        <v>0</v>
      </c>
      <c r="S82" s="37">
        <f>S77*Matrices!$E$56</f>
        <v>23575</v>
      </c>
      <c r="T82" s="37">
        <f>T77*Matrices!$F$56</f>
        <v>0</v>
      </c>
      <c r="U82" s="37">
        <f>U77*Matrices!$G$56</f>
        <v>0</v>
      </c>
      <c r="V82" s="37">
        <f>V77*Matrices!$H$56</f>
        <v>0</v>
      </c>
      <c r="W82" s="37">
        <f>W77*Matrices!$I$56</f>
        <v>0</v>
      </c>
      <c r="X82" s="37">
        <f>X77*Matrices!$J$56</f>
        <v>0</v>
      </c>
      <c r="Y82" s="37">
        <f>Y77*Matrices!$K$56</f>
        <v>0</v>
      </c>
      <c r="Z82" s="37"/>
      <c r="AA82" s="37"/>
      <c r="AB82" s="37">
        <f>AB77*Matrices!$B$56</f>
        <v>29325</v>
      </c>
      <c r="AC82" s="37">
        <f>AC77*Matrices!$C$56</f>
        <v>18400</v>
      </c>
      <c r="AD82" s="37">
        <f>AD77*Matrices!$D$56</f>
        <v>0</v>
      </c>
      <c r="AE82" s="37">
        <f>AE77*Matrices!$E$56</f>
        <v>31050</v>
      </c>
      <c r="AF82" s="37">
        <f>AF77*Matrices!$F$56</f>
        <v>0</v>
      </c>
      <c r="AG82" s="37">
        <f>AG77*Matrices!$G$56</f>
        <v>0</v>
      </c>
      <c r="AH82" s="37">
        <f>AH77*Matrices!$H$56</f>
        <v>0</v>
      </c>
      <c r="AI82" s="37">
        <f>AI77*Matrices!$I$56</f>
        <v>0</v>
      </c>
      <c r="AJ82" s="37">
        <f>AJ77*Matrices!$J$56</f>
        <v>0</v>
      </c>
      <c r="AK82" s="37">
        <f>AK77*Matrices!$K$56</f>
        <v>0</v>
      </c>
      <c r="AL82" s="37"/>
      <c r="AM82" s="37"/>
      <c r="AN82" s="37">
        <f>AN77*Matrices!$B$56</f>
        <v>53475</v>
      </c>
      <c r="AO82" s="37">
        <f>AO77*Matrices!$C$56</f>
        <v>9200</v>
      </c>
      <c r="AP82" s="37">
        <f>AP77*Matrices!$D$56</f>
        <v>0</v>
      </c>
      <c r="AQ82" s="37">
        <f>AQ77*Matrices!$E$56</f>
        <v>32775</v>
      </c>
      <c r="AR82" s="37">
        <f>AR77*Matrices!$F$56</f>
        <v>0</v>
      </c>
      <c r="AS82" s="37">
        <f>AS77*Matrices!$G$56</f>
        <v>0</v>
      </c>
      <c r="AT82" s="37">
        <f>AT77*Matrices!$H$56</f>
        <v>0</v>
      </c>
      <c r="AU82" s="37">
        <f>AU77*Matrices!$I$56</f>
        <v>0</v>
      </c>
      <c r="AV82" s="37">
        <f>AV77*Matrices!$J$56</f>
        <v>0</v>
      </c>
      <c r="AW82" s="37">
        <f>AW77*Matrices!$K$56</f>
        <v>0</v>
      </c>
      <c r="AX82" s="37"/>
    </row>
    <row r="83" spans="1:50" x14ac:dyDescent="0.25">
      <c r="B83" t="str">
        <f>B77</f>
        <v>ENMU-RO</v>
      </c>
      <c r="D83" s="344">
        <f t="shared" ref="D83:M83" si="60">SUM(D80:D82)</f>
        <v>17250</v>
      </c>
      <c r="E83" s="344">
        <f t="shared" si="60"/>
        <v>18400</v>
      </c>
      <c r="F83" s="344">
        <f t="shared" si="60"/>
        <v>575</v>
      </c>
      <c r="G83" s="344">
        <f t="shared" si="60"/>
        <v>59225</v>
      </c>
      <c r="H83" s="344">
        <f t="shared" si="60"/>
        <v>0</v>
      </c>
      <c r="I83" s="344">
        <f t="shared" si="60"/>
        <v>0</v>
      </c>
      <c r="J83" s="344">
        <f t="shared" si="60"/>
        <v>0</v>
      </c>
      <c r="K83" s="344">
        <f t="shared" si="60"/>
        <v>0</v>
      </c>
      <c r="L83" s="344">
        <f t="shared" si="60"/>
        <v>0</v>
      </c>
      <c r="M83" s="344">
        <f t="shared" si="60"/>
        <v>0</v>
      </c>
      <c r="N83" s="194">
        <f>SUM(D83:M83)/Matrices!$L$56</f>
        <v>29.874025194961007</v>
      </c>
      <c r="O83" s="37"/>
      <c r="P83" s="344">
        <f t="shared" ref="P83:Y83" si="61">SUM(P80:P82)</f>
        <v>22425</v>
      </c>
      <c r="Q83" s="344">
        <f t="shared" si="61"/>
        <v>31625</v>
      </c>
      <c r="R83" s="344">
        <f t="shared" si="61"/>
        <v>0</v>
      </c>
      <c r="S83" s="344">
        <f t="shared" si="61"/>
        <v>81075</v>
      </c>
      <c r="T83" s="344">
        <f t="shared" si="61"/>
        <v>0</v>
      </c>
      <c r="U83" s="344">
        <f t="shared" si="61"/>
        <v>0</v>
      </c>
      <c r="V83" s="344">
        <f t="shared" si="61"/>
        <v>0</v>
      </c>
      <c r="W83" s="344">
        <f t="shared" si="61"/>
        <v>0</v>
      </c>
      <c r="X83" s="344">
        <f t="shared" si="61"/>
        <v>0</v>
      </c>
      <c r="Y83" s="344">
        <f t="shared" si="61"/>
        <v>0</v>
      </c>
      <c r="Z83" s="194">
        <f>SUM(P83:Y83)/Matrices!$L$56</f>
        <v>42.291541691661664</v>
      </c>
      <c r="AA83" s="37"/>
      <c r="AB83" s="344">
        <f t="shared" ref="AB83:AK83" si="62">SUM(AB80:AB82)</f>
        <v>35650</v>
      </c>
      <c r="AC83" s="344">
        <f t="shared" si="62"/>
        <v>36225</v>
      </c>
      <c r="AD83" s="344">
        <f t="shared" si="62"/>
        <v>0</v>
      </c>
      <c r="AE83" s="344">
        <f t="shared" si="62"/>
        <v>80500</v>
      </c>
      <c r="AF83" s="344">
        <f t="shared" si="62"/>
        <v>0</v>
      </c>
      <c r="AG83" s="344">
        <f t="shared" si="62"/>
        <v>0</v>
      </c>
      <c r="AH83" s="344">
        <f t="shared" si="62"/>
        <v>0</v>
      </c>
      <c r="AI83" s="344">
        <f t="shared" si="62"/>
        <v>0</v>
      </c>
      <c r="AJ83" s="344">
        <f t="shared" si="62"/>
        <v>0</v>
      </c>
      <c r="AK83" s="344">
        <f t="shared" si="62"/>
        <v>0</v>
      </c>
      <c r="AL83" s="194">
        <f>SUM(AB83:AK83)/Matrices!$L$56</f>
        <v>47.690461907618477</v>
      </c>
      <c r="AM83" s="37"/>
      <c r="AN83" s="344">
        <f t="shared" ref="AN83:AW83" si="63">SUM(AN80:AN82)</f>
        <v>55775</v>
      </c>
      <c r="AO83" s="344">
        <f t="shared" si="63"/>
        <v>36225</v>
      </c>
      <c r="AP83" s="344">
        <f t="shared" si="63"/>
        <v>0</v>
      </c>
      <c r="AQ83" s="344">
        <f t="shared" si="63"/>
        <v>72450</v>
      </c>
      <c r="AR83" s="344">
        <f t="shared" si="63"/>
        <v>0</v>
      </c>
      <c r="AS83" s="344">
        <f t="shared" si="63"/>
        <v>0</v>
      </c>
      <c r="AT83" s="344">
        <f t="shared" si="63"/>
        <v>0</v>
      </c>
      <c r="AU83" s="344">
        <f t="shared" si="63"/>
        <v>0</v>
      </c>
      <c r="AV83" s="344">
        <f t="shared" si="63"/>
        <v>0</v>
      </c>
      <c r="AW83" s="344">
        <f t="shared" si="63"/>
        <v>0</v>
      </c>
      <c r="AX83" s="194">
        <f>SUM(AN83:AW83)/Matrices!$L$56</f>
        <v>51.46970605878824</v>
      </c>
    </row>
    <row r="84" spans="1:50" x14ac:dyDescent="0.25"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</row>
    <row r="85" spans="1:50" x14ac:dyDescent="0.25">
      <c r="A85" s="35" t="str">
        <f>'Raw_At-Risk_Data'!A26</f>
        <v>31</v>
      </c>
      <c r="B85" t="str">
        <f>'Raw_At-Risk_Data'!B26</f>
        <v>ENMU-RU</v>
      </c>
      <c r="C85" s="343" t="str">
        <f>'Raw_At-Risk_Data'!C26</f>
        <v>1</v>
      </c>
      <c r="D85" s="37">
        <f>'Raw_At-Risk_Data'!D26</f>
        <v>1</v>
      </c>
      <c r="E85" s="37">
        <f>'Raw_At-Risk_Data'!E26</f>
        <v>2</v>
      </c>
      <c r="F85" s="37">
        <f>'Raw_At-Risk_Data'!F26</f>
        <v>0</v>
      </c>
      <c r="G85" s="37">
        <f>'Raw_At-Risk_Data'!G26</f>
        <v>19</v>
      </c>
      <c r="H85" s="37">
        <f>'Raw_At-Risk_Data'!H26</f>
        <v>0</v>
      </c>
      <c r="I85" s="37">
        <f>'Raw_At-Risk_Data'!I26</f>
        <v>0</v>
      </c>
      <c r="J85" s="37">
        <f>'Raw_At-Risk_Data'!J26</f>
        <v>0</v>
      </c>
      <c r="K85" s="37">
        <f>'Raw_At-Risk_Data'!K26</f>
        <v>0</v>
      </c>
      <c r="L85" s="37">
        <f>'Raw_At-Risk_Data'!L26</f>
        <v>0</v>
      </c>
      <c r="M85" s="37">
        <f>'Raw_At-Risk_Data'!M26</f>
        <v>0</v>
      </c>
      <c r="N85" s="37"/>
      <c r="O85" s="37"/>
      <c r="P85" s="37">
        <f>'Raw_At-Risk_Data'!N26</f>
        <v>1</v>
      </c>
      <c r="Q85" s="37">
        <f>'Raw_At-Risk_Data'!O26</f>
        <v>4</v>
      </c>
      <c r="R85" s="37">
        <f>'Raw_At-Risk_Data'!P26</f>
        <v>0</v>
      </c>
      <c r="S85" s="37">
        <f>'Raw_At-Risk_Data'!Q26</f>
        <v>17</v>
      </c>
      <c r="T85" s="37">
        <f>'Raw_At-Risk_Data'!R26</f>
        <v>0</v>
      </c>
      <c r="U85" s="37">
        <f>'Raw_At-Risk_Data'!S26</f>
        <v>0</v>
      </c>
      <c r="V85" s="37">
        <f>'Raw_At-Risk_Data'!T26</f>
        <v>0</v>
      </c>
      <c r="W85" s="37">
        <f>'Raw_At-Risk_Data'!U26</f>
        <v>0</v>
      </c>
      <c r="X85" s="37">
        <f>'Raw_At-Risk_Data'!V26</f>
        <v>0</v>
      </c>
      <c r="Y85" s="37">
        <f>'Raw_At-Risk_Data'!W26</f>
        <v>0</v>
      </c>
      <c r="Z85" s="37"/>
      <c r="AA85" s="37"/>
      <c r="AB85" s="37">
        <f>'Raw_At-Risk_Data'!X26</f>
        <v>1</v>
      </c>
      <c r="AC85" s="37">
        <f>'Raw_At-Risk_Data'!Y26</f>
        <v>2</v>
      </c>
      <c r="AD85" s="37">
        <f>'Raw_At-Risk_Data'!Z26</f>
        <v>0</v>
      </c>
      <c r="AE85" s="37">
        <f>'Raw_At-Risk_Data'!AA26</f>
        <v>10</v>
      </c>
      <c r="AF85" s="37">
        <f>'Raw_At-Risk_Data'!AB26</f>
        <v>0</v>
      </c>
      <c r="AG85" s="37">
        <f>'Raw_At-Risk_Data'!AC26</f>
        <v>0</v>
      </c>
      <c r="AH85" s="37">
        <f>'Raw_At-Risk_Data'!AD26</f>
        <v>0</v>
      </c>
      <c r="AI85" s="37">
        <f>'Raw_At-Risk_Data'!AE26</f>
        <v>0</v>
      </c>
      <c r="AJ85" s="37">
        <f>'Raw_At-Risk_Data'!AF26</f>
        <v>0</v>
      </c>
      <c r="AK85" s="37">
        <f>'Raw_At-Risk_Data'!AG26</f>
        <v>0</v>
      </c>
      <c r="AL85" s="37"/>
      <c r="AM85" s="37"/>
      <c r="AN85" s="37">
        <f>'Raw_At-Risk_Data'!AH26</f>
        <v>1</v>
      </c>
      <c r="AO85" s="37">
        <f>'Raw_At-Risk_Data'!AI26</f>
        <v>1</v>
      </c>
      <c r="AP85" s="37">
        <f>'Raw_At-Risk_Data'!AJ26</f>
        <v>0</v>
      </c>
      <c r="AQ85" s="37">
        <f>'Raw_At-Risk_Data'!AK26</f>
        <v>18</v>
      </c>
      <c r="AR85" s="37">
        <f>'Raw_At-Risk_Data'!AL26</f>
        <v>0</v>
      </c>
      <c r="AS85" s="37">
        <f>'Raw_At-Risk_Data'!AM26</f>
        <v>0</v>
      </c>
      <c r="AT85" s="37">
        <f>'Raw_At-Risk_Data'!AN26</f>
        <v>0</v>
      </c>
      <c r="AU85" s="37">
        <f>'Raw_At-Risk_Data'!AO26</f>
        <v>0</v>
      </c>
      <c r="AV85" s="37">
        <f>'Raw_At-Risk_Data'!AP26</f>
        <v>0</v>
      </c>
      <c r="AW85" s="37">
        <f>'Raw_At-Risk_Data'!AQ26</f>
        <v>0</v>
      </c>
      <c r="AX85" s="37"/>
    </row>
    <row r="86" spans="1:50" x14ac:dyDescent="0.25">
      <c r="A86" s="35" t="str">
        <f>'Raw_At-Risk_Data'!A27</f>
        <v>31</v>
      </c>
      <c r="B86" t="str">
        <f>'Raw_At-Risk_Data'!B27</f>
        <v>ENMU-RU</v>
      </c>
      <c r="C86" s="343" t="str">
        <f>'Raw_At-Risk_Data'!C27</f>
        <v>2</v>
      </c>
      <c r="D86" s="37">
        <f>'Raw_At-Risk_Data'!D27</f>
        <v>0</v>
      </c>
      <c r="E86" s="37">
        <f>'Raw_At-Risk_Data'!E27</f>
        <v>0</v>
      </c>
      <c r="F86" s="37">
        <f>'Raw_At-Risk_Data'!F27</f>
        <v>1</v>
      </c>
      <c r="G86" s="37">
        <f>'Raw_At-Risk_Data'!G27</f>
        <v>1</v>
      </c>
      <c r="H86" s="37">
        <f>'Raw_At-Risk_Data'!H27</f>
        <v>0</v>
      </c>
      <c r="I86" s="37">
        <f>'Raw_At-Risk_Data'!I27</f>
        <v>0</v>
      </c>
      <c r="J86" s="37">
        <f>'Raw_At-Risk_Data'!J27</f>
        <v>0</v>
      </c>
      <c r="K86" s="37">
        <f>'Raw_At-Risk_Data'!K27</f>
        <v>0</v>
      </c>
      <c r="L86" s="37">
        <f>'Raw_At-Risk_Data'!L27</f>
        <v>0</v>
      </c>
      <c r="M86" s="37">
        <f>'Raw_At-Risk_Data'!M27</f>
        <v>0</v>
      </c>
      <c r="N86" s="37"/>
      <c r="O86" s="37"/>
      <c r="P86" s="37">
        <f>'Raw_At-Risk_Data'!N27</f>
        <v>0</v>
      </c>
      <c r="Q86" s="37">
        <f>'Raw_At-Risk_Data'!O27</f>
        <v>1</v>
      </c>
      <c r="R86" s="37">
        <f>'Raw_At-Risk_Data'!P27</f>
        <v>0</v>
      </c>
      <c r="S86" s="37">
        <f>'Raw_At-Risk_Data'!Q27</f>
        <v>1</v>
      </c>
      <c r="T86" s="37">
        <f>'Raw_At-Risk_Data'!R27</f>
        <v>0</v>
      </c>
      <c r="U86" s="37">
        <f>'Raw_At-Risk_Data'!S27</f>
        <v>0</v>
      </c>
      <c r="V86" s="37">
        <f>'Raw_At-Risk_Data'!T27</f>
        <v>0</v>
      </c>
      <c r="W86" s="37">
        <f>'Raw_At-Risk_Data'!U27</f>
        <v>0</v>
      </c>
      <c r="X86" s="37">
        <f>'Raw_At-Risk_Data'!V27</f>
        <v>0</v>
      </c>
      <c r="Y86" s="37">
        <f>'Raw_At-Risk_Data'!W27</f>
        <v>0</v>
      </c>
      <c r="Z86" s="37"/>
      <c r="AA86" s="37"/>
      <c r="AB86" s="37">
        <f>'Raw_At-Risk_Data'!X27</f>
        <v>0</v>
      </c>
      <c r="AC86" s="37">
        <f>'Raw_At-Risk_Data'!Y27</f>
        <v>0</v>
      </c>
      <c r="AD86" s="37">
        <f>'Raw_At-Risk_Data'!Z27</f>
        <v>0</v>
      </c>
      <c r="AE86" s="37">
        <f>'Raw_At-Risk_Data'!AA27</f>
        <v>0</v>
      </c>
      <c r="AF86" s="37">
        <f>'Raw_At-Risk_Data'!AB27</f>
        <v>0</v>
      </c>
      <c r="AG86" s="37">
        <f>'Raw_At-Risk_Data'!AC27</f>
        <v>0</v>
      </c>
      <c r="AH86" s="37">
        <f>'Raw_At-Risk_Data'!AD27</f>
        <v>0</v>
      </c>
      <c r="AI86" s="37">
        <f>'Raw_At-Risk_Data'!AE27</f>
        <v>0</v>
      </c>
      <c r="AJ86" s="37">
        <f>'Raw_At-Risk_Data'!AF27</f>
        <v>0</v>
      </c>
      <c r="AK86" s="37">
        <f>'Raw_At-Risk_Data'!AG27</f>
        <v>0</v>
      </c>
      <c r="AL86" s="37"/>
      <c r="AM86" s="37"/>
      <c r="AN86" s="37">
        <f>'Raw_At-Risk_Data'!AH27</f>
        <v>0</v>
      </c>
      <c r="AO86" s="37">
        <f>'Raw_At-Risk_Data'!AI27</f>
        <v>0</v>
      </c>
      <c r="AP86" s="37">
        <f>'Raw_At-Risk_Data'!AJ27</f>
        <v>0</v>
      </c>
      <c r="AQ86" s="37">
        <f>'Raw_At-Risk_Data'!AK27</f>
        <v>2</v>
      </c>
      <c r="AR86" s="37">
        <f>'Raw_At-Risk_Data'!AL27</f>
        <v>0</v>
      </c>
      <c r="AS86" s="37">
        <f>'Raw_At-Risk_Data'!AM27</f>
        <v>0</v>
      </c>
      <c r="AT86" s="37">
        <f>'Raw_At-Risk_Data'!AN27</f>
        <v>0</v>
      </c>
      <c r="AU86" s="37">
        <f>'Raw_At-Risk_Data'!AO27</f>
        <v>0</v>
      </c>
      <c r="AV86" s="37">
        <f>'Raw_At-Risk_Data'!AP27</f>
        <v>0</v>
      </c>
      <c r="AW86" s="37">
        <f>'Raw_At-Risk_Data'!AQ27</f>
        <v>0</v>
      </c>
      <c r="AX86" s="37"/>
    </row>
    <row r="87" spans="1:50" x14ac:dyDescent="0.25">
      <c r="A87" s="35" t="str">
        <f>'Raw_At-Risk_Data'!A28</f>
        <v>31</v>
      </c>
      <c r="B87" t="str">
        <f>'Raw_At-Risk_Data'!B28</f>
        <v>ENMU-RU</v>
      </c>
      <c r="C87" s="343" t="str">
        <f>'Raw_At-Risk_Data'!C28</f>
        <v>3</v>
      </c>
      <c r="D87" s="37">
        <f>'Raw_At-Risk_Data'!D28</f>
        <v>33</v>
      </c>
      <c r="E87" s="37">
        <f>'Raw_At-Risk_Data'!E28</f>
        <v>0</v>
      </c>
      <c r="F87" s="37">
        <f>'Raw_At-Risk_Data'!F28</f>
        <v>0</v>
      </c>
      <c r="G87" s="37">
        <f>'Raw_At-Risk_Data'!G28</f>
        <v>0</v>
      </c>
      <c r="H87" s="37">
        <f>'Raw_At-Risk_Data'!H28</f>
        <v>0</v>
      </c>
      <c r="I87" s="37">
        <f>'Raw_At-Risk_Data'!I28</f>
        <v>0</v>
      </c>
      <c r="J87" s="37">
        <f>'Raw_At-Risk_Data'!J28</f>
        <v>0</v>
      </c>
      <c r="K87" s="37">
        <f>'Raw_At-Risk_Data'!K28</f>
        <v>0</v>
      </c>
      <c r="L87" s="37">
        <f>'Raw_At-Risk_Data'!L28</f>
        <v>0</v>
      </c>
      <c r="M87" s="37">
        <f>'Raw_At-Risk_Data'!M28</f>
        <v>0</v>
      </c>
      <c r="N87" s="37"/>
      <c r="O87" s="37"/>
      <c r="P87" s="37">
        <f>'Raw_At-Risk_Data'!N28</f>
        <v>20</v>
      </c>
      <c r="Q87" s="37">
        <f>'Raw_At-Risk_Data'!O28</f>
        <v>0</v>
      </c>
      <c r="R87" s="37">
        <f>'Raw_At-Risk_Data'!P28</f>
        <v>0</v>
      </c>
      <c r="S87" s="37">
        <f>'Raw_At-Risk_Data'!Q28</f>
        <v>0</v>
      </c>
      <c r="T87" s="37">
        <f>'Raw_At-Risk_Data'!R28</f>
        <v>0</v>
      </c>
      <c r="U87" s="37">
        <f>'Raw_At-Risk_Data'!S28</f>
        <v>0</v>
      </c>
      <c r="V87" s="37">
        <f>'Raw_At-Risk_Data'!T28</f>
        <v>0</v>
      </c>
      <c r="W87" s="37">
        <f>'Raw_At-Risk_Data'!U28</f>
        <v>0</v>
      </c>
      <c r="X87" s="37">
        <f>'Raw_At-Risk_Data'!V28</f>
        <v>0</v>
      </c>
      <c r="Y87" s="37">
        <f>'Raw_At-Risk_Data'!W28</f>
        <v>0</v>
      </c>
      <c r="Z87" s="37"/>
      <c r="AA87" s="37"/>
      <c r="AB87" s="37">
        <f>'Raw_At-Risk_Data'!X28</f>
        <v>18</v>
      </c>
      <c r="AC87" s="37">
        <f>'Raw_At-Risk_Data'!Y28</f>
        <v>0</v>
      </c>
      <c r="AD87" s="37">
        <f>'Raw_At-Risk_Data'!Z28</f>
        <v>0</v>
      </c>
      <c r="AE87" s="37">
        <f>'Raw_At-Risk_Data'!AA28</f>
        <v>0</v>
      </c>
      <c r="AF87" s="37">
        <f>'Raw_At-Risk_Data'!AB28</f>
        <v>0</v>
      </c>
      <c r="AG87" s="37">
        <f>'Raw_At-Risk_Data'!AC28</f>
        <v>0</v>
      </c>
      <c r="AH87" s="37">
        <f>'Raw_At-Risk_Data'!AD28</f>
        <v>0</v>
      </c>
      <c r="AI87" s="37">
        <f>'Raw_At-Risk_Data'!AE28</f>
        <v>0</v>
      </c>
      <c r="AJ87" s="37">
        <f>'Raw_At-Risk_Data'!AF28</f>
        <v>0</v>
      </c>
      <c r="AK87" s="37">
        <f>'Raw_At-Risk_Data'!AG28</f>
        <v>0</v>
      </c>
      <c r="AL87" s="37"/>
      <c r="AM87" s="37"/>
      <c r="AN87" s="37">
        <f>'Raw_At-Risk_Data'!AH28</f>
        <v>15</v>
      </c>
      <c r="AO87" s="37">
        <f>'Raw_At-Risk_Data'!AI28</f>
        <v>0</v>
      </c>
      <c r="AP87" s="37">
        <f>'Raw_At-Risk_Data'!AJ28</f>
        <v>0</v>
      </c>
      <c r="AQ87" s="37">
        <f>'Raw_At-Risk_Data'!AK28</f>
        <v>0</v>
      </c>
      <c r="AR87" s="37">
        <f>'Raw_At-Risk_Data'!AL28</f>
        <v>0</v>
      </c>
      <c r="AS87" s="37">
        <f>'Raw_At-Risk_Data'!AM28</f>
        <v>0</v>
      </c>
      <c r="AT87" s="37">
        <f>'Raw_At-Risk_Data'!AN28</f>
        <v>0</v>
      </c>
      <c r="AU87" s="37">
        <f>'Raw_At-Risk_Data'!AO28</f>
        <v>0</v>
      </c>
      <c r="AV87" s="37">
        <f>'Raw_At-Risk_Data'!AP28</f>
        <v>0</v>
      </c>
      <c r="AW87" s="37">
        <f>'Raw_At-Risk_Data'!AQ28</f>
        <v>0</v>
      </c>
      <c r="AX87" s="37"/>
    </row>
    <row r="88" spans="1:50" x14ac:dyDescent="0.25">
      <c r="D88" s="344">
        <f t="shared" ref="D88:M88" si="64">SUM(D85:D87)</f>
        <v>34</v>
      </c>
      <c r="E88" s="344">
        <f t="shared" si="64"/>
        <v>2</v>
      </c>
      <c r="F88" s="344">
        <f t="shared" si="64"/>
        <v>1</v>
      </c>
      <c r="G88" s="344">
        <f t="shared" si="64"/>
        <v>20</v>
      </c>
      <c r="H88" s="344">
        <f t="shared" si="64"/>
        <v>0</v>
      </c>
      <c r="I88" s="344">
        <f t="shared" si="64"/>
        <v>0</v>
      </c>
      <c r="J88" s="344">
        <f t="shared" si="64"/>
        <v>0</v>
      </c>
      <c r="K88" s="344">
        <f t="shared" si="64"/>
        <v>0</v>
      </c>
      <c r="L88" s="344">
        <f t="shared" si="64"/>
        <v>0</v>
      </c>
      <c r="M88" s="344">
        <f t="shared" si="64"/>
        <v>0</v>
      </c>
      <c r="N88" s="37"/>
      <c r="O88" s="37"/>
      <c r="P88" s="344">
        <f t="shared" ref="P88:Y88" si="65">SUM(P85:P87)</f>
        <v>21</v>
      </c>
      <c r="Q88" s="344">
        <f t="shared" si="65"/>
        <v>5</v>
      </c>
      <c r="R88" s="344">
        <f t="shared" si="65"/>
        <v>0</v>
      </c>
      <c r="S88" s="344">
        <f t="shared" si="65"/>
        <v>18</v>
      </c>
      <c r="T88" s="344">
        <f t="shared" si="65"/>
        <v>0</v>
      </c>
      <c r="U88" s="344">
        <f t="shared" si="65"/>
        <v>0</v>
      </c>
      <c r="V88" s="344">
        <f t="shared" si="65"/>
        <v>0</v>
      </c>
      <c r="W88" s="344">
        <f t="shared" si="65"/>
        <v>0</v>
      </c>
      <c r="X88" s="344">
        <f t="shared" si="65"/>
        <v>0</v>
      </c>
      <c r="Y88" s="344">
        <f t="shared" si="65"/>
        <v>0</v>
      </c>
      <c r="Z88" s="37"/>
      <c r="AA88" s="37"/>
      <c r="AB88" s="344">
        <f t="shared" ref="AB88:AK88" si="66">SUM(AB85:AB87)</f>
        <v>19</v>
      </c>
      <c r="AC88" s="344">
        <f t="shared" si="66"/>
        <v>2</v>
      </c>
      <c r="AD88" s="344">
        <f t="shared" si="66"/>
        <v>0</v>
      </c>
      <c r="AE88" s="344">
        <f t="shared" si="66"/>
        <v>10</v>
      </c>
      <c r="AF88" s="344">
        <f t="shared" si="66"/>
        <v>0</v>
      </c>
      <c r="AG88" s="344">
        <f t="shared" si="66"/>
        <v>0</v>
      </c>
      <c r="AH88" s="344">
        <f t="shared" si="66"/>
        <v>0</v>
      </c>
      <c r="AI88" s="344">
        <f t="shared" si="66"/>
        <v>0</v>
      </c>
      <c r="AJ88" s="344">
        <f t="shared" si="66"/>
        <v>0</v>
      </c>
      <c r="AK88" s="344">
        <f t="shared" si="66"/>
        <v>0</v>
      </c>
      <c r="AL88" s="37"/>
      <c r="AM88" s="37"/>
      <c r="AN88" s="344">
        <f t="shared" ref="AN88:AW88" si="67">SUM(AN85:AN87)</f>
        <v>16</v>
      </c>
      <c r="AO88" s="344">
        <f t="shared" si="67"/>
        <v>1</v>
      </c>
      <c r="AP88" s="344">
        <f t="shared" si="67"/>
        <v>0</v>
      </c>
      <c r="AQ88" s="344">
        <f t="shared" si="67"/>
        <v>20</v>
      </c>
      <c r="AR88" s="344">
        <f t="shared" si="67"/>
        <v>0</v>
      </c>
      <c r="AS88" s="344">
        <f t="shared" si="67"/>
        <v>0</v>
      </c>
      <c r="AT88" s="344">
        <f t="shared" si="67"/>
        <v>0</v>
      </c>
      <c r="AU88" s="344">
        <f t="shared" si="67"/>
        <v>0</v>
      </c>
      <c r="AV88" s="344">
        <f t="shared" si="67"/>
        <v>0</v>
      </c>
      <c r="AW88" s="344">
        <f t="shared" si="67"/>
        <v>0</v>
      </c>
      <c r="AX88" s="37"/>
    </row>
    <row r="89" spans="1:50" x14ac:dyDescent="0.25"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</row>
    <row r="90" spans="1:50" x14ac:dyDescent="0.25">
      <c r="D90" s="37">
        <f>D85*Matrices!$B$54</f>
        <v>575</v>
      </c>
      <c r="E90" s="37">
        <f>E85*Matrices!$C$54</f>
        <v>1150</v>
      </c>
      <c r="F90" s="37">
        <f>F85*Matrices!$D$54</f>
        <v>0</v>
      </c>
      <c r="G90" s="37">
        <f>G85*Matrices!$E$54</f>
        <v>10925</v>
      </c>
      <c r="H90" s="37">
        <f>H85*Matrices!$F$54</f>
        <v>0</v>
      </c>
      <c r="I90" s="37">
        <f>I85*Matrices!$G$54</f>
        <v>0</v>
      </c>
      <c r="J90" s="37">
        <f>J85*Matrices!$H$54</f>
        <v>0</v>
      </c>
      <c r="K90" s="37">
        <f>K85*Matrices!$I$54</f>
        <v>0</v>
      </c>
      <c r="L90" s="37">
        <f>L85*Matrices!$J$54</f>
        <v>0</v>
      </c>
      <c r="M90" s="37">
        <f>M85*Matrices!$K$54</f>
        <v>0</v>
      </c>
      <c r="N90" s="37"/>
      <c r="O90" s="37"/>
      <c r="P90" s="37">
        <f>P85*Matrices!$B$54</f>
        <v>575</v>
      </c>
      <c r="Q90" s="37">
        <f>Q85*Matrices!$C$54</f>
        <v>2300</v>
      </c>
      <c r="R90" s="37">
        <f>R85*Matrices!$D$54</f>
        <v>0</v>
      </c>
      <c r="S90" s="37">
        <f>S85*Matrices!$E$54</f>
        <v>9775</v>
      </c>
      <c r="T90" s="37">
        <f>T85*Matrices!$F$54</f>
        <v>0</v>
      </c>
      <c r="U90" s="37">
        <f>U85*Matrices!$G$54</f>
        <v>0</v>
      </c>
      <c r="V90" s="37">
        <f>V85*Matrices!$H$54</f>
        <v>0</v>
      </c>
      <c r="W90" s="37">
        <f>W85*Matrices!$I$54</f>
        <v>0</v>
      </c>
      <c r="X90" s="37">
        <f>X85*Matrices!$J$54</f>
        <v>0</v>
      </c>
      <c r="Y90" s="37">
        <f>Y85*Matrices!$K$54</f>
        <v>0</v>
      </c>
      <c r="Z90" s="37"/>
      <c r="AA90" s="37"/>
      <c r="AB90" s="37">
        <f>AB85*Matrices!$B$54</f>
        <v>575</v>
      </c>
      <c r="AC90" s="37">
        <f>AC85*Matrices!$C$54</f>
        <v>1150</v>
      </c>
      <c r="AD90" s="37">
        <f>AD85*Matrices!$D$54</f>
        <v>0</v>
      </c>
      <c r="AE90" s="37">
        <f>AE85*Matrices!$E$54</f>
        <v>5750</v>
      </c>
      <c r="AF90" s="37">
        <f>AF85*Matrices!$F$54</f>
        <v>0</v>
      </c>
      <c r="AG90" s="37">
        <f>AG85*Matrices!$G$54</f>
        <v>0</v>
      </c>
      <c r="AH90" s="37">
        <f>AH85*Matrices!$H$54</f>
        <v>0</v>
      </c>
      <c r="AI90" s="37">
        <f>AI85*Matrices!$I$54</f>
        <v>0</v>
      </c>
      <c r="AJ90" s="37">
        <f>AJ85*Matrices!$J$54</f>
        <v>0</v>
      </c>
      <c r="AK90" s="37">
        <f>AK85*Matrices!$K$54</f>
        <v>0</v>
      </c>
      <c r="AL90" s="37"/>
      <c r="AM90" s="37"/>
      <c r="AN90" s="37">
        <f>AN85*Matrices!$B$54</f>
        <v>575</v>
      </c>
      <c r="AO90" s="37">
        <f>AO85*Matrices!$C$54</f>
        <v>575</v>
      </c>
      <c r="AP90" s="37">
        <f>AP85*Matrices!$D$54</f>
        <v>0</v>
      </c>
      <c r="AQ90" s="37">
        <f>AQ85*Matrices!$E$54</f>
        <v>10350</v>
      </c>
      <c r="AR90" s="37">
        <f>AR85*Matrices!$F$54</f>
        <v>0</v>
      </c>
      <c r="AS90" s="37">
        <f>AS85*Matrices!$G$54</f>
        <v>0</v>
      </c>
      <c r="AT90" s="37">
        <f>AT85*Matrices!$H$54</f>
        <v>0</v>
      </c>
      <c r="AU90" s="37">
        <f>AU85*Matrices!$I$54</f>
        <v>0</v>
      </c>
      <c r="AV90" s="37">
        <f>AV85*Matrices!$J$54</f>
        <v>0</v>
      </c>
      <c r="AW90" s="37">
        <f>AW85*Matrices!$K$54</f>
        <v>0</v>
      </c>
      <c r="AX90" s="37"/>
    </row>
    <row r="91" spans="1:50" x14ac:dyDescent="0.25">
      <c r="D91" s="37">
        <f>D86*Matrices!$B$55</f>
        <v>0</v>
      </c>
      <c r="E91" s="37">
        <f>E86*Matrices!$C$55</f>
        <v>0</v>
      </c>
      <c r="F91" s="37">
        <f>F86*Matrices!$D$55</f>
        <v>575</v>
      </c>
      <c r="G91" s="37">
        <f>G86*Matrices!$E$55</f>
        <v>575</v>
      </c>
      <c r="H91" s="37">
        <f>H86*Matrices!$F$55</f>
        <v>0</v>
      </c>
      <c r="I91" s="37">
        <f>I86*Matrices!$G$55</f>
        <v>0</v>
      </c>
      <c r="J91" s="37">
        <f>J86*Matrices!$H$55</f>
        <v>0</v>
      </c>
      <c r="K91" s="37">
        <f>K86*Matrices!$I$55</f>
        <v>0</v>
      </c>
      <c r="L91" s="37">
        <f>L86*Matrices!$J$55</f>
        <v>0</v>
      </c>
      <c r="M91" s="37">
        <f>M86*Matrices!$K$55</f>
        <v>0</v>
      </c>
      <c r="N91" s="37"/>
      <c r="O91" s="37"/>
      <c r="P91" s="37">
        <f>P86*Matrices!$B$55</f>
        <v>0</v>
      </c>
      <c r="Q91" s="37">
        <f>Q86*Matrices!$C$55</f>
        <v>575</v>
      </c>
      <c r="R91" s="37">
        <f>R86*Matrices!$D$55</f>
        <v>0</v>
      </c>
      <c r="S91" s="37">
        <f>S86*Matrices!$E$55</f>
        <v>575</v>
      </c>
      <c r="T91" s="37">
        <f>T86*Matrices!$F$55</f>
        <v>0</v>
      </c>
      <c r="U91" s="37">
        <f>U86*Matrices!$G$55</f>
        <v>0</v>
      </c>
      <c r="V91" s="37">
        <f>V86*Matrices!$H$55</f>
        <v>0</v>
      </c>
      <c r="W91" s="37">
        <f>W86*Matrices!$I$55</f>
        <v>0</v>
      </c>
      <c r="X91" s="37">
        <f>X86*Matrices!$J$55</f>
        <v>0</v>
      </c>
      <c r="Y91" s="37">
        <f>Y86*Matrices!$K$55</f>
        <v>0</v>
      </c>
      <c r="Z91" s="37"/>
      <c r="AA91" s="37"/>
      <c r="AB91" s="37">
        <f>AB86*Matrices!$B$55</f>
        <v>0</v>
      </c>
      <c r="AC91" s="37">
        <f>AC86*Matrices!$C$55</f>
        <v>0</v>
      </c>
      <c r="AD91" s="37">
        <f>AD86*Matrices!$D$55</f>
        <v>0</v>
      </c>
      <c r="AE91" s="37">
        <f>AE86*Matrices!$E$55</f>
        <v>0</v>
      </c>
      <c r="AF91" s="37">
        <f>AF86*Matrices!$F$55</f>
        <v>0</v>
      </c>
      <c r="AG91" s="37">
        <f>AG86*Matrices!$G$55</f>
        <v>0</v>
      </c>
      <c r="AH91" s="37">
        <f>AH86*Matrices!$H$55</f>
        <v>0</v>
      </c>
      <c r="AI91" s="37">
        <f>AI86*Matrices!$I$55</f>
        <v>0</v>
      </c>
      <c r="AJ91" s="37">
        <f>AJ86*Matrices!$J$55</f>
        <v>0</v>
      </c>
      <c r="AK91" s="37">
        <f>AK86*Matrices!$K$55</f>
        <v>0</v>
      </c>
      <c r="AL91" s="37"/>
      <c r="AM91" s="37"/>
      <c r="AN91" s="37">
        <f>AN86*Matrices!$B$55</f>
        <v>0</v>
      </c>
      <c r="AO91" s="37">
        <f>AO86*Matrices!$C$55</f>
        <v>0</v>
      </c>
      <c r="AP91" s="37">
        <f>AP86*Matrices!$D$55</f>
        <v>0</v>
      </c>
      <c r="AQ91" s="37">
        <f>AQ86*Matrices!$E$55</f>
        <v>1150</v>
      </c>
      <c r="AR91" s="37">
        <f>AR86*Matrices!$F$55</f>
        <v>0</v>
      </c>
      <c r="AS91" s="37">
        <f>AS86*Matrices!$G$55</f>
        <v>0</v>
      </c>
      <c r="AT91" s="37">
        <f>AT86*Matrices!$H$55</f>
        <v>0</v>
      </c>
      <c r="AU91" s="37">
        <f>AU86*Matrices!$I$55</f>
        <v>0</v>
      </c>
      <c r="AV91" s="37">
        <f>AV86*Matrices!$J$55</f>
        <v>0</v>
      </c>
      <c r="AW91" s="37">
        <f>AW86*Matrices!$K$55</f>
        <v>0</v>
      </c>
      <c r="AX91" s="37"/>
    </row>
    <row r="92" spans="1:50" x14ac:dyDescent="0.25">
      <c r="D92" s="37">
        <f>D87*Matrices!$B$56</f>
        <v>18975</v>
      </c>
      <c r="E92" s="37">
        <f>E87*Matrices!$C$56</f>
        <v>0</v>
      </c>
      <c r="F92" s="37">
        <f>F87*Matrices!$D$56</f>
        <v>0</v>
      </c>
      <c r="G92" s="37">
        <f>G87*Matrices!$E$56</f>
        <v>0</v>
      </c>
      <c r="H92" s="37">
        <f>H87*Matrices!$F$56</f>
        <v>0</v>
      </c>
      <c r="I92" s="37">
        <f>I87*Matrices!$G$56</f>
        <v>0</v>
      </c>
      <c r="J92" s="37">
        <f>J87*Matrices!$H$56</f>
        <v>0</v>
      </c>
      <c r="K92" s="37">
        <f>K87*Matrices!$I$56</f>
        <v>0</v>
      </c>
      <c r="L92" s="37">
        <f>L87*Matrices!$J$56</f>
        <v>0</v>
      </c>
      <c r="M92" s="37">
        <f>M87*Matrices!$K$56</f>
        <v>0</v>
      </c>
      <c r="N92" s="37"/>
      <c r="O92" s="37"/>
      <c r="P92" s="37">
        <f>P87*Matrices!$B$56</f>
        <v>11500</v>
      </c>
      <c r="Q92" s="37">
        <f>Q87*Matrices!$C$56</f>
        <v>0</v>
      </c>
      <c r="R92" s="37">
        <f>R87*Matrices!$D$56</f>
        <v>0</v>
      </c>
      <c r="S92" s="37">
        <f>S87*Matrices!$E$56</f>
        <v>0</v>
      </c>
      <c r="T92" s="37">
        <f>T87*Matrices!$F$56</f>
        <v>0</v>
      </c>
      <c r="U92" s="37">
        <f>U87*Matrices!$G$56</f>
        <v>0</v>
      </c>
      <c r="V92" s="37">
        <f>V87*Matrices!$H$56</f>
        <v>0</v>
      </c>
      <c r="W92" s="37">
        <f>W87*Matrices!$I$56</f>
        <v>0</v>
      </c>
      <c r="X92" s="37">
        <f>X87*Matrices!$J$56</f>
        <v>0</v>
      </c>
      <c r="Y92" s="37">
        <f>Y87*Matrices!$K$56</f>
        <v>0</v>
      </c>
      <c r="Z92" s="37"/>
      <c r="AA92" s="37"/>
      <c r="AB92" s="37">
        <f>AB87*Matrices!$B$56</f>
        <v>10350</v>
      </c>
      <c r="AC92" s="37">
        <f>AC87*Matrices!$C$56</f>
        <v>0</v>
      </c>
      <c r="AD92" s="37">
        <f>AD87*Matrices!$D$56</f>
        <v>0</v>
      </c>
      <c r="AE92" s="37">
        <f>AE87*Matrices!$E$56</f>
        <v>0</v>
      </c>
      <c r="AF92" s="37">
        <f>AF87*Matrices!$F$56</f>
        <v>0</v>
      </c>
      <c r="AG92" s="37">
        <f>AG87*Matrices!$G$56</f>
        <v>0</v>
      </c>
      <c r="AH92" s="37">
        <f>AH87*Matrices!$H$56</f>
        <v>0</v>
      </c>
      <c r="AI92" s="37">
        <f>AI87*Matrices!$I$56</f>
        <v>0</v>
      </c>
      <c r="AJ92" s="37">
        <f>AJ87*Matrices!$J$56</f>
        <v>0</v>
      </c>
      <c r="AK92" s="37">
        <f>AK87*Matrices!$K$56</f>
        <v>0</v>
      </c>
      <c r="AL92" s="37"/>
      <c r="AM92" s="37"/>
      <c r="AN92" s="37">
        <f>AN87*Matrices!$B$56</f>
        <v>8625</v>
      </c>
      <c r="AO92" s="37">
        <f>AO87*Matrices!$C$56</f>
        <v>0</v>
      </c>
      <c r="AP92" s="37">
        <f>AP87*Matrices!$D$56</f>
        <v>0</v>
      </c>
      <c r="AQ92" s="37">
        <f>AQ87*Matrices!$E$56</f>
        <v>0</v>
      </c>
      <c r="AR92" s="37">
        <f>AR87*Matrices!$F$56</f>
        <v>0</v>
      </c>
      <c r="AS92" s="37">
        <f>AS87*Matrices!$G$56</f>
        <v>0</v>
      </c>
      <c r="AT92" s="37">
        <f>AT87*Matrices!$H$56</f>
        <v>0</v>
      </c>
      <c r="AU92" s="37">
        <f>AU87*Matrices!$I$56</f>
        <v>0</v>
      </c>
      <c r="AV92" s="37">
        <f>AV87*Matrices!$J$56</f>
        <v>0</v>
      </c>
      <c r="AW92" s="37">
        <f>AW87*Matrices!$K$56</f>
        <v>0</v>
      </c>
      <c r="AX92" s="37"/>
    </row>
    <row r="93" spans="1:50" x14ac:dyDescent="0.25">
      <c r="B93" t="str">
        <f>B87</f>
        <v>ENMU-RU</v>
      </c>
      <c r="D93" s="344">
        <f t="shared" ref="D93:M93" si="68">SUM(D90:D92)</f>
        <v>19550</v>
      </c>
      <c r="E93" s="344">
        <f t="shared" si="68"/>
        <v>1150</v>
      </c>
      <c r="F93" s="344">
        <f t="shared" si="68"/>
        <v>575</v>
      </c>
      <c r="G93" s="344">
        <f t="shared" si="68"/>
        <v>11500</v>
      </c>
      <c r="H93" s="344">
        <f t="shared" si="68"/>
        <v>0</v>
      </c>
      <c r="I93" s="344">
        <f t="shared" si="68"/>
        <v>0</v>
      </c>
      <c r="J93" s="344">
        <f t="shared" si="68"/>
        <v>0</v>
      </c>
      <c r="K93" s="344">
        <f t="shared" si="68"/>
        <v>0</v>
      </c>
      <c r="L93" s="344">
        <f t="shared" si="68"/>
        <v>0</v>
      </c>
      <c r="M93" s="344">
        <f t="shared" si="68"/>
        <v>0</v>
      </c>
      <c r="N93" s="194">
        <f>SUM(D93:M93)/Matrices!$L$56</f>
        <v>10.257948410317937</v>
      </c>
      <c r="O93" s="37"/>
      <c r="P93" s="344">
        <f t="shared" ref="P93:Y93" si="69">SUM(P90:P92)</f>
        <v>12075</v>
      </c>
      <c r="Q93" s="344">
        <f t="shared" si="69"/>
        <v>2875</v>
      </c>
      <c r="R93" s="344">
        <f t="shared" si="69"/>
        <v>0</v>
      </c>
      <c r="S93" s="344">
        <f t="shared" si="69"/>
        <v>10350</v>
      </c>
      <c r="T93" s="344">
        <f t="shared" si="69"/>
        <v>0</v>
      </c>
      <c r="U93" s="344">
        <f t="shared" si="69"/>
        <v>0</v>
      </c>
      <c r="V93" s="344">
        <f t="shared" si="69"/>
        <v>0</v>
      </c>
      <c r="W93" s="344">
        <f t="shared" si="69"/>
        <v>0</v>
      </c>
      <c r="X93" s="344">
        <f t="shared" si="69"/>
        <v>0</v>
      </c>
      <c r="Y93" s="344">
        <f t="shared" si="69"/>
        <v>0</v>
      </c>
      <c r="Z93" s="194">
        <f>SUM(P93:Y93)/Matrices!$L$56</f>
        <v>7.9184163167366526</v>
      </c>
      <c r="AA93" s="37"/>
      <c r="AB93" s="344">
        <f t="shared" ref="AB93:AK93" si="70">SUM(AB90:AB92)</f>
        <v>10925</v>
      </c>
      <c r="AC93" s="344">
        <f t="shared" si="70"/>
        <v>1150</v>
      </c>
      <c r="AD93" s="344">
        <f t="shared" si="70"/>
        <v>0</v>
      </c>
      <c r="AE93" s="344">
        <f t="shared" si="70"/>
        <v>5750</v>
      </c>
      <c r="AF93" s="344">
        <f t="shared" si="70"/>
        <v>0</v>
      </c>
      <c r="AG93" s="344">
        <f t="shared" si="70"/>
        <v>0</v>
      </c>
      <c r="AH93" s="344">
        <f t="shared" si="70"/>
        <v>0</v>
      </c>
      <c r="AI93" s="344">
        <f t="shared" si="70"/>
        <v>0</v>
      </c>
      <c r="AJ93" s="344">
        <f t="shared" si="70"/>
        <v>0</v>
      </c>
      <c r="AK93" s="344">
        <f t="shared" si="70"/>
        <v>0</v>
      </c>
      <c r="AL93" s="194">
        <f>SUM(AB93:AK93)/Matrices!$L$56</f>
        <v>5.5788842231553684</v>
      </c>
      <c r="AM93" s="37"/>
      <c r="AN93" s="344">
        <f t="shared" ref="AN93:AW93" si="71">SUM(AN90:AN92)</f>
        <v>9200</v>
      </c>
      <c r="AO93" s="344">
        <f t="shared" si="71"/>
        <v>575</v>
      </c>
      <c r="AP93" s="344">
        <f t="shared" si="71"/>
        <v>0</v>
      </c>
      <c r="AQ93" s="344">
        <f t="shared" si="71"/>
        <v>11500</v>
      </c>
      <c r="AR93" s="344">
        <f t="shared" si="71"/>
        <v>0</v>
      </c>
      <c r="AS93" s="344">
        <f t="shared" si="71"/>
        <v>0</v>
      </c>
      <c r="AT93" s="344">
        <f t="shared" si="71"/>
        <v>0</v>
      </c>
      <c r="AU93" s="344">
        <f t="shared" si="71"/>
        <v>0</v>
      </c>
      <c r="AV93" s="344">
        <f t="shared" si="71"/>
        <v>0</v>
      </c>
      <c r="AW93" s="344">
        <f t="shared" si="71"/>
        <v>0</v>
      </c>
      <c r="AX93" s="194">
        <f>SUM(AN93:AW93)/Matrices!$L$56</f>
        <v>6.65866826634673</v>
      </c>
    </row>
    <row r="94" spans="1:50" x14ac:dyDescent="0.25"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</row>
    <row r="95" spans="1:50" x14ac:dyDescent="0.25">
      <c r="A95" s="35" t="str">
        <f>'Raw_At-Risk_Data'!A29</f>
        <v>32</v>
      </c>
      <c r="B95" t="str">
        <f>'Raw_At-Risk_Data'!B29</f>
        <v>NMSU-AL</v>
      </c>
      <c r="C95" s="343" t="str">
        <f>'Raw_At-Risk_Data'!C29</f>
        <v>1</v>
      </c>
      <c r="D95" s="37">
        <f>'Raw_At-Risk_Data'!D29</f>
        <v>0</v>
      </c>
      <c r="E95" s="37">
        <f>'Raw_At-Risk_Data'!E29</f>
        <v>1</v>
      </c>
      <c r="F95" s="37">
        <f>'Raw_At-Risk_Data'!F29</f>
        <v>0</v>
      </c>
      <c r="G95" s="37">
        <f>'Raw_At-Risk_Data'!G29</f>
        <v>101</v>
      </c>
      <c r="H95" s="37">
        <f>'Raw_At-Risk_Data'!H29</f>
        <v>0</v>
      </c>
      <c r="I95" s="37">
        <f>'Raw_At-Risk_Data'!I29</f>
        <v>0</v>
      </c>
      <c r="J95" s="37">
        <f>'Raw_At-Risk_Data'!J29</f>
        <v>0</v>
      </c>
      <c r="K95" s="37">
        <f>'Raw_At-Risk_Data'!K29</f>
        <v>0</v>
      </c>
      <c r="L95" s="37">
        <f>'Raw_At-Risk_Data'!L29</f>
        <v>0</v>
      </c>
      <c r="M95" s="37">
        <f>'Raw_At-Risk_Data'!M29</f>
        <v>0</v>
      </c>
      <c r="N95" s="37"/>
      <c r="O95" s="37"/>
      <c r="P95" s="37">
        <f>'Raw_At-Risk_Data'!N29</f>
        <v>0</v>
      </c>
      <c r="Q95" s="37">
        <f>'Raw_At-Risk_Data'!O29</f>
        <v>1</v>
      </c>
      <c r="R95" s="37">
        <f>'Raw_At-Risk_Data'!P29</f>
        <v>0</v>
      </c>
      <c r="S95" s="37">
        <f>'Raw_At-Risk_Data'!Q29</f>
        <v>151</v>
      </c>
      <c r="T95" s="37">
        <f>'Raw_At-Risk_Data'!R29</f>
        <v>0</v>
      </c>
      <c r="U95" s="37">
        <f>'Raw_At-Risk_Data'!S29</f>
        <v>0</v>
      </c>
      <c r="V95" s="37">
        <f>'Raw_At-Risk_Data'!T29</f>
        <v>0</v>
      </c>
      <c r="W95" s="37">
        <f>'Raw_At-Risk_Data'!U29</f>
        <v>0</v>
      </c>
      <c r="X95" s="37">
        <f>'Raw_At-Risk_Data'!V29</f>
        <v>0</v>
      </c>
      <c r="Y95" s="37">
        <f>'Raw_At-Risk_Data'!W29</f>
        <v>0</v>
      </c>
      <c r="Z95" s="37"/>
      <c r="AA95" s="37"/>
      <c r="AB95" s="37">
        <f>'Raw_At-Risk_Data'!X29</f>
        <v>0</v>
      </c>
      <c r="AC95" s="37">
        <f>'Raw_At-Risk_Data'!Y29</f>
        <v>2</v>
      </c>
      <c r="AD95" s="37">
        <f>'Raw_At-Risk_Data'!Z29</f>
        <v>0</v>
      </c>
      <c r="AE95" s="37">
        <f>'Raw_At-Risk_Data'!AA29</f>
        <v>142</v>
      </c>
      <c r="AF95" s="37">
        <f>'Raw_At-Risk_Data'!AB29</f>
        <v>0</v>
      </c>
      <c r="AG95" s="37">
        <f>'Raw_At-Risk_Data'!AC29</f>
        <v>0</v>
      </c>
      <c r="AH95" s="37">
        <f>'Raw_At-Risk_Data'!AD29</f>
        <v>0</v>
      </c>
      <c r="AI95" s="37">
        <f>'Raw_At-Risk_Data'!AE29</f>
        <v>0</v>
      </c>
      <c r="AJ95" s="37">
        <f>'Raw_At-Risk_Data'!AF29</f>
        <v>0</v>
      </c>
      <c r="AK95" s="37">
        <f>'Raw_At-Risk_Data'!AG29</f>
        <v>0</v>
      </c>
      <c r="AL95" s="37"/>
      <c r="AM95" s="37"/>
      <c r="AN95" s="37">
        <f>'Raw_At-Risk_Data'!AH29</f>
        <v>0</v>
      </c>
      <c r="AO95" s="37">
        <f>'Raw_At-Risk_Data'!AI29</f>
        <v>2</v>
      </c>
      <c r="AP95" s="37">
        <f>'Raw_At-Risk_Data'!AJ29</f>
        <v>0</v>
      </c>
      <c r="AQ95" s="37">
        <f>'Raw_At-Risk_Data'!AK29</f>
        <v>90</v>
      </c>
      <c r="AR95" s="37">
        <f>'Raw_At-Risk_Data'!AL29</f>
        <v>0</v>
      </c>
      <c r="AS95" s="37">
        <f>'Raw_At-Risk_Data'!AM29</f>
        <v>0</v>
      </c>
      <c r="AT95" s="37">
        <f>'Raw_At-Risk_Data'!AN29</f>
        <v>0</v>
      </c>
      <c r="AU95" s="37">
        <f>'Raw_At-Risk_Data'!AO29</f>
        <v>0</v>
      </c>
      <c r="AV95" s="37">
        <f>'Raw_At-Risk_Data'!AP29</f>
        <v>0</v>
      </c>
      <c r="AW95" s="37">
        <f>'Raw_At-Risk_Data'!AQ29</f>
        <v>0</v>
      </c>
      <c r="AX95" s="37"/>
    </row>
    <row r="96" spans="1:50" x14ac:dyDescent="0.25">
      <c r="A96" s="35" t="str">
        <f>'Raw_At-Risk_Data'!A30</f>
        <v>32</v>
      </c>
      <c r="B96" t="str">
        <f>'Raw_At-Risk_Data'!B30</f>
        <v>NMSU-AL</v>
      </c>
      <c r="C96" s="343" t="str">
        <f>'Raw_At-Risk_Data'!C30</f>
        <v>2</v>
      </c>
      <c r="D96" s="37">
        <f>'Raw_At-Risk_Data'!D30</f>
        <v>0</v>
      </c>
      <c r="E96" s="37">
        <f>'Raw_At-Risk_Data'!E30</f>
        <v>0</v>
      </c>
      <c r="F96" s="37">
        <f>'Raw_At-Risk_Data'!F30</f>
        <v>0</v>
      </c>
      <c r="G96" s="37">
        <f>'Raw_At-Risk_Data'!G30</f>
        <v>1</v>
      </c>
      <c r="H96" s="37">
        <f>'Raw_At-Risk_Data'!H30</f>
        <v>0</v>
      </c>
      <c r="I96" s="37">
        <f>'Raw_At-Risk_Data'!I30</f>
        <v>0</v>
      </c>
      <c r="J96" s="37">
        <f>'Raw_At-Risk_Data'!J30</f>
        <v>0</v>
      </c>
      <c r="K96" s="37">
        <f>'Raw_At-Risk_Data'!K30</f>
        <v>0</v>
      </c>
      <c r="L96" s="37">
        <f>'Raw_At-Risk_Data'!L30</f>
        <v>0</v>
      </c>
      <c r="M96" s="37">
        <f>'Raw_At-Risk_Data'!M30</f>
        <v>0</v>
      </c>
      <c r="N96" s="37"/>
      <c r="O96" s="37"/>
      <c r="P96" s="37">
        <f>'Raw_At-Risk_Data'!N30</f>
        <v>0</v>
      </c>
      <c r="Q96" s="37">
        <f>'Raw_At-Risk_Data'!O30</f>
        <v>1</v>
      </c>
      <c r="R96" s="37">
        <f>'Raw_At-Risk_Data'!P30</f>
        <v>0</v>
      </c>
      <c r="S96" s="37">
        <f>'Raw_At-Risk_Data'!Q30</f>
        <v>4</v>
      </c>
      <c r="T96" s="37">
        <f>'Raw_At-Risk_Data'!R30</f>
        <v>0</v>
      </c>
      <c r="U96" s="37">
        <f>'Raw_At-Risk_Data'!S30</f>
        <v>0</v>
      </c>
      <c r="V96" s="37">
        <f>'Raw_At-Risk_Data'!T30</f>
        <v>0</v>
      </c>
      <c r="W96" s="37">
        <f>'Raw_At-Risk_Data'!U30</f>
        <v>0</v>
      </c>
      <c r="X96" s="37">
        <f>'Raw_At-Risk_Data'!V30</f>
        <v>0</v>
      </c>
      <c r="Y96" s="37">
        <f>'Raw_At-Risk_Data'!W30</f>
        <v>0</v>
      </c>
      <c r="Z96" s="37"/>
      <c r="AA96" s="37"/>
      <c r="AB96" s="37">
        <f>'Raw_At-Risk_Data'!X30</f>
        <v>0</v>
      </c>
      <c r="AC96" s="37">
        <f>'Raw_At-Risk_Data'!Y30</f>
        <v>0</v>
      </c>
      <c r="AD96" s="37">
        <f>'Raw_At-Risk_Data'!Z30</f>
        <v>0</v>
      </c>
      <c r="AE96" s="37">
        <f>'Raw_At-Risk_Data'!AA30</f>
        <v>7</v>
      </c>
      <c r="AF96" s="37">
        <f>'Raw_At-Risk_Data'!AB30</f>
        <v>0</v>
      </c>
      <c r="AG96" s="37">
        <f>'Raw_At-Risk_Data'!AC30</f>
        <v>0</v>
      </c>
      <c r="AH96" s="37">
        <f>'Raw_At-Risk_Data'!AD30</f>
        <v>0</v>
      </c>
      <c r="AI96" s="37">
        <f>'Raw_At-Risk_Data'!AE30</f>
        <v>0</v>
      </c>
      <c r="AJ96" s="37">
        <f>'Raw_At-Risk_Data'!AF30</f>
        <v>0</v>
      </c>
      <c r="AK96" s="37">
        <f>'Raw_At-Risk_Data'!AG30</f>
        <v>0</v>
      </c>
      <c r="AL96" s="37"/>
      <c r="AM96" s="37"/>
      <c r="AN96" s="37">
        <f>'Raw_At-Risk_Data'!AH30</f>
        <v>0</v>
      </c>
      <c r="AO96" s="37">
        <f>'Raw_At-Risk_Data'!AI30</f>
        <v>1</v>
      </c>
      <c r="AP96" s="37">
        <f>'Raw_At-Risk_Data'!AJ30</f>
        <v>0</v>
      </c>
      <c r="AQ96" s="37">
        <f>'Raw_At-Risk_Data'!AK30</f>
        <v>9</v>
      </c>
      <c r="AR96" s="37">
        <f>'Raw_At-Risk_Data'!AL30</f>
        <v>0</v>
      </c>
      <c r="AS96" s="37">
        <f>'Raw_At-Risk_Data'!AM30</f>
        <v>0</v>
      </c>
      <c r="AT96" s="37">
        <f>'Raw_At-Risk_Data'!AN30</f>
        <v>0</v>
      </c>
      <c r="AU96" s="37">
        <f>'Raw_At-Risk_Data'!AO30</f>
        <v>0</v>
      </c>
      <c r="AV96" s="37">
        <f>'Raw_At-Risk_Data'!AP30</f>
        <v>0</v>
      </c>
      <c r="AW96" s="37">
        <f>'Raw_At-Risk_Data'!AQ30</f>
        <v>0</v>
      </c>
      <c r="AX96" s="37"/>
    </row>
    <row r="97" spans="1:50" x14ac:dyDescent="0.25">
      <c r="A97" s="35" t="str">
        <f>'Raw_At-Risk_Data'!A31</f>
        <v>32</v>
      </c>
      <c r="B97" t="str">
        <f>'Raw_At-Risk_Data'!B31</f>
        <v>NMSU-AL</v>
      </c>
      <c r="C97" s="343" t="str">
        <f>'Raw_At-Risk_Data'!C31</f>
        <v>3</v>
      </c>
      <c r="D97" s="37">
        <f>'Raw_At-Risk_Data'!D31</f>
        <v>0</v>
      </c>
      <c r="E97" s="37">
        <f>'Raw_At-Risk_Data'!E31</f>
        <v>0</v>
      </c>
      <c r="F97" s="37">
        <f>'Raw_At-Risk_Data'!F31</f>
        <v>0</v>
      </c>
      <c r="G97" s="37">
        <f>'Raw_At-Risk_Data'!G31</f>
        <v>32</v>
      </c>
      <c r="H97" s="37">
        <f>'Raw_At-Risk_Data'!H31</f>
        <v>0</v>
      </c>
      <c r="I97" s="37">
        <f>'Raw_At-Risk_Data'!I31</f>
        <v>0</v>
      </c>
      <c r="J97" s="37">
        <f>'Raw_At-Risk_Data'!J31</f>
        <v>0</v>
      </c>
      <c r="K97" s="37">
        <f>'Raw_At-Risk_Data'!K31</f>
        <v>0</v>
      </c>
      <c r="L97" s="37">
        <f>'Raw_At-Risk_Data'!L31</f>
        <v>0</v>
      </c>
      <c r="M97" s="37">
        <f>'Raw_At-Risk_Data'!M31</f>
        <v>0</v>
      </c>
      <c r="N97" s="37"/>
      <c r="O97" s="37"/>
      <c r="P97" s="37">
        <f>'Raw_At-Risk_Data'!N31</f>
        <v>0</v>
      </c>
      <c r="Q97" s="37">
        <f>'Raw_At-Risk_Data'!O31</f>
        <v>1</v>
      </c>
      <c r="R97" s="37">
        <f>'Raw_At-Risk_Data'!P31</f>
        <v>0</v>
      </c>
      <c r="S97" s="37">
        <f>'Raw_At-Risk_Data'!Q31</f>
        <v>31</v>
      </c>
      <c r="T97" s="37">
        <f>'Raw_At-Risk_Data'!R31</f>
        <v>0</v>
      </c>
      <c r="U97" s="37">
        <f>'Raw_At-Risk_Data'!S31</f>
        <v>0</v>
      </c>
      <c r="V97" s="37">
        <f>'Raw_At-Risk_Data'!T31</f>
        <v>0</v>
      </c>
      <c r="W97" s="37">
        <f>'Raw_At-Risk_Data'!U31</f>
        <v>0</v>
      </c>
      <c r="X97" s="37">
        <f>'Raw_At-Risk_Data'!V31</f>
        <v>0</v>
      </c>
      <c r="Y97" s="37">
        <f>'Raw_At-Risk_Data'!W31</f>
        <v>0</v>
      </c>
      <c r="Z97" s="37"/>
      <c r="AA97" s="37"/>
      <c r="AB97" s="37">
        <f>'Raw_At-Risk_Data'!X31</f>
        <v>0</v>
      </c>
      <c r="AC97" s="37">
        <f>'Raw_At-Risk_Data'!Y31</f>
        <v>0</v>
      </c>
      <c r="AD97" s="37">
        <f>'Raw_At-Risk_Data'!Z31</f>
        <v>0</v>
      </c>
      <c r="AE97" s="37">
        <f>'Raw_At-Risk_Data'!AA31</f>
        <v>20</v>
      </c>
      <c r="AF97" s="37">
        <f>'Raw_At-Risk_Data'!AB31</f>
        <v>0</v>
      </c>
      <c r="AG97" s="37">
        <f>'Raw_At-Risk_Data'!AC31</f>
        <v>0</v>
      </c>
      <c r="AH97" s="37">
        <f>'Raw_At-Risk_Data'!AD31</f>
        <v>0</v>
      </c>
      <c r="AI97" s="37">
        <f>'Raw_At-Risk_Data'!AE31</f>
        <v>0</v>
      </c>
      <c r="AJ97" s="37">
        <f>'Raw_At-Risk_Data'!AF31</f>
        <v>0</v>
      </c>
      <c r="AK97" s="37">
        <f>'Raw_At-Risk_Data'!AG31</f>
        <v>0</v>
      </c>
      <c r="AL97" s="37"/>
      <c r="AM97" s="37"/>
      <c r="AN97" s="37">
        <f>'Raw_At-Risk_Data'!AH31</f>
        <v>0</v>
      </c>
      <c r="AO97" s="37">
        <f>'Raw_At-Risk_Data'!AI31</f>
        <v>0</v>
      </c>
      <c r="AP97" s="37">
        <f>'Raw_At-Risk_Data'!AJ31</f>
        <v>0</v>
      </c>
      <c r="AQ97" s="37">
        <f>'Raw_At-Risk_Data'!AK31</f>
        <v>21</v>
      </c>
      <c r="AR97" s="37">
        <f>'Raw_At-Risk_Data'!AL31</f>
        <v>0</v>
      </c>
      <c r="AS97" s="37">
        <f>'Raw_At-Risk_Data'!AM31</f>
        <v>0</v>
      </c>
      <c r="AT97" s="37">
        <f>'Raw_At-Risk_Data'!AN31</f>
        <v>0</v>
      </c>
      <c r="AU97" s="37">
        <f>'Raw_At-Risk_Data'!AO31</f>
        <v>0</v>
      </c>
      <c r="AV97" s="37">
        <f>'Raw_At-Risk_Data'!AP31</f>
        <v>0</v>
      </c>
      <c r="AW97" s="37">
        <f>'Raw_At-Risk_Data'!AQ31</f>
        <v>0</v>
      </c>
      <c r="AX97" s="37"/>
    </row>
    <row r="98" spans="1:50" x14ac:dyDescent="0.25">
      <c r="D98" s="344">
        <f t="shared" ref="D98:M98" si="72">SUM(D95:D97)</f>
        <v>0</v>
      </c>
      <c r="E98" s="344">
        <f t="shared" si="72"/>
        <v>1</v>
      </c>
      <c r="F98" s="344">
        <f t="shared" si="72"/>
        <v>0</v>
      </c>
      <c r="G98" s="344">
        <f t="shared" si="72"/>
        <v>134</v>
      </c>
      <c r="H98" s="344">
        <f t="shared" si="72"/>
        <v>0</v>
      </c>
      <c r="I98" s="344">
        <f t="shared" si="72"/>
        <v>0</v>
      </c>
      <c r="J98" s="344">
        <f t="shared" si="72"/>
        <v>0</v>
      </c>
      <c r="K98" s="344">
        <f t="shared" si="72"/>
        <v>0</v>
      </c>
      <c r="L98" s="344">
        <f t="shared" si="72"/>
        <v>0</v>
      </c>
      <c r="M98" s="344">
        <f t="shared" si="72"/>
        <v>0</v>
      </c>
      <c r="N98" s="37"/>
      <c r="O98" s="37"/>
      <c r="P98" s="344">
        <f t="shared" ref="P98:Y98" si="73">SUM(P95:P97)</f>
        <v>0</v>
      </c>
      <c r="Q98" s="344">
        <f t="shared" si="73"/>
        <v>3</v>
      </c>
      <c r="R98" s="344">
        <f t="shared" si="73"/>
        <v>0</v>
      </c>
      <c r="S98" s="344">
        <f t="shared" si="73"/>
        <v>186</v>
      </c>
      <c r="T98" s="344">
        <f t="shared" si="73"/>
        <v>0</v>
      </c>
      <c r="U98" s="344">
        <f t="shared" si="73"/>
        <v>0</v>
      </c>
      <c r="V98" s="344">
        <f t="shared" si="73"/>
        <v>0</v>
      </c>
      <c r="W98" s="344">
        <f t="shared" si="73"/>
        <v>0</v>
      </c>
      <c r="X98" s="344">
        <f t="shared" si="73"/>
        <v>0</v>
      </c>
      <c r="Y98" s="344">
        <f t="shared" si="73"/>
        <v>0</v>
      </c>
      <c r="Z98" s="37"/>
      <c r="AA98" s="37"/>
      <c r="AB98" s="344">
        <f t="shared" ref="AB98:AK98" si="74">SUM(AB95:AB97)</f>
        <v>0</v>
      </c>
      <c r="AC98" s="344">
        <f t="shared" si="74"/>
        <v>2</v>
      </c>
      <c r="AD98" s="344">
        <f t="shared" si="74"/>
        <v>0</v>
      </c>
      <c r="AE98" s="344">
        <f t="shared" si="74"/>
        <v>169</v>
      </c>
      <c r="AF98" s="344">
        <f t="shared" si="74"/>
        <v>0</v>
      </c>
      <c r="AG98" s="344">
        <f t="shared" si="74"/>
        <v>0</v>
      </c>
      <c r="AH98" s="344">
        <f t="shared" si="74"/>
        <v>0</v>
      </c>
      <c r="AI98" s="344">
        <f t="shared" si="74"/>
        <v>0</v>
      </c>
      <c r="AJ98" s="344">
        <f t="shared" si="74"/>
        <v>0</v>
      </c>
      <c r="AK98" s="344">
        <f t="shared" si="74"/>
        <v>0</v>
      </c>
      <c r="AL98" s="37"/>
      <c r="AM98" s="37"/>
      <c r="AN98" s="344">
        <f t="shared" ref="AN98:AW98" si="75">SUM(AN95:AN97)</f>
        <v>0</v>
      </c>
      <c r="AO98" s="344">
        <f t="shared" si="75"/>
        <v>3</v>
      </c>
      <c r="AP98" s="344">
        <f t="shared" si="75"/>
        <v>0</v>
      </c>
      <c r="AQ98" s="344">
        <f t="shared" si="75"/>
        <v>120</v>
      </c>
      <c r="AR98" s="344">
        <f t="shared" si="75"/>
        <v>0</v>
      </c>
      <c r="AS98" s="344">
        <f t="shared" si="75"/>
        <v>0</v>
      </c>
      <c r="AT98" s="344">
        <f t="shared" si="75"/>
        <v>0</v>
      </c>
      <c r="AU98" s="344">
        <f t="shared" si="75"/>
        <v>0</v>
      </c>
      <c r="AV98" s="344">
        <f t="shared" si="75"/>
        <v>0</v>
      </c>
      <c r="AW98" s="344">
        <f t="shared" si="75"/>
        <v>0</v>
      </c>
      <c r="AX98" s="37"/>
    </row>
    <row r="99" spans="1:50" x14ac:dyDescent="0.25"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</row>
    <row r="100" spans="1:50" x14ac:dyDescent="0.25">
      <c r="D100" s="37">
        <f>D95*Matrices!$B$54</f>
        <v>0</v>
      </c>
      <c r="E100" s="37">
        <f>E95*Matrices!$C$54</f>
        <v>575</v>
      </c>
      <c r="F100" s="37">
        <f>F95*Matrices!$D$54</f>
        <v>0</v>
      </c>
      <c r="G100" s="37">
        <f>G95*Matrices!$E$54</f>
        <v>58075</v>
      </c>
      <c r="H100" s="37">
        <f>H95*Matrices!$F$54</f>
        <v>0</v>
      </c>
      <c r="I100" s="37">
        <f>I95*Matrices!$G$54</f>
        <v>0</v>
      </c>
      <c r="J100" s="37">
        <f>J95*Matrices!$H$54</f>
        <v>0</v>
      </c>
      <c r="K100" s="37">
        <f>K95*Matrices!$I$54</f>
        <v>0</v>
      </c>
      <c r="L100" s="37">
        <f>L95*Matrices!$J$54</f>
        <v>0</v>
      </c>
      <c r="M100" s="37">
        <f>M95*Matrices!$K$54</f>
        <v>0</v>
      </c>
      <c r="N100" s="37"/>
      <c r="O100" s="37"/>
      <c r="P100" s="37">
        <f>P95*Matrices!$B$54</f>
        <v>0</v>
      </c>
      <c r="Q100" s="37">
        <f>Q95*Matrices!$C$54</f>
        <v>575</v>
      </c>
      <c r="R100" s="37">
        <f>R95*Matrices!$D$54</f>
        <v>0</v>
      </c>
      <c r="S100" s="37">
        <f>S95*Matrices!$E$54</f>
        <v>86825</v>
      </c>
      <c r="T100" s="37">
        <f>T95*Matrices!$F$54</f>
        <v>0</v>
      </c>
      <c r="U100" s="37">
        <f>U95*Matrices!$G$54</f>
        <v>0</v>
      </c>
      <c r="V100" s="37">
        <f>V95*Matrices!$H$54</f>
        <v>0</v>
      </c>
      <c r="W100" s="37">
        <f>W95*Matrices!$I$54</f>
        <v>0</v>
      </c>
      <c r="X100" s="37">
        <f>X95*Matrices!$J$54</f>
        <v>0</v>
      </c>
      <c r="Y100" s="37">
        <f>Y95*Matrices!$K$54</f>
        <v>0</v>
      </c>
      <c r="Z100" s="37"/>
      <c r="AA100" s="37"/>
      <c r="AB100" s="37">
        <f>AB95*Matrices!$B$54</f>
        <v>0</v>
      </c>
      <c r="AC100" s="37">
        <f>AC95*Matrices!$C$54</f>
        <v>1150</v>
      </c>
      <c r="AD100" s="37">
        <f>AD95*Matrices!$D$54</f>
        <v>0</v>
      </c>
      <c r="AE100" s="37">
        <f>AE95*Matrices!$E$54</f>
        <v>81650</v>
      </c>
      <c r="AF100" s="37">
        <f>AF95*Matrices!$F$54</f>
        <v>0</v>
      </c>
      <c r="AG100" s="37">
        <f>AG95*Matrices!$G$54</f>
        <v>0</v>
      </c>
      <c r="AH100" s="37">
        <f>AH95*Matrices!$H$54</f>
        <v>0</v>
      </c>
      <c r="AI100" s="37">
        <f>AI95*Matrices!$I$54</f>
        <v>0</v>
      </c>
      <c r="AJ100" s="37">
        <f>AJ95*Matrices!$J$54</f>
        <v>0</v>
      </c>
      <c r="AK100" s="37">
        <f>AK95*Matrices!$K$54</f>
        <v>0</v>
      </c>
      <c r="AL100" s="37"/>
      <c r="AM100" s="37"/>
      <c r="AN100" s="37">
        <f>AN95*Matrices!$B$54</f>
        <v>0</v>
      </c>
      <c r="AO100" s="37">
        <f>AO95*Matrices!$C$54</f>
        <v>1150</v>
      </c>
      <c r="AP100" s="37">
        <f>AP95*Matrices!$D$54</f>
        <v>0</v>
      </c>
      <c r="AQ100" s="37">
        <f>AQ95*Matrices!$E$54</f>
        <v>51750</v>
      </c>
      <c r="AR100" s="37">
        <f>AR95*Matrices!$F$54</f>
        <v>0</v>
      </c>
      <c r="AS100" s="37">
        <f>AS95*Matrices!$G$54</f>
        <v>0</v>
      </c>
      <c r="AT100" s="37">
        <f>AT95*Matrices!$H$54</f>
        <v>0</v>
      </c>
      <c r="AU100" s="37">
        <f>AU95*Matrices!$I$54</f>
        <v>0</v>
      </c>
      <c r="AV100" s="37">
        <f>AV95*Matrices!$J$54</f>
        <v>0</v>
      </c>
      <c r="AW100" s="37">
        <f>AW95*Matrices!$K$54</f>
        <v>0</v>
      </c>
      <c r="AX100" s="37"/>
    </row>
    <row r="101" spans="1:50" x14ac:dyDescent="0.25">
      <c r="D101" s="37">
        <f>D96*Matrices!$B$55</f>
        <v>0</v>
      </c>
      <c r="E101" s="37">
        <f>E96*Matrices!$C$55</f>
        <v>0</v>
      </c>
      <c r="F101" s="37">
        <f>F96*Matrices!$D$55</f>
        <v>0</v>
      </c>
      <c r="G101" s="37">
        <f>G96*Matrices!$E$55</f>
        <v>575</v>
      </c>
      <c r="H101" s="37">
        <f>H96*Matrices!$F$55</f>
        <v>0</v>
      </c>
      <c r="I101" s="37">
        <f>I96*Matrices!$G$55</f>
        <v>0</v>
      </c>
      <c r="J101" s="37">
        <f>J96*Matrices!$H$55</f>
        <v>0</v>
      </c>
      <c r="K101" s="37">
        <f>K96*Matrices!$I$55</f>
        <v>0</v>
      </c>
      <c r="L101" s="37">
        <f>L96*Matrices!$J$55</f>
        <v>0</v>
      </c>
      <c r="M101" s="37">
        <f>M96*Matrices!$K$55</f>
        <v>0</v>
      </c>
      <c r="N101" s="37"/>
      <c r="O101" s="37"/>
      <c r="P101" s="37">
        <f>P96*Matrices!$B$55</f>
        <v>0</v>
      </c>
      <c r="Q101" s="37">
        <f>Q96*Matrices!$C$55</f>
        <v>575</v>
      </c>
      <c r="R101" s="37">
        <f>R96*Matrices!$D$55</f>
        <v>0</v>
      </c>
      <c r="S101" s="37">
        <f>S96*Matrices!$E$55</f>
        <v>2300</v>
      </c>
      <c r="T101" s="37">
        <f>T96*Matrices!$F$55</f>
        <v>0</v>
      </c>
      <c r="U101" s="37">
        <f>U96*Matrices!$G$55</f>
        <v>0</v>
      </c>
      <c r="V101" s="37">
        <f>V96*Matrices!$H$55</f>
        <v>0</v>
      </c>
      <c r="W101" s="37">
        <f>W96*Matrices!$I$55</f>
        <v>0</v>
      </c>
      <c r="X101" s="37">
        <f>X96*Matrices!$J$55</f>
        <v>0</v>
      </c>
      <c r="Y101" s="37">
        <f>Y96*Matrices!$K$55</f>
        <v>0</v>
      </c>
      <c r="Z101" s="37"/>
      <c r="AA101" s="37"/>
      <c r="AB101" s="37">
        <f>AB96*Matrices!$B$55</f>
        <v>0</v>
      </c>
      <c r="AC101" s="37">
        <f>AC96*Matrices!$C$55</f>
        <v>0</v>
      </c>
      <c r="AD101" s="37">
        <f>AD96*Matrices!$D$55</f>
        <v>0</v>
      </c>
      <c r="AE101" s="37">
        <f>AE96*Matrices!$E$55</f>
        <v>4025</v>
      </c>
      <c r="AF101" s="37">
        <f>AF96*Matrices!$F$55</f>
        <v>0</v>
      </c>
      <c r="AG101" s="37">
        <f>AG96*Matrices!$G$55</f>
        <v>0</v>
      </c>
      <c r="AH101" s="37">
        <f>AH96*Matrices!$H$55</f>
        <v>0</v>
      </c>
      <c r="AI101" s="37">
        <f>AI96*Matrices!$I$55</f>
        <v>0</v>
      </c>
      <c r="AJ101" s="37">
        <f>AJ96*Matrices!$J$55</f>
        <v>0</v>
      </c>
      <c r="AK101" s="37">
        <f>AK96*Matrices!$K$55</f>
        <v>0</v>
      </c>
      <c r="AL101" s="37"/>
      <c r="AM101" s="37"/>
      <c r="AN101" s="37">
        <f>AN96*Matrices!$B$55</f>
        <v>0</v>
      </c>
      <c r="AO101" s="37">
        <f>AO96*Matrices!$C$55</f>
        <v>575</v>
      </c>
      <c r="AP101" s="37">
        <f>AP96*Matrices!$D$55</f>
        <v>0</v>
      </c>
      <c r="AQ101" s="37">
        <f>AQ96*Matrices!$E$55</f>
        <v>5175</v>
      </c>
      <c r="AR101" s="37">
        <f>AR96*Matrices!$F$55</f>
        <v>0</v>
      </c>
      <c r="AS101" s="37">
        <f>AS96*Matrices!$G$55</f>
        <v>0</v>
      </c>
      <c r="AT101" s="37">
        <f>AT96*Matrices!$H$55</f>
        <v>0</v>
      </c>
      <c r="AU101" s="37">
        <f>AU96*Matrices!$I$55</f>
        <v>0</v>
      </c>
      <c r="AV101" s="37">
        <f>AV96*Matrices!$J$55</f>
        <v>0</v>
      </c>
      <c r="AW101" s="37">
        <f>AW96*Matrices!$K$55</f>
        <v>0</v>
      </c>
      <c r="AX101" s="37"/>
    </row>
    <row r="102" spans="1:50" x14ac:dyDescent="0.25">
      <c r="D102" s="37">
        <f>D97*Matrices!$B$56</f>
        <v>0</v>
      </c>
      <c r="E102" s="37">
        <f>E97*Matrices!$C$56</f>
        <v>0</v>
      </c>
      <c r="F102" s="37">
        <f>F97*Matrices!$D$56</f>
        <v>0</v>
      </c>
      <c r="G102" s="37">
        <f>G97*Matrices!$E$56</f>
        <v>18400</v>
      </c>
      <c r="H102" s="37">
        <f>H97*Matrices!$F$56</f>
        <v>0</v>
      </c>
      <c r="I102" s="37">
        <f>I97*Matrices!$G$56</f>
        <v>0</v>
      </c>
      <c r="J102" s="37">
        <f>J97*Matrices!$H$56</f>
        <v>0</v>
      </c>
      <c r="K102" s="37">
        <f>K97*Matrices!$I$56</f>
        <v>0</v>
      </c>
      <c r="L102" s="37">
        <f>L97*Matrices!$J$56</f>
        <v>0</v>
      </c>
      <c r="M102" s="37">
        <f>M97*Matrices!$K$56</f>
        <v>0</v>
      </c>
      <c r="N102" s="37"/>
      <c r="O102" s="37"/>
      <c r="P102" s="37">
        <f>P97*Matrices!$B$56</f>
        <v>0</v>
      </c>
      <c r="Q102" s="37">
        <f>Q97*Matrices!$C$56</f>
        <v>575</v>
      </c>
      <c r="R102" s="37">
        <f>R97*Matrices!$D$56</f>
        <v>0</v>
      </c>
      <c r="S102" s="37">
        <f>S97*Matrices!$E$56</f>
        <v>17825</v>
      </c>
      <c r="T102" s="37">
        <f>T97*Matrices!$F$56</f>
        <v>0</v>
      </c>
      <c r="U102" s="37">
        <f>U97*Matrices!$G$56</f>
        <v>0</v>
      </c>
      <c r="V102" s="37">
        <f>V97*Matrices!$H$56</f>
        <v>0</v>
      </c>
      <c r="W102" s="37">
        <f>W97*Matrices!$I$56</f>
        <v>0</v>
      </c>
      <c r="X102" s="37">
        <f>X97*Matrices!$J$56</f>
        <v>0</v>
      </c>
      <c r="Y102" s="37">
        <f>Y97*Matrices!$K$56</f>
        <v>0</v>
      </c>
      <c r="Z102" s="37"/>
      <c r="AA102" s="37"/>
      <c r="AB102" s="37">
        <f>AB97*Matrices!$B$56</f>
        <v>0</v>
      </c>
      <c r="AC102" s="37">
        <f>AC97*Matrices!$C$56</f>
        <v>0</v>
      </c>
      <c r="AD102" s="37">
        <f>AD97*Matrices!$D$56</f>
        <v>0</v>
      </c>
      <c r="AE102" s="37">
        <f>AE97*Matrices!$E$56</f>
        <v>11500</v>
      </c>
      <c r="AF102" s="37">
        <f>AF97*Matrices!$F$56</f>
        <v>0</v>
      </c>
      <c r="AG102" s="37">
        <f>AG97*Matrices!$G$56</f>
        <v>0</v>
      </c>
      <c r="AH102" s="37">
        <f>AH97*Matrices!$H$56</f>
        <v>0</v>
      </c>
      <c r="AI102" s="37">
        <f>AI97*Matrices!$I$56</f>
        <v>0</v>
      </c>
      <c r="AJ102" s="37">
        <f>AJ97*Matrices!$J$56</f>
        <v>0</v>
      </c>
      <c r="AK102" s="37">
        <f>AK97*Matrices!$K$56</f>
        <v>0</v>
      </c>
      <c r="AL102" s="37"/>
      <c r="AM102" s="37"/>
      <c r="AN102" s="37">
        <f>AN97*Matrices!$B$56</f>
        <v>0</v>
      </c>
      <c r="AO102" s="37">
        <f>AO97*Matrices!$C$56</f>
        <v>0</v>
      </c>
      <c r="AP102" s="37">
        <f>AP97*Matrices!$D$56</f>
        <v>0</v>
      </c>
      <c r="AQ102" s="37">
        <f>AQ97*Matrices!$E$56</f>
        <v>12075</v>
      </c>
      <c r="AR102" s="37">
        <f>AR97*Matrices!$F$56</f>
        <v>0</v>
      </c>
      <c r="AS102" s="37">
        <f>AS97*Matrices!$G$56</f>
        <v>0</v>
      </c>
      <c r="AT102" s="37">
        <f>AT97*Matrices!$H$56</f>
        <v>0</v>
      </c>
      <c r="AU102" s="37">
        <f>AU97*Matrices!$I$56</f>
        <v>0</v>
      </c>
      <c r="AV102" s="37">
        <f>AV97*Matrices!$J$56</f>
        <v>0</v>
      </c>
      <c r="AW102" s="37">
        <f>AW97*Matrices!$K$56</f>
        <v>0</v>
      </c>
      <c r="AX102" s="37"/>
    </row>
    <row r="103" spans="1:50" x14ac:dyDescent="0.25">
      <c r="B103" t="str">
        <f>B97</f>
        <v>NMSU-AL</v>
      </c>
      <c r="D103" s="344">
        <f t="shared" ref="D103:M103" si="76">SUM(D100:D102)</f>
        <v>0</v>
      </c>
      <c r="E103" s="344">
        <f t="shared" si="76"/>
        <v>575</v>
      </c>
      <c r="F103" s="344">
        <f t="shared" si="76"/>
        <v>0</v>
      </c>
      <c r="G103" s="344">
        <f t="shared" si="76"/>
        <v>77050</v>
      </c>
      <c r="H103" s="344">
        <f t="shared" si="76"/>
        <v>0</v>
      </c>
      <c r="I103" s="344">
        <f t="shared" si="76"/>
        <v>0</v>
      </c>
      <c r="J103" s="344">
        <f t="shared" si="76"/>
        <v>0</v>
      </c>
      <c r="K103" s="344">
        <f t="shared" si="76"/>
        <v>0</v>
      </c>
      <c r="L103" s="344">
        <f t="shared" si="76"/>
        <v>0</v>
      </c>
      <c r="M103" s="344">
        <f t="shared" si="76"/>
        <v>0</v>
      </c>
      <c r="N103" s="194">
        <f>SUM(D103:M103)/Matrices!$L$56</f>
        <v>24.295140971805637</v>
      </c>
      <c r="O103" s="37"/>
      <c r="P103" s="344">
        <f t="shared" ref="P103:Y103" si="77">SUM(P100:P102)</f>
        <v>0</v>
      </c>
      <c r="Q103" s="344">
        <f t="shared" si="77"/>
        <v>1725</v>
      </c>
      <c r="R103" s="344">
        <f t="shared" si="77"/>
        <v>0</v>
      </c>
      <c r="S103" s="344">
        <f t="shared" si="77"/>
        <v>106950</v>
      </c>
      <c r="T103" s="344">
        <f t="shared" si="77"/>
        <v>0</v>
      </c>
      <c r="U103" s="344">
        <f t="shared" si="77"/>
        <v>0</v>
      </c>
      <c r="V103" s="344">
        <f t="shared" si="77"/>
        <v>0</v>
      </c>
      <c r="W103" s="344">
        <f t="shared" si="77"/>
        <v>0</v>
      </c>
      <c r="X103" s="344">
        <f t="shared" si="77"/>
        <v>0</v>
      </c>
      <c r="Y103" s="344">
        <f t="shared" si="77"/>
        <v>0</v>
      </c>
      <c r="Z103" s="194">
        <f>SUM(P103:Y103)/Matrices!$L$56</f>
        <v>34.01319736052789</v>
      </c>
      <c r="AA103" s="37"/>
      <c r="AB103" s="344">
        <f t="shared" ref="AB103:AK103" si="78">SUM(AB100:AB102)</f>
        <v>0</v>
      </c>
      <c r="AC103" s="344">
        <f t="shared" si="78"/>
        <v>1150</v>
      </c>
      <c r="AD103" s="344">
        <f t="shared" si="78"/>
        <v>0</v>
      </c>
      <c r="AE103" s="344">
        <f t="shared" si="78"/>
        <v>97175</v>
      </c>
      <c r="AF103" s="344">
        <f t="shared" si="78"/>
        <v>0</v>
      </c>
      <c r="AG103" s="344">
        <f t="shared" si="78"/>
        <v>0</v>
      </c>
      <c r="AH103" s="344">
        <f t="shared" si="78"/>
        <v>0</v>
      </c>
      <c r="AI103" s="344">
        <f t="shared" si="78"/>
        <v>0</v>
      </c>
      <c r="AJ103" s="344">
        <f t="shared" si="78"/>
        <v>0</v>
      </c>
      <c r="AK103" s="344">
        <f t="shared" si="78"/>
        <v>0</v>
      </c>
      <c r="AL103" s="194">
        <f>SUM(AB103:AK103)/Matrices!$L$56</f>
        <v>30.773845230953807</v>
      </c>
      <c r="AM103" s="37"/>
      <c r="AN103" s="344">
        <f t="shared" ref="AN103:AW103" si="79">SUM(AN100:AN102)</f>
        <v>0</v>
      </c>
      <c r="AO103" s="344">
        <f t="shared" si="79"/>
        <v>1725</v>
      </c>
      <c r="AP103" s="344">
        <f t="shared" si="79"/>
        <v>0</v>
      </c>
      <c r="AQ103" s="344">
        <f t="shared" si="79"/>
        <v>69000</v>
      </c>
      <c r="AR103" s="344">
        <f t="shared" si="79"/>
        <v>0</v>
      </c>
      <c r="AS103" s="344">
        <f t="shared" si="79"/>
        <v>0</v>
      </c>
      <c r="AT103" s="344">
        <f t="shared" si="79"/>
        <v>0</v>
      </c>
      <c r="AU103" s="344">
        <f t="shared" si="79"/>
        <v>0</v>
      </c>
      <c r="AV103" s="344">
        <f t="shared" si="79"/>
        <v>0</v>
      </c>
      <c r="AW103" s="344">
        <f t="shared" si="79"/>
        <v>0</v>
      </c>
      <c r="AX103" s="194">
        <f>SUM(AN103:AW103)/Matrices!$L$56</f>
        <v>22.135572885422913</v>
      </c>
    </row>
    <row r="104" spans="1:50" x14ac:dyDescent="0.25"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</row>
    <row r="105" spans="1:50" x14ac:dyDescent="0.25">
      <c r="A105" s="35" t="str">
        <f>'Raw_At-Risk_Data'!A32</f>
        <v>33</v>
      </c>
      <c r="B105" t="str">
        <f>'Raw_At-Risk_Data'!B32</f>
        <v>NMSU-CA</v>
      </c>
      <c r="C105" s="343" t="str">
        <f>'Raw_At-Risk_Data'!C32</f>
        <v>1</v>
      </c>
      <c r="D105" s="37">
        <f>'Raw_At-Risk_Data'!D32</f>
        <v>0</v>
      </c>
      <c r="E105" s="37">
        <f>'Raw_At-Risk_Data'!E32</f>
        <v>0</v>
      </c>
      <c r="F105" s="37">
        <f>'Raw_At-Risk_Data'!F32</f>
        <v>0</v>
      </c>
      <c r="G105" s="37">
        <f>'Raw_At-Risk_Data'!G32</f>
        <v>56</v>
      </c>
      <c r="H105" s="37">
        <f>'Raw_At-Risk_Data'!H32</f>
        <v>0</v>
      </c>
      <c r="I105" s="37">
        <f>'Raw_At-Risk_Data'!I32</f>
        <v>0</v>
      </c>
      <c r="J105" s="37">
        <f>'Raw_At-Risk_Data'!J32</f>
        <v>0</v>
      </c>
      <c r="K105" s="37">
        <f>'Raw_At-Risk_Data'!K32</f>
        <v>0</v>
      </c>
      <c r="L105" s="37">
        <f>'Raw_At-Risk_Data'!L32</f>
        <v>0</v>
      </c>
      <c r="M105" s="37">
        <f>'Raw_At-Risk_Data'!M32</f>
        <v>0</v>
      </c>
      <c r="N105" s="37"/>
      <c r="O105" s="37"/>
      <c r="P105" s="37">
        <f>'Raw_At-Risk_Data'!N32</f>
        <v>0</v>
      </c>
      <c r="Q105" s="37">
        <f>'Raw_At-Risk_Data'!O32</f>
        <v>0</v>
      </c>
      <c r="R105" s="37">
        <f>'Raw_At-Risk_Data'!P32</f>
        <v>0</v>
      </c>
      <c r="S105" s="37">
        <f>'Raw_At-Risk_Data'!Q32</f>
        <v>61</v>
      </c>
      <c r="T105" s="37">
        <f>'Raw_At-Risk_Data'!R32</f>
        <v>0</v>
      </c>
      <c r="U105" s="37">
        <f>'Raw_At-Risk_Data'!S32</f>
        <v>0</v>
      </c>
      <c r="V105" s="37">
        <f>'Raw_At-Risk_Data'!T32</f>
        <v>0</v>
      </c>
      <c r="W105" s="37">
        <f>'Raw_At-Risk_Data'!U32</f>
        <v>0</v>
      </c>
      <c r="X105" s="37">
        <f>'Raw_At-Risk_Data'!V32</f>
        <v>0</v>
      </c>
      <c r="Y105" s="37">
        <f>'Raw_At-Risk_Data'!W32</f>
        <v>0</v>
      </c>
      <c r="Z105" s="37"/>
      <c r="AA105" s="37"/>
      <c r="AB105" s="37">
        <f>'Raw_At-Risk_Data'!X32</f>
        <v>0</v>
      </c>
      <c r="AC105" s="37">
        <f>'Raw_At-Risk_Data'!Y32</f>
        <v>0</v>
      </c>
      <c r="AD105" s="37">
        <f>'Raw_At-Risk_Data'!Z32</f>
        <v>0</v>
      </c>
      <c r="AE105" s="37">
        <f>'Raw_At-Risk_Data'!AA32</f>
        <v>37</v>
      </c>
      <c r="AF105" s="37">
        <f>'Raw_At-Risk_Data'!AB32</f>
        <v>0</v>
      </c>
      <c r="AG105" s="37">
        <f>'Raw_At-Risk_Data'!AC32</f>
        <v>0</v>
      </c>
      <c r="AH105" s="37">
        <f>'Raw_At-Risk_Data'!AD32</f>
        <v>0</v>
      </c>
      <c r="AI105" s="37">
        <f>'Raw_At-Risk_Data'!AE32</f>
        <v>0</v>
      </c>
      <c r="AJ105" s="37">
        <f>'Raw_At-Risk_Data'!AF32</f>
        <v>0</v>
      </c>
      <c r="AK105" s="37">
        <f>'Raw_At-Risk_Data'!AG32</f>
        <v>0</v>
      </c>
      <c r="AL105" s="37"/>
      <c r="AM105" s="37"/>
      <c r="AN105" s="37">
        <f>'Raw_At-Risk_Data'!AH32</f>
        <v>0</v>
      </c>
      <c r="AO105" s="37">
        <f>'Raw_At-Risk_Data'!AI32</f>
        <v>0</v>
      </c>
      <c r="AP105" s="37">
        <f>'Raw_At-Risk_Data'!AJ32</f>
        <v>0</v>
      </c>
      <c r="AQ105" s="37">
        <f>'Raw_At-Risk_Data'!AK32</f>
        <v>33</v>
      </c>
      <c r="AR105" s="37">
        <f>'Raw_At-Risk_Data'!AL32</f>
        <v>0</v>
      </c>
      <c r="AS105" s="37">
        <f>'Raw_At-Risk_Data'!AM32</f>
        <v>0</v>
      </c>
      <c r="AT105" s="37">
        <f>'Raw_At-Risk_Data'!AN32</f>
        <v>0</v>
      </c>
      <c r="AU105" s="37">
        <f>'Raw_At-Risk_Data'!AO32</f>
        <v>0</v>
      </c>
      <c r="AV105" s="37">
        <f>'Raw_At-Risk_Data'!AP32</f>
        <v>0</v>
      </c>
      <c r="AW105" s="37">
        <f>'Raw_At-Risk_Data'!AQ32</f>
        <v>0</v>
      </c>
      <c r="AX105" s="37"/>
    </row>
    <row r="106" spans="1:50" x14ac:dyDescent="0.25">
      <c r="A106" s="35" t="str">
        <f>'Raw_At-Risk_Data'!A33</f>
        <v>33</v>
      </c>
      <c r="B106" t="str">
        <f>'Raw_At-Risk_Data'!B33</f>
        <v>NMSU-CA</v>
      </c>
      <c r="C106" s="343" t="str">
        <f>'Raw_At-Risk_Data'!C33</f>
        <v>2</v>
      </c>
      <c r="D106" s="37">
        <f>'Raw_At-Risk_Data'!D33</f>
        <v>0</v>
      </c>
      <c r="E106" s="37">
        <f>'Raw_At-Risk_Data'!E33</f>
        <v>4</v>
      </c>
      <c r="F106" s="37">
        <f>'Raw_At-Risk_Data'!F33</f>
        <v>0</v>
      </c>
      <c r="G106" s="37">
        <f>'Raw_At-Risk_Data'!G33</f>
        <v>0</v>
      </c>
      <c r="H106" s="37">
        <f>'Raw_At-Risk_Data'!H33</f>
        <v>0</v>
      </c>
      <c r="I106" s="37">
        <f>'Raw_At-Risk_Data'!I33</f>
        <v>0</v>
      </c>
      <c r="J106" s="37">
        <f>'Raw_At-Risk_Data'!J33</f>
        <v>0</v>
      </c>
      <c r="K106" s="37">
        <f>'Raw_At-Risk_Data'!K33</f>
        <v>0</v>
      </c>
      <c r="L106" s="37">
        <f>'Raw_At-Risk_Data'!L33</f>
        <v>0</v>
      </c>
      <c r="M106" s="37">
        <f>'Raw_At-Risk_Data'!M33</f>
        <v>0</v>
      </c>
      <c r="N106" s="37"/>
      <c r="O106" s="37"/>
      <c r="P106" s="37">
        <f>'Raw_At-Risk_Data'!N33</f>
        <v>0</v>
      </c>
      <c r="Q106" s="37">
        <f>'Raw_At-Risk_Data'!O33</f>
        <v>5</v>
      </c>
      <c r="R106" s="37">
        <f>'Raw_At-Risk_Data'!P33</f>
        <v>0</v>
      </c>
      <c r="S106" s="37">
        <f>'Raw_At-Risk_Data'!Q33</f>
        <v>1</v>
      </c>
      <c r="T106" s="37">
        <f>'Raw_At-Risk_Data'!R33</f>
        <v>0</v>
      </c>
      <c r="U106" s="37">
        <f>'Raw_At-Risk_Data'!S33</f>
        <v>0</v>
      </c>
      <c r="V106" s="37">
        <f>'Raw_At-Risk_Data'!T33</f>
        <v>0</v>
      </c>
      <c r="W106" s="37">
        <f>'Raw_At-Risk_Data'!U33</f>
        <v>0</v>
      </c>
      <c r="X106" s="37">
        <f>'Raw_At-Risk_Data'!V33</f>
        <v>0</v>
      </c>
      <c r="Y106" s="37">
        <f>'Raw_At-Risk_Data'!W33</f>
        <v>0</v>
      </c>
      <c r="Z106" s="37"/>
      <c r="AA106" s="37"/>
      <c r="AB106" s="37">
        <f>'Raw_At-Risk_Data'!X33</f>
        <v>0</v>
      </c>
      <c r="AC106" s="37">
        <f>'Raw_At-Risk_Data'!Y33</f>
        <v>6</v>
      </c>
      <c r="AD106" s="37">
        <f>'Raw_At-Risk_Data'!Z33</f>
        <v>0</v>
      </c>
      <c r="AE106" s="37">
        <f>'Raw_At-Risk_Data'!AA33</f>
        <v>0</v>
      </c>
      <c r="AF106" s="37">
        <f>'Raw_At-Risk_Data'!AB33</f>
        <v>0</v>
      </c>
      <c r="AG106" s="37">
        <f>'Raw_At-Risk_Data'!AC33</f>
        <v>0</v>
      </c>
      <c r="AH106" s="37">
        <f>'Raw_At-Risk_Data'!AD33</f>
        <v>0</v>
      </c>
      <c r="AI106" s="37">
        <f>'Raw_At-Risk_Data'!AE33</f>
        <v>0</v>
      </c>
      <c r="AJ106" s="37">
        <f>'Raw_At-Risk_Data'!AF33</f>
        <v>0</v>
      </c>
      <c r="AK106" s="37">
        <f>'Raw_At-Risk_Data'!AG33</f>
        <v>0</v>
      </c>
      <c r="AL106" s="37"/>
      <c r="AM106" s="37"/>
      <c r="AN106" s="37">
        <f>'Raw_At-Risk_Data'!AH33</f>
        <v>0</v>
      </c>
      <c r="AO106" s="37">
        <f>'Raw_At-Risk_Data'!AI33</f>
        <v>2</v>
      </c>
      <c r="AP106" s="37">
        <f>'Raw_At-Risk_Data'!AJ33</f>
        <v>0</v>
      </c>
      <c r="AQ106" s="37">
        <f>'Raw_At-Risk_Data'!AK33</f>
        <v>1</v>
      </c>
      <c r="AR106" s="37">
        <f>'Raw_At-Risk_Data'!AL33</f>
        <v>0</v>
      </c>
      <c r="AS106" s="37">
        <f>'Raw_At-Risk_Data'!AM33</f>
        <v>0</v>
      </c>
      <c r="AT106" s="37">
        <f>'Raw_At-Risk_Data'!AN33</f>
        <v>0</v>
      </c>
      <c r="AU106" s="37">
        <f>'Raw_At-Risk_Data'!AO33</f>
        <v>0</v>
      </c>
      <c r="AV106" s="37">
        <f>'Raw_At-Risk_Data'!AP33</f>
        <v>0</v>
      </c>
      <c r="AW106" s="37">
        <f>'Raw_At-Risk_Data'!AQ33</f>
        <v>0</v>
      </c>
      <c r="AX106" s="37"/>
    </row>
    <row r="107" spans="1:50" x14ac:dyDescent="0.25">
      <c r="A107" s="35" t="str">
        <f>'Raw_At-Risk_Data'!A34</f>
        <v>33</v>
      </c>
      <c r="B107" t="str">
        <f>'Raw_At-Risk_Data'!B34</f>
        <v>NMSU-CA</v>
      </c>
      <c r="C107" s="343" t="str">
        <f>'Raw_At-Risk_Data'!C34</f>
        <v>3</v>
      </c>
      <c r="D107" s="37">
        <f>'Raw_At-Risk_Data'!D34</f>
        <v>0</v>
      </c>
      <c r="E107" s="37">
        <f>'Raw_At-Risk_Data'!E34</f>
        <v>0</v>
      </c>
      <c r="F107" s="37">
        <f>'Raw_At-Risk_Data'!F34</f>
        <v>0</v>
      </c>
      <c r="G107" s="37">
        <f>'Raw_At-Risk_Data'!G34</f>
        <v>17</v>
      </c>
      <c r="H107" s="37">
        <f>'Raw_At-Risk_Data'!H34</f>
        <v>0</v>
      </c>
      <c r="I107" s="37">
        <f>'Raw_At-Risk_Data'!I34</f>
        <v>0</v>
      </c>
      <c r="J107" s="37">
        <f>'Raw_At-Risk_Data'!J34</f>
        <v>0</v>
      </c>
      <c r="K107" s="37">
        <f>'Raw_At-Risk_Data'!K34</f>
        <v>0</v>
      </c>
      <c r="L107" s="37">
        <f>'Raw_At-Risk_Data'!L34</f>
        <v>0</v>
      </c>
      <c r="M107" s="37">
        <f>'Raw_At-Risk_Data'!M34</f>
        <v>0</v>
      </c>
      <c r="N107" s="37"/>
      <c r="O107" s="37"/>
      <c r="P107" s="37">
        <f>'Raw_At-Risk_Data'!N34</f>
        <v>0</v>
      </c>
      <c r="Q107" s="37">
        <f>'Raw_At-Risk_Data'!O34</f>
        <v>5</v>
      </c>
      <c r="R107" s="37">
        <f>'Raw_At-Risk_Data'!P34</f>
        <v>0</v>
      </c>
      <c r="S107" s="37">
        <f>'Raw_At-Risk_Data'!Q34</f>
        <v>14</v>
      </c>
      <c r="T107" s="37">
        <f>'Raw_At-Risk_Data'!R34</f>
        <v>0</v>
      </c>
      <c r="U107" s="37">
        <f>'Raw_At-Risk_Data'!S34</f>
        <v>0</v>
      </c>
      <c r="V107" s="37">
        <f>'Raw_At-Risk_Data'!T34</f>
        <v>0</v>
      </c>
      <c r="W107" s="37">
        <f>'Raw_At-Risk_Data'!U34</f>
        <v>0</v>
      </c>
      <c r="X107" s="37">
        <f>'Raw_At-Risk_Data'!V34</f>
        <v>0</v>
      </c>
      <c r="Y107" s="37">
        <f>'Raw_At-Risk_Data'!W34</f>
        <v>0</v>
      </c>
      <c r="Z107" s="37"/>
      <c r="AA107" s="37"/>
      <c r="AB107" s="37">
        <f>'Raw_At-Risk_Data'!X34</f>
        <v>0</v>
      </c>
      <c r="AC107" s="37">
        <f>'Raw_At-Risk_Data'!Y34</f>
        <v>5</v>
      </c>
      <c r="AD107" s="37">
        <f>'Raw_At-Risk_Data'!Z34</f>
        <v>0</v>
      </c>
      <c r="AE107" s="37">
        <f>'Raw_At-Risk_Data'!AA34</f>
        <v>19</v>
      </c>
      <c r="AF107" s="37">
        <f>'Raw_At-Risk_Data'!AB34</f>
        <v>0</v>
      </c>
      <c r="AG107" s="37">
        <f>'Raw_At-Risk_Data'!AC34</f>
        <v>0</v>
      </c>
      <c r="AH107" s="37">
        <f>'Raw_At-Risk_Data'!AD34</f>
        <v>0</v>
      </c>
      <c r="AI107" s="37">
        <f>'Raw_At-Risk_Data'!AE34</f>
        <v>0</v>
      </c>
      <c r="AJ107" s="37">
        <f>'Raw_At-Risk_Data'!AF34</f>
        <v>0</v>
      </c>
      <c r="AK107" s="37">
        <f>'Raw_At-Risk_Data'!AG34</f>
        <v>0</v>
      </c>
      <c r="AL107" s="37"/>
      <c r="AM107" s="37"/>
      <c r="AN107" s="37">
        <f>'Raw_At-Risk_Data'!AH34</f>
        <v>0</v>
      </c>
      <c r="AO107" s="37">
        <f>'Raw_At-Risk_Data'!AI34</f>
        <v>9</v>
      </c>
      <c r="AP107" s="37">
        <f>'Raw_At-Risk_Data'!AJ34</f>
        <v>0</v>
      </c>
      <c r="AQ107" s="37">
        <f>'Raw_At-Risk_Data'!AK34</f>
        <v>6</v>
      </c>
      <c r="AR107" s="37">
        <f>'Raw_At-Risk_Data'!AL34</f>
        <v>0</v>
      </c>
      <c r="AS107" s="37">
        <f>'Raw_At-Risk_Data'!AM34</f>
        <v>0</v>
      </c>
      <c r="AT107" s="37">
        <f>'Raw_At-Risk_Data'!AN34</f>
        <v>0</v>
      </c>
      <c r="AU107" s="37">
        <f>'Raw_At-Risk_Data'!AO34</f>
        <v>0</v>
      </c>
      <c r="AV107" s="37">
        <f>'Raw_At-Risk_Data'!AP34</f>
        <v>0</v>
      </c>
      <c r="AW107" s="37">
        <f>'Raw_At-Risk_Data'!AQ34</f>
        <v>0</v>
      </c>
      <c r="AX107" s="37"/>
    </row>
    <row r="108" spans="1:50" x14ac:dyDescent="0.25">
      <c r="D108" s="344">
        <f t="shared" ref="D108:M108" si="80">SUM(D105:D107)</f>
        <v>0</v>
      </c>
      <c r="E108" s="344">
        <f t="shared" si="80"/>
        <v>4</v>
      </c>
      <c r="F108" s="344">
        <f t="shared" si="80"/>
        <v>0</v>
      </c>
      <c r="G108" s="344">
        <f t="shared" si="80"/>
        <v>73</v>
      </c>
      <c r="H108" s="344">
        <f t="shared" si="80"/>
        <v>0</v>
      </c>
      <c r="I108" s="344">
        <f t="shared" si="80"/>
        <v>0</v>
      </c>
      <c r="J108" s="344">
        <f t="shared" si="80"/>
        <v>0</v>
      </c>
      <c r="K108" s="344">
        <f t="shared" si="80"/>
        <v>0</v>
      </c>
      <c r="L108" s="344">
        <f t="shared" si="80"/>
        <v>0</v>
      </c>
      <c r="M108" s="344">
        <f t="shared" si="80"/>
        <v>0</v>
      </c>
      <c r="N108" s="37"/>
      <c r="O108" s="37"/>
      <c r="P108" s="344">
        <f t="shared" ref="P108:Y108" si="81">SUM(P105:P107)</f>
        <v>0</v>
      </c>
      <c r="Q108" s="344">
        <f t="shared" si="81"/>
        <v>10</v>
      </c>
      <c r="R108" s="344">
        <f t="shared" si="81"/>
        <v>0</v>
      </c>
      <c r="S108" s="344">
        <f t="shared" si="81"/>
        <v>76</v>
      </c>
      <c r="T108" s="344">
        <f t="shared" si="81"/>
        <v>0</v>
      </c>
      <c r="U108" s="344">
        <f t="shared" si="81"/>
        <v>0</v>
      </c>
      <c r="V108" s="344">
        <f t="shared" si="81"/>
        <v>0</v>
      </c>
      <c r="W108" s="344">
        <f t="shared" si="81"/>
        <v>0</v>
      </c>
      <c r="X108" s="344">
        <f t="shared" si="81"/>
        <v>0</v>
      </c>
      <c r="Y108" s="344">
        <f t="shared" si="81"/>
        <v>0</v>
      </c>
      <c r="Z108" s="37"/>
      <c r="AA108" s="37"/>
      <c r="AB108" s="344">
        <f t="shared" ref="AB108:AK108" si="82">SUM(AB105:AB107)</f>
        <v>0</v>
      </c>
      <c r="AC108" s="344">
        <f t="shared" si="82"/>
        <v>11</v>
      </c>
      <c r="AD108" s="344">
        <f t="shared" si="82"/>
        <v>0</v>
      </c>
      <c r="AE108" s="344">
        <f t="shared" si="82"/>
        <v>56</v>
      </c>
      <c r="AF108" s="344">
        <f t="shared" si="82"/>
        <v>0</v>
      </c>
      <c r="AG108" s="344">
        <f t="shared" si="82"/>
        <v>0</v>
      </c>
      <c r="AH108" s="344">
        <f t="shared" si="82"/>
        <v>0</v>
      </c>
      <c r="AI108" s="344">
        <f t="shared" si="82"/>
        <v>0</v>
      </c>
      <c r="AJ108" s="344">
        <f t="shared" si="82"/>
        <v>0</v>
      </c>
      <c r="AK108" s="344">
        <f t="shared" si="82"/>
        <v>0</v>
      </c>
      <c r="AL108" s="37"/>
      <c r="AM108" s="37"/>
      <c r="AN108" s="344">
        <f t="shared" ref="AN108:AW108" si="83">SUM(AN105:AN107)</f>
        <v>0</v>
      </c>
      <c r="AO108" s="344">
        <f t="shared" si="83"/>
        <v>11</v>
      </c>
      <c r="AP108" s="344">
        <f t="shared" si="83"/>
        <v>0</v>
      </c>
      <c r="AQ108" s="344">
        <f t="shared" si="83"/>
        <v>40</v>
      </c>
      <c r="AR108" s="344">
        <f t="shared" si="83"/>
        <v>0</v>
      </c>
      <c r="AS108" s="344">
        <f t="shared" si="83"/>
        <v>0</v>
      </c>
      <c r="AT108" s="344">
        <f t="shared" si="83"/>
        <v>0</v>
      </c>
      <c r="AU108" s="344">
        <f t="shared" si="83"/>
        <v>0</v>
      </c>
      <c r="AV108" s="344">
        <f t="shared" si="83"/>
        <v>0</v>
      </c>
      <c r="AW108" s="344">
        <f t="shared" si="83"/>
        <v>0</v>
      </c>
      <c r="AX108" s="37"/>
    </row>
    <row r="109" spans="1:50" x14ac:dyDescent="0.25"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</row>
    <row r="110" spans="1:50" x14ac:dyDescent="0.25">
      <c r="D110" s="37">
        <f>D105*Matrices!$B$54</f>
        <v>0</v>
      </c>
      <c r="E110" s="37">
        <f>E105*Matrices!$C$54</f>
        <v>0</v>
      </c>
      <c r="F110" s="37">
        <f>F105*Matrices!$D$54</f>
        <v>0</v>
      </c>
      <c r="G110" s="37">
        <f>G105*Matrices!$E$54</f>
        <v>32200</v>
      </c>
      <c r="H110" s="37">
        <f>H105*Matrices!$F$54</f>
        <v>0</v>
      </c>
      <c r="I110" s="37">
        <f>I105*Matrices!$G$54</f>
        <v>0</v>
      </c>
      <c r="J110" s="37">
        <f>J105*Matrices!$H$54</f>
        <v>0</v>
      </c>
      <c r="K110" s="37">
        <f>K105*Matrices!$I$54</f>
        <v>0</v>
      </c>
      <c r="L110" s="37">
        <f>L105*Matrices!$J$54</f>
        <v>0</v>
      </c>
      <c r="M110" s="37">
        <f>M105*Matrices!$K$54</f>
        <v>0</v>
      </c>
      <c r="N110" s="37"/>
      <c r="O110" s="37"/>
      <c r="P110" s="37">
        <f>P105*Matrices!$B$54</f>
        <v>0</v>
      </c>
      <c r="Q110" s="37">
        <f>Q105*Matrices!$C$54</f>
        <v>0</v>
      </c>
      <c r="R110" s="37">
        <f>R105*Matrices!$D$54</f>
        <v>0</v>
      </c>
      <c r="S110" s="37">
        <f>S105*Matrices!$E$54</f>
        <v>35075</v>
      </c>
      <c r="T110" s="37">
        <f>T105*Matrices!$F$54</f>
        <v>0</v>
      </c>
      <c r="U110" s="37">
        <f>U105*Matrices!$G$54</f>
        <v>0</v>
      </c>
      <c r="V110" s="37">
        <f>V105*Matrices!$H$54</f>
        <v>0</v>
      </c>
      <c r="W110" s="37">
        <f>W105*Matrices!$I$54</f>
        <v>0</v>
      </c>
      <c r="X110" s="37">
        <f>X105*Matrices!$J$54</f>
        <v>0</v>
      </c>
      <c r="Y110" s="37">
        <f>Y105*Matrices!$K$54</f>
        <v>0</v>
      </c>
      <c r="Z110" s="37"/>
      <c r="AA110" s="37"/>
      <c r="AB110" s="37">
        <f>AB105*Matrices!$B$54</f>
        <v>0</v>
      </c>
      <c r="AC110" s="37">
        <f>AC105*Matrices!$C$54</f>
        <v>0</v>
      </c>
      <c r="AD110" s="37">
        <f>AD105*Matrices!$D$54</f>
        <v>0</v>
      </c>
      <c r="AE110" s="37">
        <f>AE105*Matrices!$E$54</f>
        <v>21275</v>
      </c>
      <c r="AF110" s="37">
        <f>AF105*Matrices!$F$54</f>
        <v>0</v>
      </c>
      <c r="AG110" s="37">
        <f>AG105*Matrices!$G$54</f>
        <v>0</v>
      </c>
      <c r="AH110" s="37">
        <f>AH105*Matrices!$H$54</f>
        <v>0</v>
      </c>
      <c r="AI110" s="37">
        <f>AI105*Matrices!$I$54</f>
        <v>0</v>
      </c>
      <c r="AJ110" s="37">
        <f>AJ105*Matrices!$J$54</f>
        <v>0</v>
      </c>
      <c r="AK110" s="37">
        <f>AK105*Matrices!$K$54</f>
        <v>0</v>
      </c>
      <c r="AL110" s="37"/>
      <c r="AM110" s="37"/>
      <c r="AN110" s="37">
        <f>AN105*Matrices!$B$54</f>
        <v>0</v>
      </c>
      <c r="AO110" s="37">
        <f>AO105*Matrices!$C$54</f>
        <v>0</v>
      </c>
      <c r="AP110" s="37">
        <f>AP105*Matrices!$D$54</f>
        <v>0</v>
      </c>
      <c r="AQ110" s="37">
        <f>AQ105*Matrices!$E$54</f>
        <v>18975</v>
      </c>
      <c r="AR110" s="37">
        <f>AR105*Matrices!$F$54</f>
        <v>0</v>
      </c>
      <c r="AS110" s="37">
        <f>AS105*Matrices!$G$54</f>
        <v>0</v>
      </c>
      <c r="AT110" s="37">
        <f>AT105*Matrices!$H$54</f>
        <v>0</v>
      </c>
      <c r="AU110" s="37">
        <f>AU105*Matrices!$I$54</f>
        <v>0</v>
      </c>
      <c r="AV110" s="37">
        <f>AV105*Matrices!$J$54</f>
        <v>0</v>
      </c>
      <c r="AW110" s="37">
        <f>AW105*Matrices!$K$54</f>
        <v>0</v>
      </c>
      <c r="AX110" s="37"/>
    </row>
    <row r="111" spans="1:50" x14ac:dyDescent="0.25">
      <c r="D111" s="37">
        <f>D106*Matrices!$B$55</f>
        <v>0</v>
      </c>
      <c r="E111" s="37">
        <f>E106*Matrices!$C$55</f>
        <v>2300</v>
      </c>
      <c r="F111" s="37">
        <f>F106*Matrices!$D$55</f>
        <v>0</v>
      </c>
      <c r="G111" s="37">
        <f>G106*Matrices!$E$55</f>
        <v>0</v>
      </c>
      <c r="H111" s="37">
        <f>H106*Matrices!$F$55</f>
        <v>0</v>
      </c>
      <c r="I111" s="37">
        <f>I106*Matrices!$G$55</f>
        <v>0</v>
      </c>
      <c r="J111" s="37">
        <f>J106*Matrices!$H$55</f>
        <v>0</v>
      </c>
      <c r="K111" s="37">
        <f>K106*Matrices!$I$55</f>
        <v>0</v>
      </c>
      <c r="L111" s="37">
        <f>L106*Matrices!$J$55</f>
        <v>0</v>
      </c>
      <c r="M111" s="37">
        <f>M106*Matrices!$K$55</f>
        <v>0</v>
      </c>
      <c r="N111" s="37"/>
      <c r="O111" s="37"/>
      <c r="P111" s="37">
        <f>P106*Matrices!$B$55</f>
        <v>0</v>
      </c>
      <c r="Q111" s="37">
        <f>Q106*Matrices!$C$55</f>
        <v>2875</v>
      </c>
      <c r="R111" s="37">
        <f>R106*Matrices!$D$55</f>
        <v>0</v>
      </c>
      <c r="S111" s="37">
        <f>S106*Matrices!$E$55</f>
        <v>575</v>
      </c>
      <c r="T111" s="37">
        <f>T106*Matrices!$F$55</f>
        <v>0</v>
      </c>
      <c r="U111" s="37">
        <f>U106*Matrices!$G$55</f>
        <v>0</v>
      </c>
      <c r="V111" s="37">
        <f>V106*Matrices!$H$55</f>
        <v>0</v>
      </c>
      <c r="W111" s="37">
        <f>W106*Matrices!$I$55</f>
        <v>0</v>
      </c>
      <c r="X111" s="37">
        <f>X106*Matrices!$J$55</f>
        <v>0</v>
      </c>
      <c r="Y111" s="37">
        <f>Y106*Matrices!$K$55</f>
        <v>0</v>
      </c>
      <c r="Z111" s="37"/>
      <c r="AA111" s="37"/>
      <c r="AB111" s="37">
        <f>AB106*Matrices!$B$55</f>
        <v>0</v>
      </c>
      <c r="AC111" s="37">
        <f>AC106*Matrices!$C$55</f>
        <v>3450</v>
      </c>
      <c r="AD111" s="37">
        <f>AD106*Matrices!$D$55</f>
        <v>0</v>
      </c>
      <c r="AE111" s="37">
        <f>AE106*Matrices!$E$55</f>
        <v>0</v>
      </c>
      <c r="AF111" s="37">
        <f>AF106*Matrices!$F$55</f>
        <v>0</v>
      </c>
      <c r="AG111" s="37">
        <f>AG106*Matrices!$G$55</f>
        <v>0</v>
      </c>
      <c r="AH111" s="37">
        <f>AH106*Matrices!$H$55</f>
        <v>0</v>
      </c>
      <c r="AI111" s="37">
        <f>AI106*Matrices!$I$55</f>
        <v>0</v>
      </c>
      <c r="AJ111" s="37">
        <f>AJ106*Matrices!$J$55</f>
        <v>0</v>
      </c>
      <c r="AK111" s="37">
        <f>AK106*Matrices!$K$55</f>
        <v>0</v>
      </c>
      <c r="AL111" s="37"/>
      <c r="AM111" s="37"/>
      <c r="AN111" s="37">
        <f>AN106*Matrices!$B$55</f>
        <v>0</v>
      </c>
      <c r="AO111" s="37">
        <f>AO106*Matrices!$C$55</f>
        <v>1150</v>
      </c>
      <c r="AP111" s="37">
        <f>AP106*Matrices!$D$55</f>
        <v>0</v>
      </c>
      <c r="AQ111" s="37">
        <f>AQ106*Matrices!$E$55</f>
        <v>575</v>
      </c>
      <c r="AR111" s="37">
        <f>AR106*Matrices!$F$55</f>
        <v>0</v>
      </c>
      <c r="AS111" s="37">
        <f>AS106*Matrices!$G$55</f>
        <v>0</v>
      </c>
      <c r="AT111" s="37">
        <f>AT106*Matrices!$H$55</f>
        <v>0</v>
      </c>
      <c r="AU111" s="37">
        <f>AU106*Matrices!$I$55</f>
        <v>0</v>
      </c>
      <c r="AV111" s="37">
        <f>AV106*Matrices!$J$55</f>
        <v>0</v>
      </c>
      <c r="AW111" s="37">
        <f>AW106*Matrices!$K$55</f>
        <v>0</v>
      </c>
      <c r="AX111" s="37"/>
    </row>
    <row r="112" spans="1:50" x14ac:dyDescent="0.25">
      <c r="D112" s="37">
        <f>D107*Matrices!$B$56</f>
        <v>0</v>
      </c>
      <c r="E112" s="37">
        <f>E107*Matrices!$C$56</f>
        <v>0</v>
      </c>
      <c r="F112" s="37">
        <f>F107*Matrices!$D$56</f>
        <v>0</v>
      </c>
      <c r="G112" s="37">
        <f>G107*Matrices!$E$56</f>
        <v>9775</v>
      </c>
      <c r="H112" s="37">
        <f>H107*Matrices!$F$56</f>
        <v>0</v>
      </c>
      <c r="I112" s="37">
        <f>I107*Matrices!$G$56</f>
        <v>0</v>
      </c>
      <c r="J112" s="37">
        <f>J107*Matrices!$H$56</f>
        <v>0</v>
      </c>
      <c r="K112" s="37">
        <f>K107*Matrices!$I$56</f>
        <v>0</v>
      </c>
      <c r="L112" s="37">
        <f>L107*Matrices!$J$56</f>
        <v>0</v>
      </c>
      <c r="M112" s="37">
        <f>M107*Matrices!$K$56</f>
        <v>0</v>
      </c>
      <c r="N112" s="37"/>
      <c r="O112" s="37"/>
      <c r="P112" s="37">
        <f>P107*Matrices!$B$56</f>
        <v>0</v>
      </c>
      <c r="Q112" s="37">
        <f>Q107*Matrices!$C$56</f>
        <v>2875</v>
      </c>
      <c r="R112" s="37">
        <f>R107*Matrices!$D$56</f>
        <v>0</v>
      </c>
      <c r="S112" s="37">
        <f>S107*Matrices!$E$56</f>
        <v>8050</v>
      </c>
      <c r="T112" s="37">
        <f>T107*Matrices!$F$56</f>
        <v>0</v>
      </c>
      <c r="U112" s="37">
        <f>U107*Matrices!$G$56</f>
        <v>0</v>
      </c>
      <c r="V112" s="37">
        <f>V107*Matrices!$H$56</f>
        <v>0</v>
      </c>
      <c r="W112" s="37">
        <f>W107*Matrices!$I$56</f>
        <v>0</v>
      </c>
      <c r="X112" s="37">
        <f>X107*Matrices!$J$56</f>
        <v>0</v>
      </c>
      <c r="Y112" s="37">
        <f>Y107*Matrices!$K$56</f>
        <v>0</v>
      </c>
      <c r="Z112" s="37"/>
      <c r="AA112" s="37"/>
      <c r="AB112" s="37">
        <f>AB107*Matrices!$B$56</f>
        <v>0</v>
      </c>
      <c r="AC112" s="37">
        <f>AC107*Matrices!$C$56</f>
        <v>2875</v>
      </c>
      <c r="AD112" s="37">
        <f>AD107*Matrices!$D$56</f>
        <v>0</v>
      </c>
      <c r="AE112" s="37">
        <f>AE107*Matrices!$E$56</f>
        <v>10925</v>
      </c>
      <c r="AF112" s="37">
        <f>AF107*Matrices!$F$56</f>
        <v>0</v>
      </c>
      <c r="AG112" s="37">
        <f>AG107*Matrices!$G$56</f>
        <v>0</v>
      </c>
      <c r="AH112" s="37">
        <f>AH107*Matrices!$H$56</f>
        <v>0</v>
      </c>
      <c r="AI112" s="37">
        <f>AI107*Matrices!$I$56</f>
        <v>0</v>
      </c>
      <c r="AJ112" s="37">
        <f>AJ107*Matrices!$J$56</f>
        <v>0</v>
      </c>
      <c r="AK112" s="37">
        <f>AK107*Matrices!$K$56</f>
        <v>0</v>
      </c>
      <c r="AL112" s="37"/>
      <c r="AM112" s="37"/>
      <c r="AN112" s="37">
        <f>AN107*Matrices!$B$56</f>
        <v>0</v>
      </c>
      <c r="AO112" s="37">
        <f>AO107*Matrices!$C$56</f>
        <v>5175</v>
      </c>
      <c r="AP112" s="37">
        <f>AP107*Matrices!$D$56</f>
        <v>0</v>
      </c>
      <c r="AQ112" s="37">
        <f>AQ107*Matrices!$E$56</f>
        <v>3450</v>
      </c>
      <c r="AR112" s="37">
        <f>AR107*Matrices!$F$56</f>
        <v>0</v>
      </c>
      <c r="AS112" s="37">
        <f>AS107*Matrices!$G$56</f>
        <v>0</v>
      </c>
      <c r="AT112" s="37">
        <f>AT107*Matrices!$H$56</f>
        <v>0</v>
      </c>
      <c r="AU112" s="37">
        <f>AU107*Matrices!$I$56</f>
        <v>0</v>
      </c>
      <c r="AV112" s="37">
        <f>AV107*Matrices!$J$56</f>
        <v>0</v>
      </c>
      <c r="AW112" s="37">
        <f>AW107*Matrices!$K$56</f>
        <v>0</v>
      </c>
      <c r="AX112" s="37"/>
    </row>
    <row r="113" spans="1:50" x14ac:dyDescent="0.25">
      <c r="B113" t="str">
        <f>B107</f>
        <v>NMSU-CA</v>
      </c>
      <c r="D113" s="344">
        <f t="shared" ref="D113:M113" si="84">SUM(D110:D112)</f>
        <v>0</v>
      </c>
      <c r="E113" s="344">
        <f t="shared" si="84"/>
        <v>2300</v>
      </c>
      <c r="F113" s="344">
        <f t="shared" si="84"/>
        <v>0</v>
      </c>
      <c r="G113" s="344">
        <f t="shared" si="84"/>
        <v>41975</v>
      </c>
      <c r="H113" s="344">
        <f t="shared" si="84"/>
        <v>0</v>
      </c>
      <c r="I113" s="344">
        <f t="shared" si="84"/>
        <v>0</v>
      </c>
      <c r="J113" s="344">
        <f t="shared" si="84"/>
        <v>0</v>
      </c>
      <c r="K113" s="344">
        <f t="shared" si="84"/>
        <v>0</v>
      </c>
      <c r="L113" s="344">
        <f t="shared" si="84"/>
        <v>0</v>
      </c>
      <c r="M113" s="344">
        <f t="shared" si="84"/>
        <v>0</v>
      </c>
      <c r="N113" s="194">
        <f>SUM(D113:M113)/Matrices!$L$56</f>
        <v>13.857228554289142</v>
      </c>
      <c r="O113" s="37"/>
      <c r="P113" s="344">
        <f t="shared" ref="P113:Y113" si="85">SUM(P110:P112)</f>
        <v>0</v>
      </c>
      <c r="Q113" s="344">
        <f t="shared" si="85"/>
        <v>5750</v>
      </c>
      <c r="R113" s="344">
        <f t="shared" si="85"/>
        <v>0</v>
      </c>
      <c r="S113" s="344">
        <f t="shared" si="85"/>
        <v>43700</v>
      </c>
      <c r="T113" s="344">
        <f t="shared" si="85"/>
        <v>0</v>
      </c>
      <c r="U113" s="344">
        <f t="shared" si="85"/>
        <v>0</v>
      </c>
      <c r="V113" s="344">
        <f t="shared" si="85"/>
        <v>0</v>
      </c>
      <c r="W113" s="344">
        <f t="shared" si="85"/>
        <v>0</v>
      </c>
      <c r="X113" s="344">
        <f t="shared" si="85"/>
        <v>0</v>
      </c>
      <c r="Y113" s="344">
        <f t="shared" si="85"/>
        <v>0</v>
      </c>
      <c r="Z113" s="194">
        <f>SUM(P113:Y113)/Matrices!$L$56</f>
        <v>15.476904619076183</v>
      </c>
      <c r="AA113" s="37"/>
      <c r="AB113" s="344">
        <f t="shared" ref="AB113:AK113" si="86">SUM(AB110:AB112)</f>
        <v>0</v>
      </c>
      <c r="AC113" s="344">
        <f t="shared" si="86"/>
        <v>6325</v>
      </c>
      <c r="AD113" s="344">
        <f t="shared" si="86"/>
        <v>0</v>
      </c>
      <c r="AE113" s="344">
        <f t="shared" si="86"/>
        <v>32200</v>
      </c>
      <c r="AF113" s="344">
        <f t="shared" si="86"/>
        <v>0</v>
      </c>
      <c r="AG113" s="344">
        <f t="shared" si="86"/>
        <v>0</v>
      </c>
      <c r="AH113" s="344">
        <f t="shared" si="86"/>
        <v>0</v>
      </c>
      <c r="AI113" s="344">
        <f t="shared" si="86"/>
        <v>0</v>
      </c>
      <c r="AJ113" s="344">
        <f t="shared" si="86"/>
        <v>0</v>
      </c>
      <c r="AK113" s="344">
        <f t="shared" si="86"/>
        <v>0</v>
      </c>
      <c r="AL113" s="194">
        <f>SUM(AB113:AK113)/Matrices!$L$56</f>
        <v>12.057588482303538</v>
      </c>
      <c r="AM113" s="37"/>
      <c r="AN113" s="344">
        <f t="shared" ref="AN113:AW113" si="87">SUM(AN110:AN112)</f>
        <v>0</v>
      </c>
      <c r="AO113" s="344">
        <f t="shared" si="87"/>
        <v>6325</v>
      </c>
      <c r="AP113" s="344">
        <f t="shared" si="87"/>
        <v>0</v>
      </c>
      <c r="AQ113" s="344">
        <f t="shared" si="87"/>
        <v>23000</v>
      </c>
      <c r="AR113" s="344">
        <f t="shared" si="87"/>
        <v>0</v>
      </c>
      <c r="AS113" s="344">
        <f t="shared" si="87"/>
        <v>0</v>
      </c>
      <c r="AT113" s="344">
        <f t="shared" si="87"/>
        <v>0</v>
      </c>
      <c r="AU113" s="344">
        <f t="shared" si="87"/>
        <v>0</v>
      </c>
      <c r="AV113" s="344">
        <f t="shared" si="87"/>
        <v>0</v>
      </c>
      <c r="AW113" s="344">
        <f t="shared" si="87"/>
        <v>0</v>
      </c>
      <c r="AX113" s="194">
        <f>SUM(AN113:AW113)/Matrices!$L$56</f>
        <v>9.1781643671265751</v>
      </c>
    </row>
    <row r="114" spans="1:50" x14ac:dyDescent="0.25"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</row>
    <row r="115" spans="1:50" x14ac:dyDescent="0.25">
      <c r="A115" s="35" t="str">
        <f>'Raw_At-Risk_Data'!A35</f>
        <v>34</v>
      </c>
      <c r="B115" t="str">
        <f>'Raw_At-Risk_Data'!B35</f>
        <v>NMSU-DA</v>
      </c>
      <c r="C115" s="343" t="str">
        <f>'Raw_At-Risk_Data'!C35</f>
        <v>1</v>
      </c>
      <c r="D115" s="37">
        <f>'Raw_At-Risk_Data'!D35</f>
        <v>6</v>
      </c>
      <c r="E115" s="37">
        <f>'Raw_At-Risk_Data'!E35</f>
        <v>14</v>
      </c>
      <c r="F115" s="37">
        <f>'Raw_At-Risk_Data'!F35</f>
        <v>0</v>
      </c>
      <c r="G115" s="37">
        <f>'Raw_At-Risk_Data'!G35</f>
        <v>570</v>
      </c>
      <c r="H115" s="37">
        <f>'Raw_At-Risk_Data'!H35</f>
        <v>0</v>
      </c>
      <c r="I115" s="37">
        <f>'Raw_At-Risk_Data'!I35</f>
        <v>0</v>
      </c>
      <c r="J115" s="37">
        <f>'Raw_At-Risk_Data'!J35</f>
        <v>0</v>
      </c>
      <c r="K115" s="37">
        <f>'Raw_At-Risk_Data'!K35</f>
        <v>0</v>
      </c>
      <c r="L115" s="37">
        <f>'Raw_At-Risk_Data'!L35</f>
        <v>0</v>
      </c>
      <c r="M115" s="37">
        <f>'Raw_At-Risk_Data'!M35</f>
        <v>0</v>
      </c>
      <c r="N115" s="37"/>
      <c r="O115" s="37"/>
      <c r="P115" s="37">
        <f>'Raw_At-Risk_Data'!N35</f>
        <v>1</v>
      </c>
      <c r="Q115" s="37">
        <f>'Raw_At-Risk_Data'!O35</f>
        <v>10</v>
      </c>
      <c r="R115" s="37">
        <f>'Raw_At-Risk_Data'!P35</f>
        <v>0</v>
      </c>
      <c r="S115" s="37">
        <f>'Raw_At-Risk_Data'!Q35</f>
        <v>572</v>
      </c>
      <c r="T115" s="37">
        <f>'Raw_At-Risk_Data'!R35</f>
        <v>0</v>
      </c>
      <c r="U115" s="37">
        <f>'Raw_At-Risk_Data'!S35</f>
        <v>0</v>
      </c>
      <c r="V115" s="37">
        <f>'Raw_At-Risk_Data'!T35</f>
        <v>0</v>
      </c>
      <c r="W115" s="37">
        <f>'Raw_At-Risk_Data'!U35</f>
        <v>0</v>
      </c>
      <c r="X115" s="37">
        <f>'Raw_At-Risk_Data'!V35</f>
        <v>0</v>
      </c>
      <c r="Y115" s="37">
        <f>'Raw_At-Risk_Data'!W35</f>
        <v>0</v>
      </c>
      <c r="Z115" s="37"/>
      <c r="AA115" s="37"/>
      <c r="AB115" s="37">
        <f>'Raw_At-Risk_Data'!X35</f>
        <v>3</v>
      </c>
      <c r="AC115" s="37">
        <f>'Raw_At-Risk_Data'!Y35</f>
        <v>23</v>
      </c>
      <c r="AD115" s="37">
        <f>'Raw_At-Risk_Data'!Z35</f>
        <v>0</v>
      </c>
      <c r="AE115" s="37">
        <f>'Raw_At-Risk_Data'!AA35</f>
        <v>580</v>
      </c>
      <c r="AF115" s="37">
        <f>'Raw_At-Risk_Data'!AB35</f>
        <v>0</v>
      </c>
      <c r="AG115" s="37">
        <f>'Raw_At-Risk_Data'!AC35</f>
        <v>0</v>
      </c>
      <c r="AH115" s="37">
        <f>'Raw_At-Risk_Data'!AD35</f>
        <v>0</v>
      </c>
      <c r="AI115" s="37">
        <f>'Raw_At-Risk_Data'!AE35</f>
        <v>0</v>
      </c>
      <c r="AJ115" s="37">
        <f>'Raw_At-Risk_Data'!AF35</f>
        <v>0</v>
      </c>
      <c r="AK115" s="37">
        <f>'Raw_At-Risk_Data'!AG35</f>
        <v>0</v>
      </c>
      <c r="AL115" s="37"/>
      <c r="AM115" s="37"/>
      <c r="AN115" s="37">
        <f>'Raw_At-Risk_Data'!AH35</f>
        <v>6</v>
      </c>
      <c r="AO115" s="37">
        <f>'Raw_At-Risk_Data'!AI35</f>
        <v>15</v>
      </c>
      <c r="AP115" s="37">
        <f>'Raw_At-Risk_Data'!AJ35</f>
        <v>0</v>
      </c>
      <c r="AQ115" s="37">
        <f>'Raw_At-Risk_Data'!AK35</f>
        <v>620</v>
      </c>
      <c r="AR115" s="37">
        <f>'Raw_At-Risk_Data'!AL35</f>
        <v>0</v>
      </c>
      <c r="AS115" s="37">
        <f>'Raw_At-Risk_Data'!AM35</f>
        <v>0</v>
      </c>
      <c r="AT115" s="37">
        <f>'Raw_At-Risk_Data'!AN35</f>
        <v>0</v>
      </c>
      <c r="AU115" s="37">
        <f>'Raw_At-Risk_Data'!AO35</f>
        <v>0</v>
      </c>
      <c r="AV115" s="37">
        <f>'Raw_At-Risk_Data'!AP35</f>
        <v>0</v>
      </c>
      <c r="AW115" s="37">
        <f>'Raw_At-Risk_Data'!AQ35</f>
        <v>0</v>
      </c>
      <c r="AX115" s="37"/>
    </row>
    <row r="116" spans="1:50" x14ac:dyDescent="0.25">
      <c r="A116" s="35" t="str">
        <f>'Raw_At-Risk_Data'!A36</f>
        <v>34</v>
      </c>
      <c r="B116" t="str">
        <f>'Raw_At-Risk_Data'!B36</f>
        <v>NMSU-DA</v>
      </c>
      <c r="C116" s="343" t="str">
        <f>'Raw_At-Risk_Data'!C36</f>
        <v>2</v>
      </c>
      <c r="D116" s="37">
        <f>'Raw_At-Risk_Data'!D36</f>
        <v>0</v>
      </c>
      <c r="E116" s="37">
        <f>'Raw_At-Risk_Data'!E36</f>
        <v>45</v>
      </c>
      <c r="F116" s="37">
        <f>'Raw_At-Risk_Data'!F36</f>
        <v>0</v>
      </c>
      <c r="G116" s="37">
        <f>'Raw_At-Risk_Data'!G36</f>
        <v>11</v>
      </c>
      <c r="H116" s="37">
        <f>'Raw_At-Risk_Data'!H36</f>
        <v>0</v>
      </c>
      <c r="I116" s="37">
        <f>'Raw_At-Risk_Data'!I36</f>
        <v>0</v>
      </c>
      <c r="J116" s="37">
        <f>'Raw_At-Risk_Data'!J36</f>
        <v>0</v>
      </c>
      <c r="K116" s="37">
        <f>'Raw_At-Risk_Data'!K36</f>
        <v>0</v>
      </c>
      <c r="L116" s="37">
        <f>'Raw_At-Risk_Data'!L36</f>
        <v>0</v>
      </c>
      <c r="M116" s="37">
        <f>'Raw_At-Risk_Data'!M36</f>
        <v>0</v>
      </c>
      <c r="N116" s="37"/>
      <c r="O116" s="37"/>
      <c r="P116" s="37">
        <f>'Raw_At-Risk_Data'!N36</f>
        <v>0</v>
      </c>
      <c r="Q116" s="37">
        <f>'Raw_At-Risk_Data'!O36</f>
        <v>20</v>
      </c>
      <c r="R116" s="37">
        <f>'Raw_At-Risk_Data'!P36</f>
        <v>0</v>
      </c>
      <c r="S116" s="37">
        <f>'Raw_At-Risk_Data'!Q36</f>
        <v>46</v>
      </c>
      <c r="T116" s="37">
        <f>'Raw_At-Risk_Data'!R36</f>
        <v>0</v>
      </c>
      <c r="U116" s="37">
        <f>'Raw_At-Risk_Data'!S36</f>
        <v>0</v>
      </c>
      <c r="V116" s="37">
        <f>'Raw_At-Risk_Data'!T36</f>
        <v>0</v>
      </c>
      <c r="W116" s="37">
        <f>'Raw_At-Risk_Data'!U36</f>
        <v>0</v>
      </c>
      <c r="X116" s="37">
        <f>'Raw_At-Risk_Data'!V36</f>
        <v>0</v>
      </c>
      <c r="Y116" s="37">
        <f>'Raw_At-Risk_Data'!W36</f>
        <v>0</v>
      </c>
      <c r="Z116" s="37"/>
      <c r="AA116" s="37"/>
      <c r="AB116" s="37">
        <f>'Raw_At-Risk_Data'!X36</f>
        <v>0</v>
      </c>
      <c r="AC116" s="37">
        <f>'Raw_At-Risk_Data'!Y36</f>
        <v>17</v>
      </c>
      <c r="AD116" s="37">
        <f>'Raw_At-Risk_Data'!Z36</f>
        <v>0</v>
      </c>
      <c r="AE116" s="37">
        <f>'Raw_At-Risk_Data'!AA36</f>
        <v>69</v>
      </c>
      <c r="AF116" s="37">
        <f>'Raw_At-Risk_Data'!AB36</f>
        <v>0</v>
      </c>
      <c r="AG116" s="37">
        <f>'Raw_At-Risk_Data'!AC36</f>
        <v>0</v>
      </c>
      <c r="AH116" s="37">
        <f>'Raw_At-Risk_Data'!AD36</f>
        <v>0</v>
      </c>
      <c r="AI116" s="37">
        <f>'Raw_At-Risk_Data'!AE36</f>
        <v>0</v>
      </c>
      <c r="AJ116" s="37">
        <f>'Raw_At-Risk_Data'!AF36</f>
        <v>0</v>
      </c>
      <c r="AK116" s="37">
        <f>'Raw_At-Risk_Data'!AG36</f>
        <v>0</v>
      </c>
      <c r="AL116" s="37"/>
      <c r="AM116" s="37"/>
      <c r="AN116" s="37">
        <f>'Raw_At-Risk_Data'!AH36</f>
        <v>0</v>
      </c>
      <c r="AO116" s="37">
        <f>'Raw_At-Risk_Data'!AI36</f>
        <v>34</v>
      </c>
      <c r="AP116" s="37">
        <f>'Raw_At-Risk_Data'!AJ36</f>
        <v>0</v>
      </c>
      <c r="AQ116" s="37">
        <f>'Raw_At-Risk_Data'!AK36</f>
        <v>56</v>
      </c>
      <c r="AR116" s="37">
        <f>'Raw_At-Risk_Data'!AL36</f>
        <v>0</v>
      </c>
      <c r="AS116" s="37">
        <f>'Raw_At-Risk_Data'!AM36</f>
        <v>0</v>
      </c>
      <c r="AT116" s="37">
        <f>'Raw_At-Risk_Data'!AN36</f>
        <v>0</v>
      </c>
      <c r="AU116" s="37">
        <f>'Raw_At-Risk_Data'!AO36</f>
        <v>0</v>
      </c>
      <c r="AV116" s="37">
        <f>'Raw_At-Risk_Data'!AP36</f>
        <v>0</v>
      </c>
      <c r="AW116" s="37">
        <f>'Raw_At-Risk_Data'!AQ36</f>
        <v>0</v>
      </c>
      <c r="AX116" s="37"/>
    </row>
    <row r="117" spans="1:50" x14ac:dyDescent="0.25">
      <c r="A117" s="35" t="str">
        <f>'Raw_At-Risk_Data'!A37</f>
        <v>34</v>
      </c>
      <c r="B117" t="str">
        <f>'Raw_At-Risk_Data'!B37</f>
        <v>NMSU-DA</v>
      </c>
      <c r="C117" s="343" t="str">
        <f>'Raw_At-Risk_Data'!C37</f>
        <v>3</v>
      </c>
      <c r="D117" s="37">
        <f>'Raw_At-Risk_Data'!D37</f>
        <v>0</v>
      </c>
      <c r="E117" s="37">
        <f>'Raw_At-Risk_Data'!E37</f>
        <v>179</v>
      </c>
      <c r="F117" s="37">
        <f>'Raw_At-Risk_Data'!F37</f>
        <v>0</v>
      </c>
      <c r="G117" s="37">
        <f>'Raw_At-Risk_Data'!G37</f>
        <v>57</v>
      </c>
      <c r="H117" s="37">
        <f>'Raw_At-Risk_Data'!H37</f>
        <v>0</v>
      </c>
      <c r="I117" s="37">
        <f>'Raw_At-Risk_Data'!I37</f>
        <v>0</v>
      </c>
      <c r="J117" s="37">
        <f>'Raw_At-Risk_Data'!J37</f>
        <v>0</v>
      </c>
      <c r="K117" s="37">
        <f>'Raw_At-Risk_Data'!K37</f>
        <v>0</v>
      </c>
      <c r="L117" s="37">
        <f>'Raw_At-Risk_Data'!L37</f>
        <v>0</v>
      </c>
      <c r="M117" s="37">
        <f>'Raw_At-Risk_Data'!M37</f>
        <v>0</v>
      </c>
      <c r="N117" s="37"/>
      <c r="O117" s="37"/>
      <c r="P117" s="37">
        <f>'Raw_At-Risk_Data'!N37</f>
        <v>0</v>
      </c>
      <c r="Q117" s="37">
        <f>'Raw_At-Risk_Data'!O37</f>
        <v>151</v>
      </c>
      <c r="R117" s="37">
        <f>'Raw_At-Risk_Data'!P37</f>
        <v>0</v>
      </c>
      <c r="S117" s="37">
        <f>'Raw_At-Risk_Data'!Q37</f>
        <v>70</v>
      </c>
      <c r="T117" s="37">
        <f>'Raw_At-Risk_Data'!R37</f>
        <v>0</v>
      </c>
      <c r="U117" s="37">
        <f>'Raw_At-Risk_Data'!S37</f>
        <v>0</v>
      </c>
      <c r="V117" s="37">
        <f>'Raw_At-Risk_Data'!T37</f>
        <v>0</v>
      </c>
      <c r="W117" s="37">
        <f>'Raw_At-Risk_Data'!U37</f>
        <v>0</v>
      </c>
      <c r="X117" s="37">
        <f>'Raw_At-Risk_Data'!V37</f>
        <v>0</v>
      </c>
      <c r="Y117" s="37">
        <f>'Raw_At-Risk_Data'!W37</f>
        <v>0</v>
      </c>
      <c r="Z117" s="37"/>
      <c r="AA117" s="37"/>
      <c r="AB117" s="37">
        <f>'Raw_At-Risk_Data'!X37</f>
        <v>0</v>
      </c>
      <c r="AC117" s="37">
        <f>'Raw_At-Risk_Data'!Y37</f>
        <v>70</v>
      </c>
      <c r="AD117" s="37">
        <f>'Raw_At-Risk_Data'!Z37</f>
        <v>0</v>
      </c>
      <c r="AE117" s="37">
        <f>'Raw_At-Risk_Data'!AA37</f>
        <v>55</v>
      </c>
      <c r="AF117" s="37">
        <f>'Raw_At-Risk_Data'!AB37</f>
        <v>0</v>
      </c>
      <c r="AG117" s="37">
        <f>'Raw_At-Risk_Data'!AC37</f>
        <v>0</v>
      </c>
      <c r="AH117" s="37">
        <f>'Raw_At-Risk_Data'!AD37</f>
        <v>0</v>
      </c>
      <c r="AI117" s="37">
        <f>'Raw_At-Risk_Data'!AE37</f>
        <v>0</v>
      </c>
      <c r="AJ117" s="37">
        <f>'Raw_At-Risk_Data'!AF37</f>
        <v>0</v>
      </c>
      <c r="AK117" s="37">
        <f>'Raw_At-Risk_Data'!AG37</f>
        <v>0</v>
      </c>
      <c r="AL117" s="37"/>
      <c r="AM117" s="37"/>
      <c r="AN117" s="37">
        <f>'Raw_At-Risk_Data'!AH37</f>
        <v>3</v>
      </c>
      <c r="AO117" s="37">
        <f>'Raw_At-Risk_Data'!AI37</f>
        <v>38</v>
      </c>
      <c r="AP117" s="37">
        <f>'Raw_At-Risk_Data'!AJ37</f>
        <v>0</v>
      </c>
      <c r="AQ117" s="37">
        <f>'Raw_At-Risk_Data'!AK37</f>
        <v>47</v>
      </c>
      <c r="AR117" s="37">
        <f>'Raw_At-Risk_Data'!AL37</f>
        <v>0</v>
      </c>
      <c r="AS117" s="37">
        <f>'Raw_At-Risk_Data'!AM37</f>
        <v>0</v>
      </c>
      <c r="AT117" s="37">
        <f>'Raw_At-Risk_Data'!AN37</f>
        <v>0</v>
      </c>
      <c r="AU117" s="37">
        <f>'Raw_At-Risk_Data'!AO37</f>
        <v>0</v>
      </c>
      <c r="AV117" s="37">
        <f>'Raw_At-Risk_Data'!AP37</f>
        <v>0</v>
      </c>
      <c r="AW117" s="37">
        <f>'Raw_At-Risk_Data'!AQ37</f>
        <v>0</v>
      </c>
      <c r="AX117" s="37"/>
    </row>
    <row r="118" spans="1:50" x14ac:dyDescent="0.25">
      <c r="D118" s="344">
        <f t="shared" ref="D118:M118" si="88">SUM(D115:D117)</f>
        <v>6</v>
      </c>
      <c r="E118" s="344">
        <f t="shared" si="88"/>
        <v>238</v>
      </c>
      <c r="F118" s="344">
        <f t="shared" si="88"/>
        <v>0</v>
      </c>
      <c r="G118" s="344">
        <f t="shared" si="88"/>
        <v>638</v>
      </c>
      <c r="H118" s="344">
        <f t="shared" si="88"/>
        <v>0</v>
      </c>
      <c r="I118" s="344">
        <f t="shared" si="88"/>
        <v>0</v>
      </c>
      <c r="J118" s="344">
        <f t="shared" si="88"/>
        <v>0</v>
      </c>
      <c r="K118" s="344">
        <f t="shared" si="88"/>
        <v>0</v>
      </c>
      <c r="L118" s="344">
        <f t="shared" si="88"/>
        <v>0</v>
      </c>
      <c r="M118" s="344">
        <f t="shared" si="88"/>
        <v>0</v>
      </c>
      <c r="N118" s="37"/>
      <c r="O118" s="37"/>
      <c r="P118" s="344">
        <f t="shared" ref="P118:Y118" si="89">SUM(P115:P117)</f>
        <v>1</v>
      </c>
      <c r="Q118" s="344">
        <f t="shared" si="89"/>
        <v>181</v>
      </c>
      <c r="R118" s="344">
        <f t="shared" si="89"/>
        <v>0</v>
      </c>
      <c r="S118" s="344">
        <f t="shared" si="89"/>
        <v>688</v>
      </c>
      <c r="T118" s="344">
        <f t="shared" si="89"/>
        <v>0</v>
      </c>
      <c r="U118" s="344">
        <f t="shared" si="89"/>
        <v>0</v>
      </c>
      <c r="V118" s="344">
        <f t="shared" si="89"/>
        <v>0</v>
      </c>
      <c r="W118" s="344">
        <f t="shared" si="89"/>
        <v>0</v>
      </c>
      <c r="X118" s="344">
        <f t="shared" si="89"/>
        <v>0</v>
      </c>
      <c r="Y118" s="344">
        <f t="shared" si="89"/>
        <v>0</v>
      </c>
      <c r="Z118" s="37"/>
      <c r="AA118" s="37"/>
      <c r="AB118" s="344">
        <f t="shared" ref="AB118:AK118" si="90">SUM(AB115:AB117)</f>
        <v>3</v>
      </c>
      <c r="AC118" s="344">
        <f t="shared" si="90"/>
        <v>110</v>
      </c>
      <c r="AD118" s="344">
        <f t="shared" si="90"/>
        <v>0</v>
      </c>
      <c r="AE118" s="344">
        <f t="shared" si="90"/>
        <v>704</v>
      </c>
      <c r="AF118" s="344">
        <f t="shared" si="90"/>
        <v>0</v>
      </c>
      <c r="AG118" s="344">
        <f t="shared" si="90"/>
        <v>0</v>
      </c>
      <c r="AH118" s="344">
        <f t="shared" si="90"/>
        <v>0</v>
      </c>
      <c r="AI118" s="344">
        <f t="shared" si="90"/>
        <v>0</v>
      </c>
      <c r="AJ118" s="344">
        <f t="shared" si="90"/>
        <v>0</v>
      </c>
      <c r="AK118" s="344">
        <f t="shared" si="90"/>
        <v>0</v>
      </c>
      <c r="AL118" s="37"/>
      <c r="AM118" s="37"/>
      <c r="AN118" s="344">
        <f t="shared" ref="AN118:AW118" si="91">SUM(AN115:AN117)</f>
        <v>9</v>
      </c>
      <c r="AO118" s="344">
        <f t="shared" si="91"/>
        <v>87</v>
      </c>
      <c r="AP118" s="344">
        <f t="shared" si="91"/>
        <v>0</v>
      </c>
      <c r="AQ118" s="344">
        <f t="shared" si="91"/>
        <v>723</v>
      </c>
      <c r="AR118" s="344">
        <f t="shared" si="91"/>
        <v>0</v>
      </c>
      <c r="AS118" s="344">
        <f t="shared" si="91"/>
        <v>0</v>
      </c>
      <c r="AT118" s="344">
        <f t="shared" si="91"/>
        <v>0</v>
      </c>
      <c r="AU118" s="344">
        <f t="shared" si="91"/>
        <v>0</v>
      </c>
      <c r="AV118" s="344">
        <f t="shared" si="91"/>
        <v>0</v>
      </c>
      <c r="AW118" s="344">
        <f t="shared" si="91"/>
        <v>0</v>
      </c>
      <c r="AX118" s="37"/>
    </row>
    <row r="119" spans="1:50" x14ac:dyDescent="0.25"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</row>
    <row r="120" spans="1:50" x14ac:dyDescent="0.25">
      <c r="D120" s="37">
        <f>D115*Matrices!$B$54</f>
        <v>3450</v>
      </c>
      <c r="E120" s="37">
        <f>E115*Matrices!$C$54</f>
        <v>8050</v>
      </c>
      <c r="F120" s="37">
        <f>F115*Matrices!$D$54</f>
        <v>0</v>
      </c>
      <c r="G120" s="37">
        <f>G115*Matrices!$E$54</f>
        <v>327750</v>
      </c>
      <c r="H120" s="37">
        <f>H115*Matrices!$F$54</f>
        <v>0</v>
      </c>
      <c r="I120" s="37">
        <f>I115*Matrices!$G$54</f>
        <v>0</v>
      </c>
      <c r="J120" s="37">
        <f>J115*Matrices!$H$54</f>
        <v>0</v>
      </c>
      <c r="K120" s="37">
        <f>K115*Matrices!$I$54</f>
        <v>0</v>
      </c>
      <c r="L120" s="37">
        <f>L115*Matrices!$J$54</f>
        <v>0</v>
      </c>
      <c r="M120" s="37">
        <f>M115*Matrices!$K$54</f>
        <v>0</v>
      </c>
      <c r="N120" s="37"/>
      <c r="O120" s="37"/>
      <c r="P120" s="37">
        <f>P115*Matrices!$B$54</f>
        <v>575</v>
      </c>
      <c r="Q120" s="37">
        <f>Q115*Matrices!$C$54</f>
        <v>5750</v>
      </c>
      <c r="R120" s="37">
        <f>R115*Matrices!$D$54</f>
        <v>0</v>
      </c>
      <c r="S120" s="37">
        <f>S115*Matrices!$E$54</f>
        <v>328900</v>
      </c>
      <c r="T120" s="37">
        <f>T115*Matrices!$F$54</f>
        <v>0</v>
      </c>
      <c r="U120" s="37">
        <f>U115*Matrices!$G$54</f>
        <v>0</v>
      </c>
      <c r="V120" s="37">
        <f>V115*Matrices!$H$54</f>
        <v>0</v>
      </c>
      <c r="W120" s="37">
        <f>W115*Matrices!$I$54</f>
        <v>0</v>
      </c>
      <c r="X120" s="37">
        <f>X115*Matrices!$J$54</f>
        <v>0</v>
      </c>
      <c r="Y120" s="37">
        <f>Y115*Matrices!$K$54</f>
        <v>0</v>
      </c>
      <c r="Z120" s="37"/>
      <c r="AA120" s="37"/>
      <c r="AB120" s="37">
        <f>AB115*Matrices!$B$54</f>
        <v>1725</v>
      </c>
      <c r="AC120" s="37">
        <f>AC115*Matrices!$C$54</f>
        <v>13225</v>
      </c>
      <c r="AD120" s="37">
        <f>AD115*Matrices!$D$54</f>
        <v>0</v>
      </c>
      <c r="AE120" s="37">
        <f>AE115*Matrices!$E$54</f>
        <v>333500</v>
      </c>
      <c r="AF120" s="37">
        <f>AF115*Matrices!$F$54</f>
        <v>0</v>
      </c>
      <c r="AG120" s="37">
        <f>AG115*Matrices!$G$54</f>
        <v>0</v>
      </c>
      <c r="AH120" s="37">
        <f>AH115*Matrices!$H$54</f>
        <v>0</v>
      </c>
      <c r="AI120" s="37">
        <f>AI115*Matrices!$I$54</f>
        <v>0</v>
      </c>
      <c r="AJ120" s="37">
        <f>AJ115*Matrices!$J$54</f>
        <v>0</v>
      </c>
      <c r="AK120" s="37">
        <f>AK115*Matrices!$K$54</f>
        <v>0</v>
      </c>
      <c r="AL120" s="37"/>
      <c r="AM120" s="37"/>
      <c r="AN120" s="37">
        <f>AN115*Matrices!$B$54</f>
        <v>3450</v>
      </c>
      <c r="AO120" s="37">
        <f>AO115*Matrices!$C$54</f>
        <v>8625</v>
      </c>
      <c r="AP120" s="37">
        <f>AP115*Matrices!$D$54</f>
        <v>0</v>
      </c>
      <c r="AQ120" s="37">
        <f>AQ115*Matrices!$E$54</f>
        <v>356500</v>
      </c>
      <c r="AR120" s="37">
        <f>AR115*Matrices!$F$54</f>
        <v>0</v>
      </c>
      <c r="AS120" s="37">
        <f>AS115*Matrices!$G$54</f>
        <v>0</v>
      </c>
      <c r="AT120" s="37">
        <f>AT115*Matrices!$H$54</f>
        <v>0</v>
      </c>
      <c r="AU120" s="37">
        <f>AU115*Matrices!$I$54</f>
        <v>0</v>
      </c>
      <c r="AV120" s="37">
        <f>AV115*Matrices!$J$54</f>
        <v>0</v>
      </c>
      <c r="AW120" s="37">
        <f>AW115*Matrices!$K$54</f>
        <v>0</v>
      </c>
      <c r="AX120" s="37"/>
    </row>
    <row r="121" spans="1:50" x14ac:dyDescent="0.25">
      <c r="D121" s="37">
        <f>D116*Matrices!$B$55</f>
        <v>0</v>
      </c>
      <c r="E121" s="37">
        <f>E116*Matrices!$C$55</f>
        <v>25875</v>
      </c>
      <c r="F121" s="37">
        <f>F116*Matrices!$D$55</f>
        <v>0</v>
      </c>
      <c r="G121" s="37">
        <f>G116*Matrices!$E$55</f>
        <v>6325</v>
      </c>
      <c r="H121" s="37">
        <f>H116*Matrices!$F$55</f>
        <v>0</v>
      </c>
      <c r="I121" s="37">
        <f>I116*Matrices!$G$55</f>
        <v>0</v>
      </c>
      <c r="J121" s="37">
        <f>J116*Matrices!$H$55</f>
        <v>0</v>
      </c>
      <c r="K121" s="37">
        <f>K116*Matrices!$I$55</f>
        <v>0</v>
      </c>
      <c r="L121" s="37">
        <f>L116*Matrices!$J$55</f>
        <v>0</v>
      </c>
      <c r="M121" s="37">
        <f>M116*Matrices!$K$55</f>
        <v>0</v>
      </c>
      <c r="N121" s="37"/>
      <c r="O121" s="37"/>
      <c r="P121" s="37">
        <f>P116*Matrices!$B$55</f>
        <v>0</v>
      </c>
      <c r="Q121" s="37">
        <f>Q116*Matrices!$C$55</f>
        <v>11500</v>
      </c>
      <c r="R121" s="37">
        <f>R116*Matrices!$D$55</f>
        <v>0</v>
      </c>
      <c r="S121" s="37">
        <f>S116*Matrices!$E$55</f>
        <v>26450</v>
      </c>
      <c r="T121" s="37">
        <f>T116*Matrices!$F$55</f>
        <v>0</v>
      </c>
      <c r="U121" s="37">
        <f>U116*Matrices!$G$55</f>
        <v>0</v>
      </c>
      <c r="V121" s="37">
        <f>V116*Matrices!$H$55</f>
        <v>0</v>
      </c>
      <c r="W121" s="37">
        <f>W116*Matrices!$I$55</f>
        <v>0</v>
      </c>
      <c r="X121" s="37">
        <f>X116*Matrices!$J$55</f>
        <v>0</v>
      </c>
      <c r="Y121" s="37">
        <f>Y116*Matrices!$K$55</f>
        <v>0</v>
      </c>
      <c r="Z121" s="37"/>
      <c r="AA121" s="37"/>
      <c r="AB121" s="37">
        <f>AB116*Matrices!$B$55</f>
        <v>0</v>
      </c>
      <c r="AC121" s="37">
        <f>AC116*Matrices!$C$55</f>
        <v>9775</v>
      </c>
      <c r="AD121" s="37">
        <f>AD116*Matrices!$D$55</f>
        <v>0</v>
      </c>
      <c r="AE121" s="37">
        <f>AE116*Matrices!$E$55</f>
        <v>39675</v>
      </c>
      <c r="AF121" s="37">
        <f>AF116*Matrices!$F$55</f>
        <v>0</v>
      </c>
      <c r="AG121" s="37">
        <f>AG116*Matrices!$G$55</f>
        <v>0</v>
      </c>
      <c r="AH121" s="37">
        <f>AH116*Matrices!$H$55</f>
        <v>0</v>
      </c>
      <c r="AI121" s="37">
        <f>AI116*Matrices!$I$55</f>
        <v>0</v>
      </c>
      <c r="AJ121" s="37">
        <f>AJ116*Matrices!$J$55</f>
        <v>0</v>
      </c>
      <c r="AK121" s="37">
        <f>AK116*Matrices!$K$55</f>
        <v>0</v>
      </c>
      <c r="AL121" s="37"/>
      <c r="AM121" s="37"/>
      <c r="AN121" s="37">
        <f>AN116*Matrices!$B$55</f>
        <v>0</v>
      </c>
      <c r="AO121" s="37">
        <f>AO116*Matrices!$C$55</f>
        <v>19550</v>
      </c>
      <c r="AP121" s="37">
        <f>AP116*Matrices!$D$55</f>
        <v>0</v>
      </c>
      <c r="AQ121" s="37">
        <f>AQ116*Matrices!$E$55</f>
        <v>32200</v>
      </c>
      <c r="AR121" s="37">
        <f>AR116*Matrices!$F$55</f>
        <v>0</v>
      </c>
      <c r="AS121" s="37">
        <f>AS116*Matrices!$G$55</f>
        <v>0</v>
      </c>
      <c r="AT121" s="37">
        <f>AT116*Matrices!$H$55</f>
        <v>0</v>
      </c>
      <c r="AU121" s="37">
        <f>AU116*Matrices!$I$55</f>
        <v>0</v>
      </c>
      <c r="AV121" s="37">
        <f>AV116*Matrices!$J$55</f>
        <v>0</v>
      </c>
      <c r="AW121" s="37">
        <f>AW116*Matrices!$K$55</f>
        <v>0</v>
      </c>
      <c r="AX121" s="37"/>
    </row>
    <row r="122" spans="1:50" x14ac:dyDescent="0.25">
      <c r="D122" s="37">
        <f>D117*Matrices!$B$56</f>
        <v>0</v>
      </c>
      <c r="E122" s="37">
        <f>E117*Matrices!$C$56</f>
        <v>102925</v>
      </c>
      <c r="F122" s="37">
        <f>F117*Matrices!$D$56</f>
        <v>0</v>
      </c>
      <c r="G122" s="37">
        <f>G117*Matrices!$E$56</f>
        <v>32775</v>
      </c>
      <c r="H122" s="37">
        <f>H117*Matrices!$F$56</f>
        <v>0</v>
      </c>
      <c r="I122" s="37">
        <f>I117*Matrices!$G$56</f>
        <v>0</v>
      </c>
      <c r="J122" s="37">
        <f>J117*Matrices!$H$56</f>
        <v>0</v>
      </c>
      <c r="K122" s="37">
        <f>K117*Matrices!$I$56</f>
        <v>0</v>
      </c>
      <c r="L122" s="37">
        <f>L117*Matrices!$J$56</f>
        <v>0</v>
      </c>
      <c r="M122" s="37">
        <f>M117*Matrices!$K$56</f>
        <v>0</v>
      </c>
      <c r="N122" s="37"/>
      <c r="O122" s="37"/>
      <c r="P122" s="37">
        <f>P117*Matrices!$B$56</f>
        <v>0</v>
      </c>
      <c r="Q122" s="37">
        <f>Q117*Matrices!$C$56</f>
        <v>86825</v>
      </c>
      <c r="R122" s="37">
        <f>R117*Matrices!$D$56</f>
        <v>0</v>
      </c>
      <c r="S122" s="37">
        <f>S117*Matrices!$E$56</f>
        <v>40250</v>
      </c>
      <c r="T122" s="37">
        <f>T117*Matrices!$F$56</f>
        <v>0</v>
      </c>
      <c r="U122" s="37">
        <f>U117*Matrices!$G$56</f>
        <v>0</v>
      </c>
      <c r="V122" s="37">
        <f>V117*Matrices!$H$56</f>
        <v>0</v>
      </c>
      <c r="W122" s="37">
        <f>W117*Matrices!$I$56</f>
        <v>0</v>
      </c>
      <c r="X122" s="37">
        <f>X117*Matrices!$J$56</f>
        <v>0</v>
      </c>
      <c r="Y122" s="37">
        <f>Y117*Matrices!$K$56</f>
        <v>0</v>
      </c>
      <c r="Z122" s="37"/>
      <c r="AA122" s="37"/>
      <c r="AB122" s="37">
        <f>AB117*Matrices!$B$56</f>
        <v>0</v>
      </c>
      <c r="AC122" s="37">
        <f>AC117*Matrices!$C$56</f>
        <v>40250</v>
      </c>
      <c r="AD122" s="37">
        <f>AD117*Matrices!$D$56</f>
        <v>0</v>
      </c>
      <c r="AE122" s="37">
        <f>AE117*Matrices!$E$56</f>
        <v>31625</v>
      </c>
      <c r="AF122" s="37">
        <f>AF117*Matrices!$F$56</f>
        <v>0</v>
      </c>
      <c r="AG122" s="37">
        <f>AG117*Matrices!$G$56</f>
        <v>0</v>
      </c>
      <c r="AH122" s="37">
        <f>AH117*Matrices!$H$56</f>
        <v>0</v>
      </c>
      <c r="AI122" s="37">
        <f>AI117*Matrices!$I$56</f>
        <v>0</v>
      </c>
      <c r="AJ122" s="37">
        <f>AJ117*Matrices!$J$56</f>
        <v>0</v>
      </c>
      <c r="AK122" s="37">
        <f>AK117*Matrices!$K$56</f>
        <v>0</v>
      </c>
      <c r="AL122" s="37"/>
      <c r="AM122" s="37"/>
      <c r="AN122" s="37">
        <f>AN117*Matrices!$B$56</f>
        <v>1725</v>
      </c>
      <c r="AO122" s="37">
        <f>AO117*Matrices!$C$56</f>
        <v>21850</v>
      </c>
      <c r="AP122" s="37">
        <f>AP117*Matrices!$D$56</f>
        <v>0</v>
      </c>
      <c r="AQ122" s="37">
        <f>AQ117*Matrices!$E$56</f>
        <v>27025</v>
      </c>
      <c r="AR122" s="37">
        <f>AR117*Matrices!$F$56</f>
        <v>0</v>
      </c>
      <c r="AS122" s="37">
        <f>AS117*Matrices!$G$56</f>
        <v>0</v>
      </c>
      <c r="AT122" s="37">
        <f>AT117*Matrices!$H$56</f>
        <v>0</v>
      </c>
      <c r="AU122" s="37">
        <f>AU117*Matrices!$I$56</f>
        <v>0</v>
      </c>
      <c r="AV122" s="37">
        <f>AV117*Matrices!$J$56</f>
        <v>0</v>
      </c>
      <c r="AW122" s="37">
        <f>AW117*Matrices!$K$56</f>
        <v>0</v>
      </c>
      <c r="AX122" s="37"/>
    </row>
    <row r="123" spans="1:50" x14ac:dyDescent="0.25">
      <c r="B123" t="str">
        <f>B117</f>
        <v>NMSU-DA</v>
      </c>
      <c r="D123" s="344">
        <f t="shared" ref="D123:M123" si="92">SUM(D120:D122)</f>
        <v>3450</v>
      </c>
      <c r="E123" s="344">
        <f t="shared" si="92"/>
        <v>136850</v>
      </c>
      <c r="F123" s="344">
        <f t="shared" si="92"/>
        <v>0</v>
      </c>
      <c r="G123" s="344">
        <f t="shared" si="92"/>
        <v>366850</v>
      </c>
      <c r="H123" s="344">
        <f t="shared" si="92"/>
        <v>0</v>
      </c>
      <c r="I123" s="344">
        <f t="shared" si="92"/>
        <v>0</v>
      </c>
      <c r="J123" s="344">
        <f t="shared" si="92"/>
        <v>0</v>
      </c>
      <c r="K123" s="344">
        <f t="shared" si="92"/>
        <v>0</v>
      </c>
      <c r="L123" s="344">
        <f t="shared" si="92"/>
        <v>0</v>
      </c>
      <c r="M123" s="344">
        <f t="shared" si="92"/>
        <v>0</v>
      </c>
      <c r="N123" s="194">
        <f>SUM(D123:M123)/Matrices!$L$56</f>
        <v>158.72825434913017</v>
      </c>
      <c r="O123" s="37"/>
      <c r="P123" s="344">
        <f t="shared" ref="P123:Y123" si="93">SUM(P120:P122)</f>
        <v>575</v>
      </c>
      <c r="Q123" s="344">
        <f t="shared" si="93"/>
        <v>104075</v>
      </c>
      <c r="R123" s="344">
        <f t="shared" si="93"/>
        <v>0</v>
      </c>
      <c r="S123" s="344">
        <f t="shared" si="93"/>
        <v>395600</v>
      </c>
      <c r="T123" s="344">
        <f t="shared" si="93"/>
        <v>0</v>
      </c>
      <c r="U123" s="344">
        <f t="shared" si="93"/>
        <v>0</v>
      </c>
      <c r="V123" s="344">
        <f t="shared" si="93"/>
        <v>0</v>
      </c>
      <c r="W123" s="344">
        <f t="shared" si="93"/>
        <v>0</v>
      </c>
      <c r="X123" s="344">
        <f t="shared" si="93"/>
        <v>0</v>
      </c>
      <c r="Y123" s="344">
        <f t="shared" si="93"/>
        <v>0</v>
      </c>
      <c r="Z123" s="194">
        <f>SUM(P123:Y123)/Matrices!$L$56</f>
        <v>156.56868626274743</v>
      </c>
      <c r="AA123" s="37"/>
      <c r="AB123" s="344">
        <f t="shared" ref="AB123:AK123" si="94">SUM(AB120:AB122)</f>
        <v>1725</v>
      </c>
      <c r="AC123" s="344">
        <f t="shared" si="94"/>
        <v>63250</v>
      </c>
      <c r="AD123" s="344">
        <f t="shared" si="94"/>
        <v>0</v>
      </c>
      <c r="AE123" s="344">
        <f t="shared" si="94"/>
        <v>404800</v>
      </c>
      <c r="AF123" s="344">
        <f t="shared" si="94"/>
        <v>0</v>
      </c>
      <c r="AG123" s="344">
        <f t="shared" si="94"/>
        <v>0</v>
      </c>
      <c r="AH123" s="344">
        <f t="shared" si="94"/>
        <v>0</v>
      </c>
      <c r="AI123" s="344">
        <f t="shared" si="94"/>
        <v>0</v>
      </c>
      <c r="AJ123" s="344">
        <f t="shared" si="94"/>
        <v>0</v>
      </c>
      <c r="AK123" s="344">
        <f t="shared" si="94"/>
        <v>0</v>
      </c>
      <c r="AL123" s="194">
        <f>SUM(AB123:AK123)/Matrices!$L$56</f>
        <v>147.03059388122375</v>
      </c>
      <c r="AM123" s="37"/>
      <c r="AN123" s="344">
        <f t="shared" ref="AN123:AW123" si="95">SUM(AN120:AN122)</f>
        <v>5175</v>
      </c>
      <c r="AO123" s="344">
        <f t="shared" si="95"/>
        <v>50025</v>
      </c>
      <c r="AP123" s="344">
        <f t="shared" si="95"/>
        <v>0</v>
      </c>
      <c r="AQ123" s="344">
        <f t="shared" si="95"/>
        <v>415725</v>
      </c>
      <c r="AR123" s="344">
        <f t="shared" si="95"/>
        <v>0</v>
      </c>
      <c r="AS123" s="344">
        <f t="shared" si="95"/>
        <v>0</v>
      </c>
      <c r="AT123" s="344">
        <f t="shared" si="95"/>
        <v>0</v>
      </c>
      <c r="AU123" s="344">
        <f t="shared" si="95"/>
        <v>0</v>
      </c>
      <c r="AV123" s="344">
        <f t="shared" si="95"/>
        <v>0</v>
      </c>
      <c r="AW123" s="344">
        <f t="shared" si="95"/>
        <v>0</v>
      </c>
      <c r="AX123" s="194">
        <f>SUM(AN123:AW123)/Matrices!$L$56</f>
        <v>147.39052189562088</v>
      </c>
    </row>
    <row r="124" spans="1:50" x14ac:dyDescent="0.25"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</row>
    <row r="125" spans="1:50" x14ac:dyDescent="0.25">
      <c r="A125" s="35" t="str">
        <f>'Raw_At-Risk_Data'!A38</f>
        <v>35</v>
      </c>
      <c r="B125" t="str">
        <f>'Raw_At-Risk_Data'!B38</f>
        <v>NMSU-GR</v>
      </c>
      <c r="C125" s="343" t="str">
        <f>'Raw_At-Risk_Data'!C38</f>
        <v>1</v>
      </c>
      <c r="D125" s="37">
        <f>'Raw_At-Risk_Data'!D38</f>
        <v>0</v>
      </c>
      <c r="E125" s="37">
        <f>'Raw_At-Risk_Data'!E38</f>
        <v>2</v>
      </c>
      <c r="F125" s="37">
        <f>'Raw_At-Risk_Data'!F38</f>
        <v>0</v>
      </c>
      <c r="G125" s="37">
        <f>'Raw_At-Risk_Data'!G38</f>
        <v>45</v>
      </c>
      <c r="H125" s="37">
        <f>'Raw_At-Risk_Data'!H38</f>
        <v>0</v>
      </c>
      <c r="I125" s="37">
        <f>'Raw_At-Risk_Data'!I38</f>
        <v>0</v>
      </c>
      <c r="J125" s="37">
        <f>'Raw_At-Risk_Data'!J38</f>
        <v>0</v>
      </c>
      <c r="K125" s="37">
        <f>'Raw_At-Risk_Data'!K38</f>
        <v>0</v>
      </c>
      <c r="L125" s="37">
        <f>'Raw_At-Risk_Data'!L38</f>
        <v>0</v>
      </c>
      <c r="M125" s="37">
        <f>'Raw_At-Risk_Data'!M38</f>
        <v>0</v>
      </c>
      <c r="N125" s="37"/>
      <c r="O125" s="37"/>
      <c r="P125" s="37">
        <f>'Raw_At-Risk_Data'!N38</f>
        <v>0</v>
      </c>
      <c r="Q125" s="37">
        <f>'Raw_At-Risk_Data'!O38</f>
        <v>10</v>
      </c>
      <c r="R125" s="37">
        <f>'Raw_At-Risk_Data'!P38</f>
        <v>0</v>
      </c>
      <c r="S125" s="37">
        <f>'Raw_At-Risk_Data'!Q38</f>
        <v>45</v>
      </c>
      <c r="T125" s="37">
        <f>'Raw_At-Risk_Data'!R38</f>
        <v>0</v>
      </c>
      <c r="U125" s="37">
        <f>'Raw_At-Risk_Data'!S38</f>
        <v>0</v>
      </c>
      <c r="V125" s="37">
        <f>'Raw_At-Risk_Data'!T38</f>
        <v>0</v>
      </c>
      <c r="W125" s="37">
        <f>'Raw_At-Risk_Data'!U38</f>
        <v>0</v>
      </c>
      <c r="X125" s="37">
        <f>'Raw_At-Risk_Data'!V38</f>
        <v>0</v>
      </c>
      <c r="Y125" s="37">
        <f>'Raw_At-Risk_Data'!W38</f>
        <v>0</v>
      </c>
      <c r="Z125" s="37"/>
      <c r="AA125" s="37"/>
      <c r="AB125" s="37">
        <f>'Raw_At-Risk_Data'!X38</f>
        <v>0</v>
      </c>
      <c r="AC125" s="37">
        <f>'Raw_At-Risk_Data'!Y38</f>
        <v>12</v>
      </c>
      <c r="AD125" s="37">
        <f>'Raw_At-Risk_Data'!Z38</f>
        <v>0</v>
      </c>
      <c r="AE125" s="37">
        <f>'Raw_At-Risk_Data'!AA38</f>
        <v>78</v>
      </c>
      <c r="AF125" s="37">
        <f>'Raw_At-Risk_Data'!AB38</f>
        <v>0</v>
      </c>
      <c r="AG125" s="37">
        <f>'Raw_At-Risk_Data'!AC38</f>
        <v>0</v>
      </c>
      <c r="AH125" s="37">
        <f>'Raw_At-Risk_Data'!AD38</f>
        <v>0</v>
      </c>
      <c r="AI125" s="37">
        <f>'Raw_At-Risk_Data'!AE38</f>
        <v>0</v>
      </c>
      <c r="AJ125" s="37">
        <f>'Raw_At-Risk_Data'!AF38</f>
        <v>0</v>
      </c>
      <c r="AK125" s="37">
        <f>'Raw_At-Risk_Data'!AG38</f>
        <v>0</v>
      </c>
      <c r="AL125" s="37"/>
      <c r="AM125" s="37"/>
      <c r="AN125" s="37">
        <f>'Raw_At-Risk_Data'!AH38</f>
        <v>0</v>
      </c>
      <c r="AO125" s="37">
        <f>'Raw_At-Risk_Data'!AI38</f>
        <v>0</v>
      </c>
      <c r="AP125" s="37">
        <f>'Raw_At-Risk_Data'!AJ38</f>
        <v>0</v>
      </c>
      <c r="AQ125" s="37">
        <f>'Raw_At-Risk_Data'!AK38</f>
        <v>51</v>
      </c>
      <c r="AR125" s="37">
        <f>'Raw_At-Risk_Data'!AL38</f>
        <v>0</v>
      </c>
      <c r="AS125" s="37">
        <f>'Raw_At-Risk_Data'!AM38</f>
        <v>0</v>
      </c>
      <c r="AT125" s="37">
        <f>'Raw_At-Risk_Data'!AN38</f>
        <v>0</v>
      </c>
      <c r="AU125" s="37">
        <f>'Raw_At-Risk_Data'!AO38</f>
        <v>0</v>
      </c>
      <c r="AV125" s="37">
        <f>'Raw_At-Risk_Data'!AP38</f>
        <v>0</v>
      </c>
      <c r="AW125" s="37">
        <f>'Raw_At-Risk_Data'!AQ38</f>
        <v>0</v>
      </c>
      <c r="AX125" s="37"/>
    </row>
    <row r="126" spans="1:50" x14ac:dyDescent="0.25">
      <c r="A126" s="35" t="str">
        <f>'Raw_At-Risk_Data'!A39</f>
        <v>35</v>
      </c>
      <c r="B126" t="str">
        <f>'Raw_At-Risk_Data'!B39</f>
        <v>NMSU-GR</v>
      </c>
      <c r="C126" s="343" t="str">
        <f>'Raw_At-Risk_Data'!C39</f>
        <v>2</v>
      </c>
      <c r="D126" s="37">
        <f>'Raw_At-Risk_Data'!D39</f>
        <v>0</v>
      </c>
      <c r="E126" s="37">
        <f>'Raw_At-Risk_Data'!E39</f>
        <v>0</v>
      </c>
      <c r="F126" s="37">
        <f>'Raw_At-Risk_Data'!F39</f>
        <v>0</v>
      </c>
      <c r="G126" s="37">
        <f>'Raw_At-Risk_Data'!G39</f>
        <v>0</v>
      </c>
      <c r="H126" s="37">
        <f>'Raw_At-Risk_Data'!H39</f>
        <v>0</v>
      </c>
      <c r="I126" s="37">
        <f>'Raw_At-Risk_Data'!I39</f>
        <v>0</v>
      </c>
      <c r="J126" s="37">
        <f>'Raw_At-Risk_Data'!J39</f>
        <v>0</v>
      </c>
      <c r="K126" s="37">
        <f>'Raw_At-Risk_Data'!K39</f>
        <v>0</v>
      </c>
      <c r="L126" s="37">
        <f>'Raw_At-Risk_Data'!L39</f>
        <v>0</v>
      </c>
      <c r="M126" s="37">
        <f>'Raw_At-Risk_Data'!M39</f>
        <v>0</v>
      </c>
      <c r="N126" s="37"/>
      <c r="O126" s="37"/>
      <c r="P126" s="37">
        <f>'Raw_At-Risk_Data'!N39</f>
        <v>0</v>
      </c>
      <c r="Q126" s="37">
        <f>'Raw_At-Risk_Data'!O39</f>
        <v>6</v>
      </c>
      <c r="R126" s="37">
        <f>'Raw_At-Risk_Data'!P39</f>
        <v>0</v>
      </c>
      <c r="S126" s="37">
        <f>'Raw_At-Risk_Data'!Q39</f>
        <v>0</v>
      </c>
      <c r="T126" s="37">
        <f>'Raw_At-Risk_Data'!R39</f>
        <v>0</v>
      </c>
      <c r="U126" s="37">
        <f>'Raw_At-Risk_Data'!S39</f>
        <v>0</v>
      </c>
      <c r="V126" s="37">
        <f>'Raw_At-Risk_Data'!T39</f>
        <v>0</v>
      </c>
      <c r="W126" s="37">
        <f>'Raw_At-Risk_Data'!U39</f>
        <v>0</v>
      </c>
      <c r="X126" s="37">
        <f>'Raw_At-Risk_Data'!V39</f>
        <v>0</v>
      </c>
      <c r="Y126" s="37">
        <f>'Raw_At-Risk_Data'!W39</f>
        <v>0</v>
      </c>
      <c r="Z126" s="37"/>
      <c r="AA126" s="37"/>
      <c r="AB126" s="37">
        <f>'Raw_At-Risk_Data'!X39</f>
        <v>0</v>
      </c>
      <c r="AC126" s="37">
        <f>'Raw_At-Risk_Data'!Y39</f>
        <v>1</v>
      </c>
      <c r="AD126" s="37">
        <f>'Raw_At-Risk_Data'!Z39</f>
        <v>0</v>
      </c>
      <c r="AE126" s="37">
        <f>'Raw_At-Risk_Data'!AA39</f>
        <v>4</v>
      </c>
      <c r="AF126" s="37">
        <f>'Raw_At-Risk_Data'!AB39</f>
        <v>0</v>
      </c>
      <c r="AG126" s="37">
        <f>'Raw_At-Risk_Data'!AC39</f>
        <v>0</v>
      </c>
      <c r="AH126" s="37">
        <f>'Raw_At-Risk_Data'!AD39</f>
        <v>0</v>
      </c>
      <c r="AI126" s="37">
        <f>'Raw_At-Risk_Data'!AE39</f>
        <v>0</v>
      </c>
      <c r="AJ126" s="37">
        <f>'Raw_At-Risk_Data'!AF39</f>
        <v>0</v>
      </c>
      <c r="AK126" s="37">
        <f>'Raw_At-Risk_Data'!AG39</f>
        <v>0</v>
      </c>
      <c r="AL126" s="37"/>
      <c r="AM126" s="37"/>
      <c r="AN126" s="37">
        <f>'Raw_At-Risk_Data'!AH39</f>
        <v>0</v>
      </c>
      <c r="AO126" s="37">
        <f>'Raw_At-Risk_Data'!AI39</f>
        <v>8</v>
      </c>
      <c r="AP126" s="37">
        <f>'Raw_At-Risk_Data'!AJ39</f>
        <v>0</v>
      </c>
      <c r="AQ126" s="37">
        <f>'Raw_At-Risk_Data'!AK39</f>
        <v>5</v>
      </c>
      <c r="AR126" s="37">
        <f>'Raw_At-Risk_Data'!AL39</f>
        <v>0</v>
      </c>
      <c r="AS126" s="37">
        <f>'Raw_At-Risk_Data'!AM39</f>
        <v>0</v>
      </c>
      <c r="AT126" s="37">
        <f>'Raw_At-Risk_Data'!AN39</f>
        <v>0</v>
      </c>
      <c r="AU126" s="37">
        <f>'Raw_At-Risk_Data'!AO39</f>
        <v>0</v>
      </c>
      <c r="AV126" s="37">
        <f>'Raw_At-Risk_Data'!AP39</f>
        <v>0</v>
      </c>
      <c r="AW126" s="37">
        <f>'Raw_At-Risk_Data'!AQ39</f>
        <v>0</v>
      </c>
      <c r="AX126" s="37"/>
    </row>
    <row r="127" spans="1:50" x14ac:dyDescent="0.25">
      <c r="A127" s="35" t="str">
        <f>'Raw_At-Risk_Data'!A40</f>
        <v>35</v>
      </c>
      <c r="B127" t="str">
        <f>'Raw_At-Risk_Data'!B40</f>
        <v>NMSU-GR</v>
      </c>
      <c r="C127" s="343" t="str">
        <f>'Raw_At-Risk_Data'!C40</f>
        <v>3</v>
      </c>
      <c r="D127" s="37">
        <f>'Raw_At-Risk_Data'!D40</f>
        <v>0</v>
      </c>
      <c r="E127" s="37">
        <f>'Raw_At-Risk_Data'!E40</f>
        <v>27</v>
      </c>
      <c r="F127" s="37">
        <f>'Raw_At-Risk_Data'!F40</f>
        <v>0</v>
      </c>
      <c r="G127" s="37">
        <f>'Raw_At-Risk_Data'!G40</f>
        <v>0</v>
      </c>
      <c r="H127" s="37">
        <f>'Raw_At-Risk_Data'!H40</f>
        <v>0</v>
      </c>
      <c r="I127" s="37">
        <f>'Raw_At-Risk_Data'!I40</f>
        <v>0</v>
      </c>
      <c r="J127" s="37">
        <f>'Raw_At-Risk_Data'!J40</f>
        <v>0</v>
      </c>
      <c r="K127" s="37">
        <f>'Raw_At-Risk_Data'!K40</f>
        <v>0</v>
      </c>
      <c r="L127" s="37">
        <f>'Raw_At-Risk_Data'!L40</f>
        <v>0</v>
      </c>
      <c r="M127" s="37">
        <f>'Raw_At-Risk_Data'!M40</f>
        <v>0</v>
      </c>
      <c r="N127" s="37"/>
      <c r="O127" s="37"/>
      <c r="P127" s="37">
        <f>'Raw_At-Risk_Data'!N40</f>
        <v>0</v>
      </c>
      <c r="Q127" s="37">
        <f>'Raw_At-Risk_Data'!O40</f>
        <v>19</v>
      </c>
      <c r="R127" s="37">
        <f>'Raw_At-Risk_Data'!P40</f>
        <v>0</v>
      </c>
      <c r="S127" s="37">
        <f>'Raw_At-Risk_Data'!Q40</f>
        <v>0</v>
      </c>
      <c r="T127" s="37">
        <f>'Raw_At-Risk_Data'!R40</f>
        <v>0</v>
      </c>
      <c r="U127" s="37">
        <f>'Raw_At-Risk_Data'!S40</f>
        <v>0</v>
      </c>
      <c r="V127" s="37">
        <f>'Raw_At-Risk_Data'!T40</f>
        <v>0</v>
      </c>
      <c r="W127" s="37">
        <f>'Raw_At-Risk_Data'!U40</f>
        <v>0</v>
      </c>
      <c r="X127" s="37">
        <f>'Raw_At-Risk_Data'!V40</f>
        <v>0</v>
      </c>
      <c r="Y127" s="37">
        <f>'Raw_At-Risk_Data'!W40</f>
        <v>0</v>
      </c>
      <c r="Z127" s="37"/>
      <c r="AA127" s="37"/>
      <c r="AB127" s="37">
        <f>'Raw_At-Risk_Data'!X40</f>
        <v>0</v>
      </c>
      <c r="AC127" s="37">
        <f>'Raw_At-Risk_Data'!Y40</f>
        <v>5</v>
      </c>
      <c r="AD127" s="37">
        <f>'Raw_At-Risk_Data'!Z40</f>
        <v>0</v>
      </c>
      <c r="AE127" s="37">
        <f>'Raw_At-Risk_Data'!AA40</f>
        <v>0</v>
      </c>
      <c r="AF127" s="37">
        <f>'Raw_At-Risk_Data'!AB40</f>
        <v>0</v>
      </c>
      <c r="AG127" s="37">
        <f>'Raw_At-Risk_Data'!AC40</f>
        <v>0</v>
      </c>
      <c r="AH127" s="37">
        <f>'Raw_At-Risk_Data'!AD40</f>
        <v>0</v>
      </c>
      <c r="AI127" s="37">
        <f>'Raw_At-Risk_Data'!AE40</f>
        <v>0</v>
      </c>
      <c r="AJ127" s="37">
        <f>'Raw_At-Risk_Data'!AF40</f>
        <v>0</v>
      </c>
      <c r="AK127" s="37">
        <f>'Raw_At-Risk_Data'!AG40</f>
        <v>0</v>
      </c>
      <c r="AL127" s="37"/>
      <c r="AM127" s="37"/>
      <c r="AN127" s="37">
        <f>'Raw_At-Risk_Data'!AH40</f>
        <v>0</v>
      </c>
      <c r="AO127" s="37">
        <f>'Raw_At-Risk_Data'!AI40</f>
        <v>20</v>
      </c>
      <c r="AP127" s="37">
        <f>'Raw_At-Risk_Data'!AJ40</f>
        <v>0</v>
      </c>
      <c r="AQ127" s="37">
        <f>'Raw_At-Risk_Data'!AK40</f>
        <v>0</v>
      </c>
      <c r="AR127" s="37">
        <f>'Raw_At-Risk_Data'!AL40</f>
        <v>0</v>
      </c>
      <c r="AS127" s="37">
        <f>'Raw_At-Risk_Data'!AM40</f>
        <v>0</v>
      </c>
      <c r="AT127" s="37">
        <f>'Raw_At-Risk_Data'!AN40</f>
        <v>0</v>
      </c>
      <c r="AU127" s="37">
        <f>'Raw_At-Risk_Data'!AO40</f>
        <v>0</v>
      </c>
      <c r="AV127" s="37">
        <f>'Raw_At-Risk_Data'!AP40</f>
        <v>0</v>
      </c>
      <c r="AW127" s="37">
        <f>'Raw_At-Risk_Data'!AQ40</f>
        <v>0</v>
      </c>
      <c r="AX127" s="37"/>
    </row>
    <row r="128" spans="1:50" x14ac:dyDescent="0.25">
      <c r="D128" s="344">
        <f t="shared" ref="D128:M128" si="96">SUM(D125:D127)</f>
        <v>0</v>
      </c>
      <c r="E128" s="344">
        <f t="shared" si="96"/>
        <v>29</v>
      </c>
      <c r="F128" s="344">
        <f t="shared" si="96"/>
        <v>0</v>
      </c>
      <c r="G128" s="344">
        <f t="shared" si="96"/>
        <v>45</v>
      </c>
      <c r="H128" s="344">
        <f t="shared" si="96"/>
        <v>0</v>
      </c>
      <c r="I128" s="344">
        <f t="shared" si="96"/>
        <v>0</v>
      </c>
      <c r="J128" s="344">
        <f t="shared" si="96"/>
        <v>0</v>
      </c>
      <c r="K128" s="344">
        <f t="shared" si="96"/>
        <v>0</v>
      </c>
      <c r="L128" s="344">
        <f t="shared" si="96"/>
        <v>0</v>
      </c>
      <c r="M128" s="344">
        <f t="shared" si="96"/>
        <v>0</v>
      </c>
      <c r="N128" s="37"/>
      <c r="O128" s="37"/>
      <c r="P128" s="344">
        <f t="shared" ref="P128:Y128" si="97">SUM(P125:P127)</f>
        <v>0</v>
      </c>
      <c r="Q128" s="344">
        <f t="shared" si="97"/>
        <v>35</v>
      </c>
      <c r="R128" s="344">
        <f t="shared" si="97"/>
        <v>0</v>
      </c>
      <c r="S128" s="344">
        <f t="shared" si="97"/>
        <v>45</v>
      </c>
      <c r="T128" s="344">
        <f t="shared" si="97"/>
        <v>0</v>
      </c>
      <c r="U128" s="344">
        <f t="shared" si="97"/>
        <v>0</v>
      </c>
      <c r="V128" s="344">
        <f t="shared" si="97"/>
        <v>0</v>
      </c>
      <c r="W128" s="344">
        <f t="shared" si="97"/>
        <v>0</v>
      </c>
      <c r="X128" s="344">
        <f t="shared" si="97"/>
        <v>0</v>
      </c>
      <c r="Y128" s="344">
        <f t="shared" si="97"/>
        <v>0</v>
      </c>
      <c r="Z128" s="37"/>
      <c r="AA128" s="37"/>
      <c r="AB128" s="344">
        <f t="shared" ref="AB128:AK128" si="98">SUM(AB125:AB127)</f>
        <v>0</v>
      </c>
      <c r="AC128" s="344">
        <f t="shared" si="98"/>
        <v>18</v>
      </c>
      <c r="AD128" s="344">
        <f t="shared" si="98"/>
        <v>0</v>
      </c>
      <c r="AE128" s="344">
        <f t="shared" si="98"/>
        <v>82</v>
      </c>
      <c r="AF128" s="344">
        <f t="shared" si="98"/>
        <v>0</v>
      </c>
      <c r="AG128" s="344">
        <f t="shared" si="98"/>
        <v>0</v>
      </c>
      <c r="AH128" s="344">
        <f t="shared" si="98"/>
        <v>0</v>
      </c>
      <c r="AI128" s="344">
        <f t="shared" si="98"/>
        <v>0</v>
      </c>
      <c r="AJ128" s="344">
        <f t="shared" si="98"/>
        <v>0</v>
      </c>
      <c r="AK128" s="344">
        <f t="shared" si="98"/>
        <v>0</v>
      </c>
      <c r="AL128" s="37"/>
      <c r="AM128" s="37"/>
      <c r="AN128" s="344">
        <f t="shared" ref="AN128:AW128" si="99">SUM(AN125:AN127)</f>
        <v>0</v>
      </c>
      <c r="AO128" s="344">
        <f t="shared" si="99"/>
        <v>28</v>
      </c>
      <c r="AP128" s="344">
        <f t="shared" si="99"/>
        <v>0</v>
      </c>
      <c r="AQ128" s="344">
        <f t="shared" si="99"/>
        <v>56</v>
      </c>
      <c r="AR128" s="344">
        <f t="shared" si="99"/>
        <v>0</v>
      </c>
      <c r="AS128" s="344">
        <f t="shared" si="99"/>
        <v>0</v>
      </c>
      <c r="AT128" s="344">
        <f t="shared" si="99"/>
        <v>0</v>
      </c>
      <c r="AU128" s="344">
        <f t="shared" si="99"/>
        <v>0</v>
      </c>
      <c r="AV128" s="344">
        <f t="shared" si="99"/>
        <v>0</v>
      </c>
      <c r="AW128" s="344">
        <f t="shared" si="99"/>
        <v>0</v>
      </c>
      <c r="AX128" s="37"/>
    </row>
    <row r="129" spans="1:50" x14ac:dyDescent="0.25"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</row>
    <row r="130" spans="1:50" x14ac:dyDescent="0.25">
      <c r="D130" s="37">
        <f>D125*Matrices!$B$54</f>
        <v>0</v>
      </c>
      <c r="E130" s="37">
        <f>E125*Matrices!$C$54</f>
        <v>1150</v>
      </c>
      <c r="F130" s="37">
        <f>F125*Matrices!$D$54</f>
        <v>0</v>
      </c>
      <c r="G130" s="37">
        <f>G125*Matrices!$E$54</f>
        <v>25875</v>
      </c>
      <c r="H130" s="37">
        <f>H125*Matrices!$F$54</f>
        <v>0</v>
      </c>
      <c r="I130" s="37">
        <f>I125*Matrices!$G$54</f>
        <v>0</v>
      </c>
      <c r="J130" s="37">
        <f>J125*Matrices!$H$54</f>
        <v>0</v>
      </c>
      <c r="K130" s="37">
        <f>K125*Matrices!$I$54</f>
        <v>0</v>
      </c>
      <c r="L130" s="37">
        <f>L125*Matrices!$J$54</f>
        <v>0</v>
      </c>
      <c r="M130" s="37">
        <f>M125*Matrices!$K$54</f>
        <v>0</v>
      </c>
      <c r="N130" s="37"/>
      <c r="O130" s="37"/>
      <c r="P130" s="37">
        <f>P125*Matrices!$B$54</f>
        <v>0</v>
      </c>
      <c r="Q130" s="37">
        <f>Q125*Matrices!$C$54</f>
        <v>5750</v>
      </c>
      <c r="R130" s="37">
        <f>R125*Matrices!$D$54</f>
        <v>0</v>
      </c>
      <c r="S130" s="37">
        <f>S125*Matrices!$E$54</f>
        <v>25875</v>
      </c>
      <c r="T130" s="37">
        <f>T125*Matrices!$F$54</f>
        <v>0</v>
      </c>
      <c r="U130" s="37">
        <f>U125*Matrices!$G$54</f>
        <v>0</v>
      </c>
      <c r="V130" s="37">
        <f>V125*Matrices!$H$54</f>
        <v>0</v>
      </c>
      <c r="W130" s="37">
        <f>W125*Matrices!$I$54</f>
        <v>0</v>
      </c>
      <c r="X130" s="37">
        <f>X125*Matrices!$J$54</f>
        <v>0</v>
      </c>
      <c r="Y130" s="37">
        <f>Y125*Matrices!$K$54</f>
        <v>0</v>
      </c>
      <c r="Z130" s="37"/>
      <c r="AA130" s="37"/>
      <c r="AB130" s="37">
        <f>AB125*Matrices!$B$54</f>
        <v>0</v>
      </c>
      <c r="AC130" s="37">
        <f>AC125*Matrices!$C$54</f>
        <v>6900</v>
      </c>
      <c r="AD130" s="37">
        <f>AD125*Matrices!$D$54</f>
        <v>0</v>
      </c>
      <c r="AE130" s="37">
        <f>AE125*Matrices!$E$54</f>
        <v>44850</v>
      </c>
      <c r="AF130" s="37">
        <f>AF125*Matrices!$F$54</f>
        <v>0</v>
      </c>
      <c r="AG130" s="37">
        <f>AG125*Matrices!$G$54</f>
        <v>0</v>
      </c>
      <c r="AH130" s="37">
        <f>AH125*Matrices!$H$54</f>
        <v>0</v>
      </c>
      <c r="AI130" s="37">
        <f>AI125*Matrices!$I$54</f>
        <v>0</v>
      </c>
      <c r="AJ130" s="37">
        <f>AJ125*Matrices!$J$54</f>
        <v>0</v>
      </c>
      <c r="AK130" s="37">
        <f>AK125*Matrices!$K$54</f>
        <v>0</v>
      </c>
      <c r="AL130" s="37"/>
      <c r="AM130" s="37"/>
      <c r="AN130" s="37">
        <f>AN125*Matrices!$B$54</f>
        <v>0</v>
      </c>
      <c r="AO130" s="37">
        <f>AO125*Matrices!$C$54</f>
        <v>0</v>
      </c>
      <c r="AP130" s="37">
        <f>AP125*Matrices!$D$54</f>
        <v>0</v>
      </c>
      <c r="AQ130" s="37">
        <f>AQ125*Matrices!$E$54</f>
        <v>29325</v>
      </c>
      <c r="AR130" s="37">
        <f>AR125*Matrices!$F$54</f>
        <v>0</v>
      </c>
      <c r="AS130" s="37">
        <f>AS125*Matrices!$G$54</f>
        <v>0</v>
      </c>
      <c r="AT130" s="37">
        <f>AT125*Matrices!$H$54</f>
        <v>0</v>
      </c>
      <c r="AU130" s="37">
        <f>AU125*Matrices!$I$54</f>
        <v>0</v>
      </c>
      <c r="AV130" s="37">
        <f>AV125*Matrices!$J$54</f>
        <v>0</v>
      </c>
      <c r="AW130" s="37">
        <f>AW125*Matrices!$K$54</f>
        <v>0</v>
      </c>
      <c r="AX130" s="37"/>
    </row>
    <row r="131" spans="1:50" x14ac:dyDescent="0.25">
      <c r="D131" s="37">
        <f>D126*Matrices!$B$55</f>
        <v>0</v>
      </c>
      <c r="E131" s="37">
        <f>E126*Matrices!$C$55</f>
        <v>0</v>
      </c>
      <c r="F131" s="37">
        <f>F126*Matrices!$D$55</f>
        <v>0</v>
      </c>
      <c r="G131" s="37">
        <f>G126*Matrices!$E$55</f>
        <v>0</v>
      </c>
      <c r="H131" s="37">
        <f>H126*Matrices!$F$55</f>
        <v>0</v>
      </c>
      <c r="I131" s="37">
        <f>I126*Matrices!$G$55</f>
        <v>0</v>
      </c>
      <c r="J131" s="37">
        <f>J126*Matrices!$H$55</f>
        <v>0</v>
      </c>
      <c r="K131" s="37">
        <f>K126*Matrices!$I$55</f>
        <v>0</v>
      </c>
      <c r="L131" s="37">
        <f>L126*Matrices!$J$55</f>
        <v>0</v>
      </c>
      <c r="M131" s="37">
        <f>M126*Matrices!$K$55</f>
        <v>0</v>
      </c>
      <c r="N131" s="37"/>
      <c r="O131" s="37"/>
      <c r="P131" s="37">
        <f>P126*Matrices!$B$55</f>
        <v>0</v>
      </c>
      <c r="Q131" s="37">
        <f>Q126*Matrices!$C$55</f>
        <v>3450</v>
      </c>
      <c r="R131" s="37">
        <f>R126*Matrices!$D$55</f>
        <v>0</v>
      </c>
      <c r="S131" s="37">
        <f>S126*Matrices!$E$55</f>
        <v>0</v>
      </c>
      <c r="T131" s="37">
        <f>T126*Matrices!$F$55</f>
        <v>0</v>
      </c>
      <c r="U131" s="37">
        <f>U126*Matrices!$G$55</f>
        <v>0</v>
      </c>
      <c r="V131" s="37">
        <f>V126*Matrices!$H$55</f>
        <v>0</v>
      </c>
      <c r="W131" s="37">
        <f>W126*Matrices!$I$55</f>
        <v>0</v>
      </c>
      <c r="X131" s="37">
        <f>X126*Matrices!$J$55</f>
        <v>0</v>
      </c>
      <c r="Y131" s="37">
        <f>Y126*Matrices!$K$55</f>
        <v>0</v>
      </c>
      <c r="Z131" s="37"/>
      <c r="AA131" s="37"/>
      <c r="AB131" s="37">
        <f>AB126*Matrices!$B$55</f>
        <v>0</v>
      </c>
      <c r="AC131" s="37">
        <f>AC126*Matrices!$C$55</f>
        <v>575</v>
      </c>
      <c r="AD131" s="37">
        <f>AD126*Matrices!$D$55</f>
        <v>0</v>
      </c>
      <c r="AE131" s="37">
        <f>AE126*Matrices!$E$55</f>
        <v>2300</v>
      </c>
      <c r="AF131" s="37">
        <f>AF126*Matrices!$F$55</f>
        <v>0</v>
      </c>
      <c r="AG131" s="37">
        <f>AG126*Matrices!$G$55</f>
        <v>0</v>
      </c>
      <c r="AH131" s="37">
        <f>AH126*Matrices!$H$55</f>
        <v>0</v>
      </c>
      <c r="AI131" s="37">
        <f>AI126*Matrices!$I$55</f>
        <v>0</v>
      </c>
      <c r="AJ131" s="37">
        <f>AJ126*Matrices!$J$55</f>
        <v>0</v>
      </c>
      <c r="AK131" s="37">
        <f>AK126*Matrices!$K$55</f>
        <v>0</v>
      </c>
      <c r="AL131" s="37"/>
      <c r="AM131" s="37"/>
      <c r="AN131" s="37">
        <f>AN126*Matrices!$B$55</f>
        <v>0</v>
      </c>
      <c r="AO131" s="37">
        <f>AO126*Matrices!$C$55</f>
        <v>4600</v>
      </c>
      <c r="AP131" s="37">
        <f>AP126*Matrices!$D$55</f>
        <v>0</v>
      </c>
      <c r="AQ131" s="37">
        <f>AQ126*Matrices!$E$55</f>
        <v>2875</v>
      </c>
      <c r="AR131" s="37">
        <f>AR126*Matrices!$F$55</f>
        <v>0</v>
      </c>
      <c r="AS131" s="37">
        <f>AS126*Matrices!$G$55</f>
        <v>0</v>
      </c>
      <c r="AT131" s="37">
        <f>AT126*Matrices!$H$55</f>
        <v>0</v>
      </c>
      <c r="AU131" s="37">
        <f>AU126*Matrices!$I$55</f>
        <v>0</v>
      </c>
      <c r="AV131" s="37">
        <f>AV126*Matrices!$J$55</f>
        <v>0</v>
      </c>
      <c r="AW131" s="37">
        <f>AW126*Matrices!$K$55</f>
        <v>0</v>
      </c>
      <c r="AX131" s="37"/>
    </row>
    <row r="132" spans="1:50" x14ac:dyDescent="0.25">
      <c r="D132" s="37">
        <f>D127*Matrices!$B$56</f>
        <v>0</v>
      </c>
      <c r="E132" s="37">
        <f>E127*Matrices!$C$56</f>
        <v>15525</v>
      </c>
      <c r="F132" s="37">
        <f>F127*Matrices!$D$56</f>
        <v>0</v>
      </c>
      <c r="G132" s="37">
        <f>G127*Matrices!$E$56</f>
        <v>0</v>
      </c>
      <c r="H132" s="37">
        <f>H127*Matrices!$F$56</f>
        <v>0</v>
      </c>
      <c r="I132" s="37">
        <f>I127*Matrices!$G$56</f>
        <v>0</v>
      </c>
      <c r="J132" s="37">
        <f>J127*Matrices!$H$56</f>
        <v>0</v>
      </c>
      <c r="K132" s="37">
        <f>K127*Matrices!$I$56</f>
        <v>0</v>
      </c>
      <c r="L132" s="37">
        <f>L127*Matrices!$J$56</f>
        <v>0</v>
      </c>
      <c r="M132" s="37">
        <f>M127*Matrices!$K$56</f>
        <v>0</v>
      </c>
      <c r="N132" s="37"/>
      <c r="O132" s="37"/>
      <c r="P132" s="37">
        <f>P127*Matrices!$B$56</f>
        <v>0</v>
      </c>
      <c r="Q132" s="37">
        <f>Q127*Matrices!$C$56</f>
        <v>10925</v>
      </c>
      <c r="R132" s="37">
        <f>R127*Matrices!$D$56</f>
        <v>0</v>
      </c>
      <c r="S132" s="37">
        <f>S127*Matrices!$E$56</f>
        <v>0</v>
      </c>
      <c r="T132" s="37">
        <f>T127*Matrices!$F$56</f>
        <v>0</v>
      </c>
      <c r="U132" s="37">
        <f>U127*Matrices!$G$56</f>
        <v>0</v>
      </c>
      <c r="V132" s="37">
        <f>V127*Matrices!$H$56</f>
        <v>0</v>
      </c>
      <c r="W132" s="37">
        <f>W127*Matrices!$I$56</f>
        <v>0</v>
      </c>
      <c r="X132" s="37">
        <f>X127*Matrices!$J$56</f>
        <v>0</v>
      </c>
      <c r="Y132" s="37">
        <f>Y127*Matrices!$K$56</f>
        <v>0</v>
      </c>
      <c r="Z132" s="37"/>
      <c r="AA132" s="37"/>
      <c r="AB132" s="37">
        <f>AB127*Matrices!$B$56</f>
        <v>0</v>
      </c>
      <c r="AC132" s="37">
        <f>AC127*Matrices!$C$56</f>
        <v>2875</v>
      </c>
      <c r="AD132" s="37">
        <f>AD127*Matrices!$D$56</f>
        <v>0</v>
      </c>
      <c r="AE132" s="37">
        <f>AE127*Matrices!$E$56</f>
        <v>0</v>
      </c>
      <c r="AF132" s="37">
        <f>AF127*Matrices!$F$56</f>
        <v>0</v>
      </c>
      <c r="AG132" s="37">
        <f>AG127*Matrices!$G$56</f>
        <v>0</v>
      </c>
      <c r="AH132" s="37">
        <f>AH127*Matrices!$H$56</f>
        <v>0</v>
      </c>
      <c r="AI132" s="37">
        <f>AI127*Matrices!$I$56</f>
        <v>0</v>
      </c>
      <c r="AJ132" s="37">
        <f>AJ127*Matrices!$J$56</f>
        <v>0</v>
      </c>
      <c r="AK132" s="37">
        <f>AK127*Matrices!$K$56</f>
        <v>0</v>
      </c>
      <c r="AL132" s="37"/>
      <c r="AM132" s="37"/>
      <c r="AN132" s="37">
        <f>AN127*Matrices!$B$56</f>
        <v>0</v>
      </c>
      <c r="AO132" s="37">
        <f>AO127*Matrices!$C$56</f>
        <v>11500</v>
      </c>
      <c r="AP132" s="37">
        <f>AP127*Matrices!$D$56</f>
        <v>0</v>
      </c>
      <c r="AQ132" s="37">
        <f>AQ127*Matrices!$E$56</f>
        <v>0</v>
      </c>
      <c r="AR132" s="37">
        <f>AR127*Matrices!$F$56</f>
        <v>0</v>
      </c>
      <c r="AS132" s="37">
        <f>AS127*Matrices!$G$56</f>
        <v>0</v>
      </c>
      <c r="AT132" s="37">
        <f>AT127*Matrices!$H$56</f>
        <v>0</v>
      </c>
      <c r="AU132" s="37">
        <f>AU127*Matrices!$I$56</f>
        <v>0</v>
      </c>
      <c r="AV132" s="37">
        <f>AV127*Matrices!$J$56</f>
        <v>0</v>
      </c>
      <c r="AW132" s="37">
        <f>AW127*Matrices!$K$56</f>
        <v>0</v>
      </c>
      <c r="AX132" s="37"/>
    </row>
    <row r="133" spans="1:50" x14ac:dyDescent="0.25">
      <c r="B133" t="str">
        <f>B127</f>
        <v>NMSU-GR</v>
      </c>
      <c r="D133" s="344">
        <f t="shared" ref="D133:M133" si="100">SUM(D130:D132)</f>
        <v>0</v>
      </c>
      <c r="E133" s="344">
        <f t="shared" si="100"/>
        <v>16675</v>
      </c>
      <c r="F133" s="344">
        <f t="shared" si="100"/>
        <v>0</v>
      </c>
      <c r="G133" s="344">
        <f t="shared" si="100"/>
        <v>25875</v>
      </c>
      <c r="H133" s="344">
        <f t="shared" si="100"/>
        <v>0</v>
      </c>
      <c r="I133" s="344">
        <f t="shared" si="100"/>
        <v>0</v>
      </c>
      <c r="J133" s="344">
        <f t="shared" si="100"/>
        <v>0</v>
      </c>
      <c r="K133" s="344">
        <f t="shared" si="100"/>
        <v>0</v>
      </c>
      <c r="L133" s="344">
        <f t="shared" si="100"/>
        <v>0</v>
      </c>
      <c r="M133" s="344">
        <f t="shared" si="100"/>
        <v>0</v>
      </c>
      <c r="N133" s="194">
        <f>SUM(D133:M133)/Matrices!$L$56</f>
        <v>13.31733653269346</v>
      </c>
      <c r="O133" s="37"/>
      <c r="P133" s="344">
        <f t="shared" ref="P133:Y133" si="101">SUM(P130:P132)</f>
        <v>0</v>
      </c>
      <c r="Q133" s="344">
        <f t="shared" si="101"/>
        <v>20125</v>
      </c>
      <c r="R133" s="344">
        <f t="shared" si="101"/>
        <v>0</v>
      </c>
      <c r="S133" s="344">
        <f t="shared" si="101"/>
        <v>25875</v>
      </c>
      <c r="T133" s="344">
        <f t="shared" si="101"/>
        <v>0</v>
      </c>
      <c r="U133" s="344">
        <f t="shared" si="101"/>
        <v>0</v>
      </c>
      <c r="V133" s="344">
        <f t="shared" si="101"/>
        <v>0</v>
      </c>
      <c r="W133" s="344">
        <f t="shared" si="101"/>
        <v>0</v>
      </c>
      <c r="X133" s="344">
        <f t="shared" si="101"/>
        <v>0</v>
      </c>
      <c r="Y133" s="344">
        <f t="shared" si="101"/>
        <v>0</v>
      </c>
      <c r="Z133" s="194">
        <f>SUM(P133:Y133)/Matrices!$L$56</f>
        <v>14.397120575884822</v>
      </c>
      <c r="AA133" s="37"/>
      <c r="AB133" s="344">
        <f t="shared" ref="AB133:AK133" si="102">SUM(AB130:AB132)</f>
        <v>0</v>
      </c>
      <c r="AC133" s="344">
        <f t="shared" si="102"/>
        <v>10350</v>
      </c>
      <c r="AD133" s="344">
        <f t="shared" si="102"/>
        <v>0</v>
      </c>
      <c r="AE133" s="344">
        <f t="shared" si="102"/>
        <v>47150</v>
      </c>
      <c r="AF133" s="344">
        <f t="shared" si="102"/>
        <v>0</v>
      </c>
      <c r="AG133" s="344">
        <f t="shared" si="102"/>
        <v>0</v>
      </c>
      <c r="AH133" s="344">
        <f t="shared" si="102"/>
        <v>0</v>
      </c>
      <c r="AI133" s="344">
        <f t="shared" si="102"/>
        <v>0</v>
      </c>
      <c r="AJ133" s="344">
        <f t="shared" si="102"/>
        <v>0</v>
      </c>
      <c r="AK133" s="344">
        <f t="shared" si="102"/>
        <v>0</v>
      </c>
      <c r="AL133" s="194">
        <f>SUM(AB133:AK133)/Matrices!$L$56</f>
        <v>17.996400719856027</v>
      </c>
      <c r="AM133" s="37"/>
      <c r="AN133" s="344">
        <f t="shared" ref="AN133:AW133" si="103">SUM(AN130:AN132)</f>
        <v>0</v>
      </c>
      <c r="AO133" s="344">
        <f t="shared" si="103"/>
        <v>16100</v>
      </c>
      <c r="AP133" s="344">
        <f t="shared" si="103"/>
        <v>0</v>
      </c>
      <c r="AQ133" s="344">
        <f t="shared" si="103"/>
        <v>32200</v>
      </c>
      <c r="AR133" s="344">
        <f t="shared" si="103"/>
        <v>0</v>
      </c>
      <c r="AS133" s="344">
        <f t="shared" si="103"/>
        <v>0</v>
      </c>
      <c r="AT133" s="344">
        <f t="shared" si="103"/>
        <v>0</v>
      </c>
      <c r="AU133" s="344">
        <f t="shared" si="103"/>
        <v>0</v>
      </c>
      <c r="AV133" s="344">
        <f t="shared" si="103"/>
        <v>0</v>
      </c>
      <c r="AW133" s="344">
        <f t="shared" si="103"/>
        <v>0</v>
      </c>
      <c r="AX133" s="194">
        <f>SUM(AN133:AW133)/Matrices!$L$56</f>
        <v>15.116976604679063</v>
      </c>
    </row>
    <row r="134" spans="1:50" x14ac:dyDescent="0.25"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</row>
    <row r="135" spans="1:50" x14ac:dyDescent="0.25">
      <c r="A135" s="35" t="str">
        <f>'Raw_At-Risk_Data'!A41</f>
        <v>36</v>
      </c>
      <c r="B135" t="str">
        <f>'Raw_At-Risk_Data'!B41</f>
        <v>UNM-GA</v>
      </c>
      <c r="C135" s="343" t="str">
        <f>'Raw_At-Risk_Data'!C41</f>
        <v>1</v>
      </c>
      <c r="D135" s="37">
        <f>'Raw_At-Risk_Data'!D41</f>
        <v>0</v>
      </c>
      <c r="E135" s="37">
        <f>'Raw_At-Risk_Data'!E41</f>
        <v>12</v>
      </c>
      <c r="F135" s="37">
        <f>'Raw_At-Risk_Data'!F41</f>
        <v>0</v>
      </c>
      <c r="G135" s="37">
        <f>'Raw_At-Risk_Data'!G41</f>
        <v>68</v>
      </c>
      <c r="H135" s="37">
        <f>'Raw_At-Risk_Data'!H41</f>
        <v>0</v>
      </c>
      <c r="I135" s="37">
        <f>'Raw_At-Risk_Data'!I41</f>
        <v>0</v>
      </c>
      <c r="J135" s="37">
        <f>'Raw_At-Risk_Data'!J41</f>
        <v>0</v>
      </c>
      <c r="K135" s="37">
        <f>'Raw_At-Risk_Data'!K41</f>
        <v>0</v>
      </c>
      <c r="L135" s="37">
        <f>'Raw_At-Risk_Data'!L41</f>
        <v>0</v>
      </c>
      <c r="M135" s="37">
        <f>'Raw_At-Risk_Data'!M41</f>
        <v>0</v>
      </c>
      <c r="N135" s="37"/>
      <c r="O135" s="37"/>
      <c r="P135" s="37">
        <f>'Raw_At-Risk_Data'!N41</f>
        <v>0</v>
      </c>
      <c r="Q135" s="37">
        <f>'Raw_At-Risk_Data'!O41</f>
        <v>13</v>
      </c>
      <c r="R135" s="37">
        <f>'Raw_At-Risk_Data'!P41</f>
        <v>0</v>
      </c>
      <c r="S135" s="37">
        <f>'Raw_At-Risk_Data'!Q41</f>
        <v>79</v>
      </c>
      <c r="T135" s="37">
        <f>'Raw_At-Risk_Data'!R41</f>
        <v>0</v>
      </c>
      <c r="U135" s="37">
        <f>'Raw_At-Risk_Data'!S41</f>
        <v>0</v>
      </c>
      <c r="V135" s="37">
        <f>'Raw_At-Risk_Data'!T41</f>
        <v>0</v>
      </c>
      <c r="W135" s="37">
        <f>'Raw_At-Risk_Data'!U41</f>
        <v>0</v>
      </c>
      <c r="X135" s="37">
        <f>'Raw_At-Risk_Data'!V41</f>
        <v>0</v>
      </c>
      <c r="Y135" s="37">
        <f>'Raw_At-Risk_Data'!W41</f>
        <v>0</v>
      </c>
      <c r="Z135" s="37"/>
      <c r="AA135" s="37"/>
      <c r="AB135" s="37">
        <f>'Raw_At-Risk_Data'!X41</f>
        <v>0</v>
      </c>
      <c r="AC135" s="37">
        <f>'Raw_At-Risk_Data'!Y41</f>
        <v>20</v>
      </c>
      <c r="AD135" s="37">
        <f>'Raw_At-Risk_Data'!Z41</f>
        <v>0</v>
      </c>
      <c r="AE135" s="37">
        <f>'Raw_At-Risk_Data'!AA41</f>
        <v>107</v>
      </c>
      <c r="AF135" s="37">
        <f>'Raw_At-Risk_Data'!AB41</f>
        <v>0</v>
      </c>
      <c r="AG135" s="37">
        <f>'Raw_At-Risk_Data'!AC41</f>
        <v>0</v>
      </c>
      <c r="AH135" s="37">
        <f>'Raw_At-Risk_Data'!AD41</f>
        <v>0</v>
      </c>
      <c r="AI135" s="37">
        <f>'Raw_At-Risk_Data'!AE41</f>
        <v>0</v>
      </c>
      <c r="AJ135" s="37">
        <f>'Raw_At-Risk_Data'!AF41</f>
        <v>0</v>
      </c>
      <c r="AK135" s="37">
        <f>'Raw_At-Risk_Data'!AG41</f>
        <v>0</v>
      </c>
      <c r="AL135" s="37"/>
      <c r="AM135" s="37"/>
      <c r="AN135" s="37">
        <f>'Raw_At-Risk_Data'!AH41</f>
        <v>0</v>
      </c>
      <c r="AO135" s="37">
        <f>'Raw_At-Risk_Data'!AI41</f>
        <v>19</v>
      </c>
      <c r="AP135" s="37">
        <f>'Raw_At-Risk_Data'!AJ41</f>
        <v>0</v>
      </c>
      <c r="AQ135" s="37">
        <f>'Raw_At-Risk_Data'!AK41</f>
        <v>101</v>
      </c>
      <c r="AR135" s="37">
        <f>'Raw_At-Risk_Data'!AL41</f>
        <v>0</v>
      </c>
      <c r="AS135" s="37">
        <f>'Raw_At-Risk_Data'!AM41</f>
        <v>0</v>
      </c>
      <c r="AT135" s="37">
        <f>'Raw_At-Risk_Data'!AN41</f>
        <v>0</v>
      </c>
      <c r="AU135" s="37">
        <f>'Raw_At-Risk_Data'!AO41</f>
        <v>0</v>
      </c>
      <c r="AV135" s="37">
        <f>'Raw_At-Risk_Data'!AP41</f>
        <v>0</v>
      </c>
      <c r="AW135" s="37">
        <f>'Raw_At-Risk_Data'!AQ41</f>
        <v>0</v>
      </c>
      <c r="AX135" s="37"/>
    </row>
    <row r="136" spans="1:50" x14ac:dyDescent="0.25">
      <c r="A136" s="35" t="str">
        <f>'Raw_At-Risk_Data'!A42</f>
        <v>36</v>
      </c>
      <c r="B136" t="str">
        <f>'Raw_At-Risk_Data'!B42</f>
        <v>UNM-GA</v>
      </c>
      <c r="C136" s="343" t="str">
        <f>'Raw_At-Risk_Data'!C42</f>
        <v>2</v>
      </c>
      <c r="D136" s="37">
        <f>'Raw_At-Risk_Data'!D42</f>
        <v>0</v>
      </c>
      <c r="E136" s="37">
        <f>'Raw_At-Risk_Data'!E42</f>
        <v>17</v>
      </c>
      <c r="F136" s="37">
        <f>'Raw_At-Risk_Data'!F42</f>
        <v>0</v>
      </c>
      <c r="G136" s="37">
        <f>'Raw_At-Risk_Data'!G42</f>
        <v>8</v>
      </c>
      <c r="H136" s="37">
        <f>'Raw_At-Risk_Data'!H42</f>
        <v>0</v>
      </c>
      <c r="I136" s="37">
        <f>'Raw_At-Risk_Data'!I42</f>
        <v>0</v>
      </c>
      <c r="J136" s="37">
        <f>'Raw_At-Risk_Data'!J42</f>
        <v>0</v>
      </c>
      <c r="K136" s="37">
        <f>'Raw_At-Risk_Data'!K42</f>
        <v>0</v>
      </c>
      <c r="L136" s="37">
        <f>'Raw_At-Risk_Data'!L42</f>
        <v>0</v>
      </c>
      <c r="M136" s="37">
        <f>'Raw_At-Risk_Data'!M42</f>
        <v>0</v>
      </c>
      <c r="N136" s="37"/>
      <c r="O136" s="37"/>
      <c r="P136" s="37">
        <f>'Raw_At-Risk_Data'!N42</f>
        <v>0</v>
      </c>
      <c r="Q136" s="37">
        <f>'Raw_At-Risk_Data'!O42</f>
        <v>17</v>
      </c>
      <c r="R136" s="37">
        <f>'Raw_At-Risk_Data'!P42</f>
        <v>0</v>
      </c>
      <c r="S136" s="37">
        <f>'Raw_At-Risk_Data'!Q42</f>
        <v>12</v>
      </c>
      <c r="T136" s="37">
        <f>'Raw_At-Risk_Data'!R42</f>
        <v>0</v>
      </c>
      <c r="U136" s="37">
        <f>'Raw_At-Risk_Data'!S42</f>
        <v>0</v>
      </c>
      <c r="V136" s="37">
        <f>'Raw_At-Risk_Data'!T42</f>
        <v>0</v>
      </c>
      <c r="W136" s="37">
        <f>'Raw_At-Risk_Data'!U42</f>
        <v>0</v>
      </c>
      <c r="X136" s="37">
        <f>'Raw_At-Risk_Data'!V42</f>
        <v>0</v>
      </c>
      <c r="Y136" s="37">
        <f>'Raw_At-Risk_Data'!W42</f>
        <v>0</v>
      </c>
      <c r="Z136" s="37"/>
      <c r="AA136" s="37"/>
      <c r="AB136" s="37">
        <f>'Raw_At-Risk_Data'!X42</f>
        <v>0</v>
      </c>
      <c r="AC136" s="37">
        <f>'Raw_At-Risk_Data'!Y42</f>
        <v>14</v>
      </c>
      <c r="AD136" s="37">
        <f>'Raw_At-Risk_Data'!Z42</f>
        <v>0</v>
      </c>
      <c r="AE136" s="37">
        <f>'Raw_At-Risk_Data'!AA42</f>
        <v>19</v>
      </c>
      <c r="AF136" s="37">
        <f>'Raw_At-Risk_Data'!AB42</f>
        <v>0</v>
      </c>
      <c r="AG136" s="37">
        <f>'Raw_At-Risk_Data'!AC42</f>
        <v>0</v>
      </c>
      <c r="AH136" s="37">
        <f>'Raw_At-Risk_Data'!AD42</f>
        <v>0</v>
      </c>
      <c r="AI136" s="37">
        <f>'Raw_At-Risk_Data'!AE42</f>
        <v>0</v>
      </c>
      <c r="AJ136" s="37">
        <f>'Raw_At-Risk_Data'!AF42</f>
        <v>0</v>
      </c>
      <c r="AK136" s="37">
        <f>'Raw_At-Risk_Data'!AG42</f>
        <v>0</v>
      </c>
      <c r="AL136" s="37"/>
      <c r="AM136" s="37"/>
      <c r="AN136" s="37">
        <f>'Raw_At-Risk_Data'!AH42</f>
        <v>0</v>
      </c>
      <c r="AO136" s="37">
        <f>'Raw_At-Risk_Data'!AI42</f>
        <v>29</v>
      </c>
      <c r="AP136" s="37">
        <f>'Raw_At-Risk_Data'!AJ42</f>
        <v>0</v>
      </c>
      <c r="AQ136" s="37">
        <f>'Raw_At-Risk_Data'!AK42</f>
        <v>13</v>
      </c>
      <c r="AR136" s="37">
        <f>'Raw_At-Risk_Data'!AL42</f>
        <v>0</v>
      </c>
      <c r="AS136" s="37">
        <f>'Raw_At-Risk_Data'!AM42</f>
        <v>0</v>
      </c>
      <c r="AT136" s="37">
        <f>'Raw_At-Risk_Data'!AN42</f>
        <v>0</v>
      </c>
      <c r="AU136" s="37">
        <f>'Raw_At-Risk_Data'!AO42</f>
        <v>0</v>
      </c>
      <c r="AV136" s="37">
        <f>'Raw_At-Risk_Data'!AP42</f>
        <v>0</v>
      </c>
      <c r="AW136" s="37">
        <f>'Raw_At-Risk_Data'!AQ42</f>
        <v>0</v>
      </c>
      <c r="AX136" s="37"/>
    </row>
    <row r="137" spans="1:50" x14ac:dyDescent="0.25">
      <c r="A137" s="35" t="str">
        <f>'Raw_At-Risk_Data'!A43</f>
        <v>36</v>
      </c>
      <c r="B137" t="str">
        <f>'Raw_At-Risk_Data'!B43</f>
        <v>UNM-GA</v>
      </c>
      <c r="C137" s="343" t="str">
        <f>'Raw_At-Risk_Data'!C43</f>
        <v>3</v>
      </c>
      <c r="D137" s="37">
        <f>'Raw_At-Risk_Data'!D43</f>
        <v>0</v>
      </c>
      <c r="E137" s="37">
        <f>'Raw_At-Risk_Data'!E43</f>
        <v>13</v>
      </c>
      <c r="F137" s="37">
        <f>'Raw_At-Risk_Data'!F43</f>
        <v>0</v>
      </c>
      <c r="G137" s="37">
        <f>'Raw_At-Risk_Data'!G43</f>
        <v>20</v>
      </c>
      <c r="H137" s="37">
        <f>'Raw_At-Risk_Data'!H43</f>
        <v>0</v>
      </c>
      <c r="I137" s="37">
        <f>'Raw_At-Risk_Data'!I43</f>
        <v>0</v>
      </c>
      <c r="J137" s="37">
        <f>'Raw_At-Risk_Data'!J43</f>
        <v>0</v>
      </c>
      <c r="K137" s="37">
        <f>'Raw_At-Risk_Data'!K43</f>
        <v>0</v>
      </c>
      <c r="L137" s="37">
        <f>'Raw_At-Risk_Data'!L43</f>
        <v>0</v>
      </c>
      <c r="M137" s="37">
        <f>'Raw_At-Risk_Data'!M43</f>
        <v>0</v>
      </c>
      <c r="N137" s="37"/>
      <c r="O137" s="37"/>
      <c r="P137" s="37">
        <f>'Raw_At-Risk_Data'!N43</f>
        <v>0</v>
      </c>
      <c r="Q137" s="37">
        <f>'Raw_At-Risk_Data'!O43</f>
        <v>7</v>
      </c>
      <c r="R137" s="37">
        <f>'Raw_At-Risk_Data'!P43</f>
        <v>0</v>
      </c>
      <c r="S137" s="37">
        <f>'Raw_At-Risk_Data'!Q43</f>
        <v>28</v>
      </c>
      <c r="T137" s="37">
        <f>'Raw_At-Risk_Data'!R43</f>
        <v>0</v>
      </c>
      <c r="U137" s="37">
        <f>'Raw_At-Risk_Data'!S43</f>
        <v>0</v>
      </c>
      <c r="V137" s="37">
        <f>'Raw_At-Risk_Data'!T43</f>
        <v>0</v>
      </c>
      <c r="W137" s="37">
        <f>'Raw_At-Risk_Data'!U43</f>
        <v>0</v>
      </c>
      <c r="X137" s="37">
        <f>'Raw_At-Risk_Data'!V43</f>
        <v>0</v>
      </c>
      <c r="Y137" s="37">
        <f>'Raw_At-Risk_Data'!W43</f>
        <v>0</v>
      </c>
      <c r="Z137" s="37"/>
      <c r="AA137" s="37"/>
      <c r="AB137" s="37">
        <f>'Raw_At-Risk_Data'!X43</f>
        <v>0</v>
      </c>
      <c r="AC137" s="37">
        <f>'Raw_At-Risk_Data'!Y43</f>
        <v>3</v>
      </c>
      <c r="AD137" s="37">
        <f>'Raw_At-Risk_Data'!Z43</f>
        <v>0</v>
      </c>
      <c r="AE137" s="37">
        <f>'Raw_At-Risk_Data'!AA43</f>
        <v>30</v>
      </c>
      <c r="AF137" s="37">
        <f>'Raw_At-Risk_Data'!AB43</f>
        <v>0</v>
      </c>
      <c r="AG137" s="37">
        <f>'Raw_At-Risk_Data'!AC43</f>
        <v>0</v>
      </c>
      <c r="AH137" s="37">
        <f>'Raw_At-Risk_Data'!AD43</f>
        <v>0</v>
      </c>
      <c r="AI137" s="37">
        <f>'Raw_At-Risk_Data'!AE43</f>
        <v>0</v>
      </c>
      <c r="AJ137" s="37">
        <f>'Raw_At-Risk_Data'!AF43</f>
        <v>0</v>
      </c>
      <c r="AK137" s="37">
        <f>'Raw_At-Risk_Data'!AG43</f>
        <v>0</v>
      </c>
      <c r="AL137" s="37"/>
      <c r="AM137" s="37"/>
      <c r="AN137" s="37">
        <f>'Raw_At-Risk_Data'!AH43</f>
        <v>0</v>
      </c>
      <c r="AO137" s="37">
        <f>'Raw_At-Risk_Data'!AI43</f>
        <v>2</v>
      </c>
      <c r="AP137" s="37">
        <f>'Raw_At-Risk_Data'!AJ43</f>
        <v>0</v>
      </c>
      <c r="AQ137" s="37">
        <f>'Raw_At-Risk_Data'!AK43</f>
        <v>23</v>
      </c>
      <c r="AR137" s="37">
        <f>'Raw_At-Risk_Data'!AL43</f>
        <v>0</v>
      </c>
      <c r="AS137" s="37">
        <f>'Raw_At-Risk_Data'!AM43</f>
        <v>0</v>
      </c>
      <c r="AT137" s="37">
        <f>'Raw_At-Risk_Data'!AN43</f>
        <v>0</v>
      </c>
      <c r="AU137" s="37">
        <f>'Raw_At-Risk_Data'!AO43</f>
        <v>0</v>
      </c>
      <c r="AV137" s="37">
        <f>'Raw_At-Risk_Data'!AP43</f>
        <v>0</v>
      </c>
      <c r="AW137" s="37">
        <f>'Raw_At-Risk_Data'!AQ43</f>
        <v>0</v>
      </c>
      <c r="AX137" s="37"/>
    </row>
    <row r="138" spans="1:50" x14ac:dyDescent="0.25">
      <c r="D138" s="344">
        <f t="shared" ref="D138:M138" si="104">SUM(D135:D137)</f>
        <v>0</v>
      </c>
      <c r="E138" s="344">
        <f t="shared" si="104"/>
        <v>42</v>
      </c>
      <c r="F138" s="344">
        <f t="shared" si="104"/>
        <v>0</v>
      </c>
      <c r="G138" s="344">
        <f t="shared" si="104"/>
        <v>96</v>
      </c>
      <c r="H138" s="344">
        <f t="shared" si="104"/>
        <v>0</v>
      </c>
      <c r="I138" s="344">
        <f t="shared" si="104"/>
        <v>0</v>
      </c>
      <c r="J138" s="344">
        <f t="shared" si="104"/>
        <v>0</v>
      </c>
      <c r="K138" s="344">
        <f t="shared" si="104"/>
        <v>0</v>
      </c>
      <c r="L138" s="344">
        <f t="shared" si="104"/>
        <v>0</v>
      </c>
      <c r="M138" s="344">
        <f t="shared" si="104"/>
        <v>0</v>
      </c>
      <c r="N138" s="37"/>
      <c r="O138" s="37"/>
      <c r="P138" s="344">
        <f t="shared" ref="P138:Y138" si="105">SUM(P135:P137)</f>
        <v>0</v>
      </c>
      <c r="Q138" s="344">
        <f t="shared" si="105"/>
        <v>37</v>
      </c>
      <c r="R138" s="344">
        <f t="shared" si="105"/>
        <v>0</v>
      </c>
      <c r="S138" s="344">
        <f t="shared" si="105"/>
        <v>119</v>
      </c>
      <c r="T138" s="344">
        <f t="shared" si="105"/>
        <v>0</v>
      </c>
      <c r="U138" s="344">
        <f t="shared" si="105"/>
        <v>0</v>
      </c>
      <c r="V138" s="344">
        <f t="shared" si="105"/>
        <v>0</v>
      </c>
      <c r="W138" s="344">
        <f t="shared" si="105"/>
        <v>0</v>
      </c>
      <c r="X138" s="344">
        <f t="shared" si="105"/>
        <v>0</v>
      </c>
      <c r="Y138" s="344">
        <f t="shared" si="105"/>
        <v>0</v>
      </c>
      <c r="Z138" s="37"/>
      <c r="AA138" s="37"/>
      <c r="AB138" s="344">
        <f t="shared" ref="AB138:AK138" si="106">SUM(AB135:AB137)</f>
        <v>0</v>
      </c>
      <c r="AC138" s="344">
        <f t="shared" si="106"/>
        <v>37</v>
      </c>
      <c r="AD138" s="344">
        <f t="shared" si="106"/>
        <v>0</v>
      </c>
      <c r="AE138" s="344">
        <f t="shared" si="106"/>
        <v>156</v>
      </c>
      <c r="AF138" s="344">
        <f t="shared" si="106"/>
        <v>0</v>
      </c>
      <c r="AG138" s="344">
        <f t="shared" si="106"/>
        <v>0</v>
      </c>
      <c r="AH138" s="344">
        <f t="shared" si="106"/>
        <v>0</v>
      </c>
      <c r="AI138" s="344">
        <f t="shared" si="106"/>
        <v>0</v>
      </c>
      <c r="AJ138" s="344">
        <f t="shared" si="106"/>
        <v>0</v>
      </c>
      <c r="AK138" s="344">
        <f t="shared" si="106"/>
        <v>0</v>
      </c>
      <c r="AL138" s="37"/>
      <c r="AM138" s="37"/>
      <c r="AN138" s="344">
        <f t="shared" ref="AN138:AW138" si="107">SUM(AN135:AN137)</f>
        <v>0</v>
      </c>
      <c r="AO138" s="344">
        <f t="shared" si="107"/>
        <v>50</v>
      </c>
      <c r="AP138" s="344">
        <f t="shared" si="107"/>
        <v>0</v>
      </c>
      <c r="AQ138" s="344">
        <f t="shared" si="107"/>
        <v>137</v>
      </c>
      <c r="AR138" s="344">
        <f t="shared" si="107"/>
        <v>0</v>
      </c>
      <c r="AS138" s="344">
        <f t="shared" si="107"/>
        <v>0</v>
      </c>
      <c r="AT138" s="344">
        <f t="shared" si="107"/>
        <v>0</v>
      </c>
      <c r="AU138" s="344">
        <f t="shared" si="107"/>
        <v>0</v>
      </c>
      <c r="AV138" s="344">
        <f t="shared" si="107"/>
        <v>0</v>
      </c>
      <c r="AW138" s="344">
        <f t="shared" si="107"/>
        <v>0</v>
      </c>
      <c r="AX138" s="37"/>
    </row>
    <row r="139" spans="1:50" x14ac:dyDescent="0.25"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</row>
    <row r="140" spans="1:50" x14ac:dyDescent="0.25">
      <c r="D140" s="37">
        <f>D135*Matrices!$B$54</f>
        <v>0</v>
      </c>
      <c r="E140" s="37">
        <f>E135*Matrices!$C$54</f>
        <v>6900</v>
      </c>
      <c r="F140" s="37">
        <f>F135*Matrices!$D$54</f>
        <v>0</v>
      </c>
      <c r="G140" s="37">
        <f>G135*Matrices!$E$54</f>
        <v>39100</v>
      </c>
      <c r="H140" s="37">
        <f>H135*Matrices!$F$54</f>
        <v>0</v>
      </c>
      <c r="I140" s="37">
        <f>I135*Matrices!$G$54</f>
        <v>0</v>
      </c>
      <c r="J140" s="37">
        <f>J135*Matrices!$H$54</f>
        <v>0</v>
      </c>
      <c r="K140" s="37">
        <f>K135*Matrices!$I$54</f>
        <v>0</v>
      </c>
      <c r="L140" s="37">
        <f>L135*Matrices!$J$54</f>
        <v>0</v>
      </c>
      <c r="M140" s="37">
        <f>M135*Matrices!$K$54</f>
        <v>0</v>
      </c>
      <c r="N140" s="37"/>
      <c r="O140" s="37"/>
      <c r="P140" s="37">
        <f>P135*Matrices!$B$54</f>
        <v>0</v>
      </c>
      <c r="Q140" s="37">
        <f>Q135*Matrices!$C$54</f>
        <v>7475</v>
      </c>
      <c r="R140" s="37">
        <f>R135*Matrices!$D$54</f>
        <v>0</v>
      </c>
      <c r="S140" s="37">
        <f>S135*Matrices!$E$54</f>
        <v>45425</v>
      </c>
      <c r="T140" s="37">
        <f>T135*Matrices!$F$54</f>
        <v>0</v>
      </c>
      <c r="U140" s="37">
        <f>U135*Matrices!$G$54</f>
        <v>0</v>
      </c>
      <c r="V140" s="37">
        <f>V135*Matrices!$H$54</f>
        <v>0</v>
      </c>
      <c r="W140" s="37">
        <f>W135*Matrices!$I$54</f>
        <v>0</v>
      </c>
      <c r="X140" s="37">
        <f>X135*Matrices!$J$54</f>
        <v>0</v>
      </c>
      <c r="Y140" s="37">
        <f>Y135*Matrices!$K$54</f>
        <v>0</v>
      </c>
      <c r="Z140" s="37"/>
      <c r="AA140" s="37"/>
      <c r="AB140" s="37">
        <f>AB135*Matrices!$B$54</f>
        <v>0</v>
      </c>
      <c r="AC140" s="37">
        <f>AC135*Matrices!$C$54</f>
        <v>11500</v>
      </c>
      <c r="AD140" s="37">
        <f>AD135*Matrices!$D$54</f>
        <v>0</v>
      </c>
      <c r="AE140" s="37">
        <f>AE135*Matrices!$E$54</f>
        <v>61525</v>
      </c>
      <c r="AF140" s="37">
        <f>AF135*Matrices!$F$54</f>
        <v>0</v>
      </c>
      <c r="AG140" s="37">
        <f>AG135*Matrices!$G$54</f>
        <v>0</v>
      </c>
      <c r="AH140" s="37">
        <f>AH135*Matrices!$H$54</f>
        <v>0</v>
      </c>
      <c r="AI140" s="37">
        <f>AI135*Matrices!$I$54</f>
        <v>0</v>
      </c>
      <c r="AJ140" s="37">
        <f>AJ135*Matrices!$J$54</f>
        <v>0</v>
      </c>
      <c r="AK140" s="37">
        <f>AK135*Matrices!$K$54</f>
        <v>0</v>
      </c>
      <c r="AL140" s="37"/>
      <c r="AM140" s="37"/>
      <c r="AN140" s="37">
        <f>AN135*Matrices!$B$54</f>
        <v>0</v>
      </c>
      <c r="AO140" s="37">
        <f>AO135*Matrices!$C$54</f>
        <v>10925</v>
      </c>
      <c r="AP140" s="37">
        <f>AP135*Matrices!$D$54</f>
        <v>0</v>
      </c>
      <c r="AQ140" s="37">
        <f>AQ135*Matrices!$E$54</f>
        <v>58075</v>
      </c>
      <c r="AR140" s="37">
        <f>AR135*Matrices!$F$54</f>
        <v>0</v>
      </c>
      <c r="AS140" s="37">
        <f>AS135*Matrices!$G$54</f>
        <v>0</v>
      </c>
      <c r="AT140" s="37">
        <f>AT135*Matrices!$H$54</f>
        <v>0</v>
      </c>
      <c r="AU140" s="37">
        <f>AU135*Matrices!$I$54</f>
        <v>0</v>
      </c>
      <c r="AV140" s="37">
        <f>AV135*Matrices!$J$54</f>
        <v>0</v>
      </c>
      <c r="AW140" s="37">
        <f>AW135*Matrices!$K$54</f>
        <v>0</v>
      </c>
      <c r="AX140" s="37"/>
    </row>
    <row r="141" spans="1:50" x14ac:dyDescent="0.25">
      <c r="D141" s="37">
        <f>D136*Matrices!$B$55</f>
        <v>0</v>
      </c>
      <c r="E141" s="37">
        <f>E136*Matrices!$C$55</f>
        <v>9775</v>
      </c>
      <c r="F141" s="37">
        <f>F136*Matrices!$D$55</f>
        <v>0</v>
      </c>
      <c r="G141" s="37">
        <f>G136*Matrices!$E$55</f>
        <v>4600</v>
      </c>
      <c r="H141" s="37">
        <f>H136*Matrices!$F$55</f>
        <v>0</v>
      </c>
      <c r="I141" s="37">
        <f>I136*Matrices!$G$55</f>
        <v>0</v>
      </c>
      <c r="J141" s="37">
        <f>J136*Matrices!$H$55</f>
        <v>0</v>
      </c>
      <c r="K141" s="37">
        <f>K136*Matrices!$I$55</f>
        <v>0</v>
      </c>
      <c r="L141" s="37">
        <f>L136*Matrices!$J$55</f>
        <v>0</v>
      </c>
      <c r="M141" s="37">
        <f>M136*Matrices!$K$55</f>
        <v>0</v>
      </c>
      <c r="N141" s="37"/>
      <c r="O141" s="37"/>
      <c r="P141" s="37">
        <f>P136*Matrices!$B$55</f>
        <v>0</v>
      </c>
      <c r="Q141" s="37">
        <f>Q136*Matrices!$C$55</f>
        <v>9775</v>
      </c>
      <c r="R141" s="37">
        <f>R136*Matrices!$D$55</f>
        <v>0</v>
      </c>
      <c r="S141" s="37">
        <f>S136*Matrices!$E$55</f>
        <v>6900</v>
      </c>
      <c r="T141" s="37">
        <f>T136*Matrices!$F$55</f>
        <v>0</v>
      </c>
      <c r="U141" s="37">
        <f>U136*Matrices!$G$55</f>
        <v>0</v>
      </c>
      <c r="V141" s="37">
        <f>V136*Matrices!$H$55</f>
        <v>0</v>
      </c>
      <c r="W141" s="37">
        <f>W136*Matrices!$I$55</f>
        <v>0</v>
      </c>
      <c r="X141" s="37">
        <f>X136*Matrices!$J$55</f>
        <v>0</v>
      </c>
      <c r="Y141" s="37">
        <f>Y136*Matrices!$K$55</f>
        <v>0</v>
      </c>
      <c r="Z141" s="37"/>
      <c r="AA141" s="37"/>
      <c r="AB141" s="37">
        <f>AB136*Matrices!$B$55</f>
        <v>0</v>
      </c>
      <c r="AC141" s="37">
        <f>AC136*Matrices!$C$55</f>
        <v>8050</v>
      </c>
      <c r="AD141" s="37">
        <f>AD136*Matrices!$D$55</f>
        <v>0</v>
      </c>
      <c r="AE141" s="37">
        <f>AE136*Matrices!$E$55</f>
        <v>10925</v>
      </c>
      <c r="AF141" s="37">
        <f>AF136*Matrices!$F$55</f>
        <v>0</v>
      </c>
      <c r="AG141" s="37">
        <f>AG136*Matrices!$G$55</f>
        <v>0</v>
      </c>
      <c r="AH141" s="37">
        <f>AH136*Matrices!$H$55</f>
        <v>0</v>
      </c>
      <c r="AI141" s="37">
        <f>AI136*Matrices!$I$55</f>
        <v>0</v>
      </c>
      <c r="AJ141" s="37">
        <f>AJ136*Matrices!$J$55</f>
        <v>0</v>
      </c>
      <c r="AK141" s="37">
        <f>AK136*Matrices!$K$55</f>
        <v>0</v>
      </c>
      <c r="AL141" s="37"/>
      <c r="AM141" s="37"/>
      <c r="AN141" s="37">
        <f>AN136*Matrices!$B$55</f>
        <v>0</v>
      </c>
      <c r="AO141" s="37">
        <f>AO136*Matrices!$C$55</f>
        <v>16675</v>
      </c>
      <c r="AP141" s="37">
        <f>AP136*Matrices!$D$55</f>
        <v>0</v>
      </c>
      <c r="AQ141" s="37">
        <f>AQ136*Matrices!$E$55</f>
        <v>7475</v>
      </c>
      <c r="AR141" s="37">
        <f>AR136*Matrices!$F$55</f>
        <v>0</v>
      </c>
      <c r="AS141" s="37">
        <f>AS136*Matrices!$G$55</f>
        <v>0</v>
      </c>
      <c r="AT141" s="37">
        <f>AT136*Matrices!$H$55</f>
        <v>0</v>
      </c>
      <c r="AU141" s="37">
        <f>AU136*Matrices!$I$55</f>
        <v>0</v>
      </c>
      <c r="AV141" s="37">
        <f>AV136*Matrices!$J$55</f>
        <v>0</v>
      </c>
      <c r="AW141" s="37">
        <f>AW136*Matrices!$K$55</f>
        <v>0</v>
      </c>
      <c r="AX141" s="37"/>
    </row>
    <row r="142" spans="1:50" x14ac:dyDescent="0.25">
      <c r="D142" s="37">
        <f>D137*Matrices!$B$56</f>
        <v>0</v>
      </c>
      <c r="E142" s="37">
        <f>E137*Matrices!$C$56</f>
        <v>7475</v>
      </c>
      <c r="F142" s="37">
        <f>F137*Matrices!$D$56</f>
        <v>0</v>
      </c>
      <c r="G142" s="37">
        <f>G137*Matrices!$E$56</f>
        <v>11500</v>
      </c>
      <c r="H142" s="37">
        <f>H137*Matrices!$F$56</f>
        <v>0</v>
      </c>
      <c r="I142" s="37">
        <f>I137*Matrices!$G$56</f>
        <v>0</v>
      </c>
      <c r="J142" s="37">
        <f>J137*Matrices!$H$56</f>
        <v>0</v>
      </c>
      <c r="K142" s="37">
        <f>K137*Matrices!$I$56</f>
        <v>0</v>
      </c>
      <c r="L142" s="37">
        <f>L137*Matrices!$J$56</f>
        <v>0</v>
      </c>
      <c r="M142" s="37">
        <f>M137*Matrices!$K$56</f>
        <v>0</v>
      </c>
      <c r="N142" s="37"/>
      <c r="O142" s="37"/>
      <c r="P142" s="37">
        <f>P137*Matrices!$B$56</f>
        <v>0</v>
      </c>
      <c r="Q142" s="37">
        <f>Q137*Matrices!$C$56</f>
        <v>4025</v>
      </c>
      <c r="R142" s="37">
        <f>R137*Matrices!$D$56</f>
        <v>0</v>
      </c>
      <c r="S142" s="37">
        <f>S137*Matrices!$E$56</f>
        <v>16100</v>
      </c>
      <c r="T142" s="37">
        <f>T137*Matrices!$F$56</f>
        <v>0</v>
      </c>
      <c r="U142" s="37">
        <f>U137*Matrices!$G$56</f>
        <v>0</v>
      </c>
      <c r="V142" s="37">
        <f>V137*Matrices!$H$56</f>
        <v>0</v>
      </c>
      <c r="W142" s="37">
        <f>W137*Matrices!$I$56</f>
        <v>0</v>
      </c>
      <c r="X142" s="37">
        <f>X137*Matrices!$J$56</f>
        <v>0</v>
      </c>
      <c r="Y142" s="37">
        <f>Y137*Matrices!$K$56</f>
        <v>0</v>
      </c>
      <c r="Z142" s="37"/>
      <c r="AA142" s="37"/>
      <c r="AB142" s="37">
        <f>AB137*Matrices!$B$56</f>
        <v>0</v>
      </c>
      <c r="AC142" s="37">
        <f>AC137*Matrices!$C$56</f>
        <v>1725</v>
      </c>
      <c r="AD142" s="37">
        <f>AD137*Matrices!$D$56</f>
        <v>0</v>
      </c>
      <c r="AE142" s="37">
        <f>AE137*Matrices!$E$56</f>
        <v>17250</v>
      </c>
      <c r="AF142" s="37">
        <f>AF137*Matrices!$F$56</f>
        <v>0</v>
      </c>
      <c r="AG142" s="37">
        <f>AG137*Matrices!$G$56</f>
        <v>0</v>
      </c>
      <c r="AH142" s="37">
        <f>AH137*Matrices!$H$56</f>
        <v>0</v>
      </c>
      <c r="AI142" s="37">
        <f>AI137*Matrices!$I$56</f>
        <v>0</v>
      </c>
      <c r="AJ142" s="37">
        <f>AJ137*Matrices!$J$56</f>
        <v>0</v>
      </c>
      <c r="AK142" s="37">
        <f>AK137*Matrices!$K$56</f>
        <v>0</v>
      </c>
      <c r="AL142" s="37"/>
      <c r="AM142" s="37"/>
      <c r="AN142" s="37">
        <f>AN137*Matrices!$B$56</f>
        <v>0</v>
      </c>
      <c r="AO142" s="37">
        <f>AO137*Matrices!$C$56</f>
        <v>1150</v>
      </c>
      <c r="AP142" s="37">
        <f>AP137*Matrices!$D$56</f>
        <v>0</v>
      </c>
      <c r="AQ142" s="37">
        <f>AQ137*Matrices!$E$56</f>
        <v>13225</v>
      </c>
      <c r="AR142" s="37">
        <f>AR137*Matrices!$F$56</f>
        <v>0</v>
      </c>
      <c r="AS142" s="37">
        <f>AS137*Matrices!$G$56</f>
        <v>0</v>
      </c>
      <c r="AT142" s="37">
        <f>AT137*Matrices!$H$56</f>
        <v>0</v>
      </c>
      <c r="AU142" s="37">
        <f>AU137*Matrices!$I$56</f>
        <v>0</v>
      </c>
      <c r="AV142" s="37">
        <f>AV137*Matrices!$J$56</f>
        <v>0</v>
      </c>
      <c r="AW142" s="37">
        <f>AW137*Matrices!$K$56</f>
        <v>0</v>
      </c>
      <c r="AX142" s="37"/>
    </row>
    <row r="143" spans="1:50" x14ac:dyDescent="0.25">
      <c r="B143" t="str">
        <f>B137</f>
        <v>UNM-GA</v>
      </c>
      <c r="D143" s="344">
        <f t="shared" ref="D143:M143" si="108">SUM(D140:D142)</f>
        <v>0</v>
      </c>
      <c r="E143" s="344">
        <f t="shared" si="108"/>
        <v>24150</v>
      </c>
      <c r="F143" s="344">
        <f t="shared" si="108"/>
        <v>0</v>
      </c>
      <c r="G143" s="344">
        <f t="shared" si="108"/>
        <v>55200</v>
      </c>
      <c r="H143" s="344">
        <f t="shared" si="108"/>
        <v>0</v>
      </c>
      <c r="I143" s="344">
        <f t="shared" si="108"/>
        <v>0</v>
      </c>
      <c r="J143" s="344">
        <f t="shared" si="108"/>
        <v>0</v>
      </c>
      <c r="K143" s="344">
        <f t="shared" si="108"/>
        <v>0</v>
      </c>
      <c r="L143" s="344">
        <f t="shared" si="108"/>
        <v>0</v>
      </c>
      <c r="M143" s="344">
        <f t="shared" si="108"/>
        <v>0</v>
      </c>
      <c r="N143" s="194">
        <f>SUM(D143:M143)/Matrices!$L$56</f>
        <v>24.83503299340132</v>
      </c>
      <c r="O143" s="37"/>
      <c r="P143" s="344">
        <f t="shared" ref="P143:Y143" si="109">SUM(P140:P142)</f>
        <v>0</v>
      </c>
      <c r="Q143" s="344">
        <f t="shared" si="109"/>
        <v>21275</v>
      </c>
      <c r="R143" s="344">
        <f t="shared" si="109"/>
        <v>0</v>
      </c>
      <c r="S143" s="344">
        <f t="shared" si="109"/>
        <v>68425</v>
      </c>
      <c r="T143" s="344">
        <f t="shared" si="109"/>
        <v>0</v>
      </c>
      <c r="U143" s="344">
        <f t="shared" si="109"/>
        <v>0</v>
      </c>
      <c r="V143" s="344">
        <f t="shared" si="109"/>
        <v>0</v>
      </c>
      <c r="W143" s="344">
        <f t="shared" si="109"/>
        <v>0</v>
      </c>
      <c r="X143" s="344">
        <f t="shared" si="109"/>
        <v>0</v>
      </c>
      <c r="Y143" s="344">
        <f t="shared" si="109"/>
        <v>0</v>
      </c>
      <c r="Z143" s="194">
        <f>SUM(P143:Y143)/Matrices!$L$56</f>
        <v>28.074385122975404</v>
      </c>
      <c r="AA143" s="37"/>
      <c r="AB143" s="344">
        <f t="shared" ref="AB143:AK143" si="110">SUM(AB140:AB142)</f>
        <v>0</v>
      </c>
      <c r="AC143" s="344">
        <f t="shared" si="110"/>
        <v>21275</v>
      </c>
      <c r="AD143" s="344">
        <f t="shared" si="110"/>
        <v>0</v>
      </c>
      <c r="AE143" s="344">
        <f t="shared" si="110"/>
        <v>89700</v>
      </c>
      <c r="AF143" s="344">
        <f t="shared" si="110"/>
        <v>0</v>
      </c>
      <c r="AG143" s="344">
        <f t="shared" si="110"/>
        <v>0</v>
      </c>
      <c r="AH143" s="344">
        <f t="shared" si="110"/>
        <v>0</v>
      </c>
      <c r="AI143" s="344">
        <f t="shared" si="110"/>
        <v>0</v>
      </c>
      <c r="AJ143" s="344">
        <f t="shared" si="110"/>
        <v>0</v>
      </c>
      <c r="AK143" s="344">
        <f t="shared" si="110"/>
        <v>0</v>
      </c>
      <c r="AL143" s="194">
        <f>SUM(AB143:AK143)/Matrices!$L$56</f>
        <v>34.733053389322137</v>
      </c>
      <c r="AM143" s="37"/>
      <c r="AN143" s="344">
        <f t="shared" ref="AN143:AW143" si="111">SUM(AN140:AN142)</f>
        <v>0</v>
      </c>
      <c r="AO143" s="344">
        <f t="shared" si="111"/>
        <v>28750</v>
      </c>
      <c r="AP143" s="344">
        <f t="shared" si="111"/>
        <v>0</v>
      </c>
      <c r="AQ143" s="344">
        <f t="shared" si="111"/>
        <v>78775</v>
      </c>
      <c r="AR143" s="344">
        <f t="shared" si="111"/>
        <v>0</v>
      </c>
      <c r="AS143" s="344">
        <f t="shared" si="111"/>
        <v>0</v>
      </c>
      <c r="AT143" s="344">
        <f t="shared" si="111"/>
        <v>0</v>
      </c>
      <c r="AU143" s="344">
        <f t="shared" si="111"/>
        <v>0</v>
      </c>
      <c r="AV143" s="344">
        <f t="shared" si="111"/>
        <v>0</v>
      </c>
      <c r="AW143" s="344">
        <f t="shared" si="111"/>
        <v>0</v>
      </c>
      <c r="AX143" s="194">
        <f>SUM(AN143:AW143)/Matrices!$L$56</f>
        <v>33.65326934613077</v>
      </c>
    </row>
    <row r="144" spans="1:50" x14ac:dyDescent="0.25"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</row>
    <row r="145" spans="1:50" x14ac:dyDescent="0.25">
      <c r="A145" s="35" t="str">
        <f>'Raw_At-Risk_Data'!A44</f>
        <v>37</v>
      </c>
      <c r="B145" t="str">
        <f>'Raw_At-Risk_Data'!B44</f>
        <v>UNM-LA</v>
      </c>
      <c r="C145" s="343" t="str">
        <f>'Raw_At-Risk_Data'!C44</f>
        <v>1</v>
      </c>
      <c r="D145" s="37">
        <f>'Raw_At-Risk_Data'!D44</f>
        <v>0</v>
      </c>
      <c r="E145" s="37">
        <f>'Raw_At-Risk_Data'!E44</f>
        <v>1</v>
      </c>
      <c r="F145" s="37">
        <f>'Raw_At-Risk_Data'!F44</f>
        <v>0</v>
      </c>
      <c r="G145" s="37">
        <f>'Raw_At-Risk_Data'!G44</f>
        <v>13</v>
      </c>
      <c r="H145" s="37">
        <f>'Raw_At-Risk_Data'!H44</f>
        <v>0</v>
      </c>
      <c r="I145" s="37">
        <f>'Raw_At-Risk_Data'!I44</f>
        <v>0</v>
      </c>
      <c r="J145" s="37">
        <f>'Raw_At-Risk_Data'!J44</f>
        <v>0</v>
      </c>
      <c r="K145" s="37">
        <f>'Raw_At-Risk_Data'!K44</f>
        <v>0</v>
      </c>
      <c r="L145" s="37">
        <f>'Raw_At-Risk_Data'!L44</f>
        <v>0</v>
      </c>
      <c r="M145" s="37">
        <f>'Raw_At-Risk_Data'!M44</f>
        <v>0</v>
      </c>
      <c r="N145" s="37"/>
      <c r="O145" s="37"/>
      <c r="P145" s="37">
        <f>'Raw_At-Risk_Data'!N44</f>
        <v>0</v>
      </c>
      <c r="Q145" s="37">
        <f>'Raw_At-Risk_Data'!O44</f>
        <v>1</v>
      </c>
      <c r="R145" s="37">
        <f>'Raw_At-Risk_Data'!P44</f>
        <v>0</v>
      </c>
      <c r="S145" s="37">
        <f>'Raw_At-Risk_Data'!Q44</f>
        <v>14</v>
      </c>
      <c r="T145" s="37">
        <f>'Raw_At-Risk_Data'!R44</f>
        <v>0</v>
      </c>
      <c r="U145" s="37">
        <f>'Raw_At-Risk_Data'!S44</f>
        <v>0</v>
      </c>
      <c r="V145" s="37">
        <f>'Raw_At-Risk_Data'!T44</f>
        <v>0</v>
      </c>
      <c r="W145" s="37">
        <f>'Raw_At-Risk_Data'!U44</f>
        <v>0</v>
      </c>
      <c r="X145" s="37">
        <f>'Raw_At-Risk_Data'!V44</f>
        <v>0</v>
      </c>
      <c r="Y145" s="37">
        <f>'Raw_At-Risk_Data'!W44</f>
        <v>0</v>
      </c>
      <c r="Z145" s="37"/>
      <c r="AA145" s="37"/>
      <c r="AB145" s="37">
        <f>'Raw_At-Risk_Data'!X44</f>
        <v>0</v>
      </c>
      <c r="AC145" s="37">
        <f>'Raw_At-Risk_Data'!Y44</f>
        <v>0</v>
      </c>
      <c r="AD145" s="37">
        <f>'Raw_At-Risk_Data'!Z44</f>
        <v>0</v>
      </c>
      <c r="AE145" s="37">
        <f>'Raw_At-Risk_Data'!AA44</f>
        <v>25</v>
      </c>
      <c r="AF145" s="37">
        <f>'Raw_At-Risk_Data'!AB44</f>
        <v>0</v>
      </c>
      <c r="AG145" s="37">
        <f>'Raw_At-Risk_Data'!AC44</f>
        <v>0</v>
      </c>
      <c r="AH145" s="37">
        <f>'Raw_At-Risk_Data'!AD44</f>
        <v>0</v>
      </c>
      <c r="AI145" s="37">
        <f>'Raw_At-Risk_Data'!AE44</f>
        <v>0</v>
      </c>
      <c r="AJ145" s="37">
        <f>'Raw_At-Risk_Data'!AF44</f>
        <v>0</v>
      </c>
      <c r="AK145" s="37">
        <f>'Raw_At-Risk_Data'!AG44</f>
        <v>0</v>
      </c>
      <c r="AL145" s="37"/>
      <c r="AM145" s="37"/>
      <c r="AN145" s="37">
        <f>'Raw_At-Risk_Data'!AH44</f>
        <v>0</v>
      </c>
      <c r="AO145" s="37">
        <f>'Raw_At-Risk_Data'!AI44</f>
        <v>0</v>
      </c>
      <c r="AP145" s="37">
        <f>'Raw_At-Risk_Data'!AJ44</f>
        <v>0</v>
      </c>
      <c r="AQ145" s="37">
        <f>'Raw_At-Risk_Data'!AK44</f>
        <v>10</v>
      </c>
      <c r="AR145" s="37">
        <f>'Raw_At-Risk_Data'!AL44</f>
        <v>0</v>
      </c>
      <c r="AS145" s="37">
        <f>'Raw_At-Risk_Data'!AM44</f>
        <v>0</v>
      </c>
      <c r="AT145" s="37">
        <f>'Raw_At-Risk_Data'!AN44</f>
        <v>0</v>
      </c>
      <c r="AU145" s="37">
        <f>'Raw_At-Risk_Data'!AO44</f>
        <v>0</v>
      </c>
      <c r="AV145" s="37">
        <f>'Raw_At-Risk_Data'!AP44</f>
        <v>0</v>
      </c>
      <c r="AW145" s="37">
        <f>'Raw_At-Risk_Data'!AQ44</f>
        <v>0</v>
      </c>
      <c r="AX145" s="37"/>
    </row>
    <row r="146" spans="1:50" x14ac:dyDescent="0.25">
      <c r="A146" s="35" t="str">
        <f>'Raw_At-Risk_Data'!A45</f>
        <v>37</v>
      </c>
      <c r="B146" t="str">
        <f>'Raw_At-Risk_Data'!B45</f>
        <v>UNM-LA</v>
      </c>
      <c r="C146" s="343" t="str">
        <f>'Raw_At-Risk_Data'!C45</f>
        <v>2</v>
      </c>
      <c r="D146" s="37">
        <f>'Raw_At-Risk_Data'!D45</f>
        <v>0</v>
      </c>
      <c r="E146" s="37">
        <f>'Raw_At-Risk_Data'!E45</f>
        <v>1</v>
      </c>
      <c r="F146" s="37">
        <f>'Raw_At-Risk_Data'!F45</f>
        <v>0</v>
      </c>
      <c r="G146" s="37">
        <f>'Raw_At-Risk_Data'!G45</f>
        <v>0</v>
      </c>
      <c r="H146" s="37">
        <f>'Raw_At-Risk_Data'!H45</f>
        <v>0</v>
      </c>
      <c r="I146" s="37">
        <f>'Raw_At-Risk_Data'!I45</f>
        <v>0</v>
      </c>
      <c r="J146" s="37">
        <f>'Raw_At-Risk_Data'!J45</f>
        <v>0</v>
      </c>
      <c r="K146" s="37">
        <f>'Raw_At-Risk_Data'!K45</f>
        <v>0</v>
      </c>
      <c r="L146" s="37">
        <f>'Raw_At-Risk_Data'!L45</f>
        <v>0</v>
      </c>
      <c r="M146" s="37">
        <f>'Raw_At-Risk_Data'!M45</f>
        <v>0</v>
      </c>
      <c r="N146" s="37"/>
      <c r="O146" s="37"/>
      <c r="P146" s="37">
        <f>'Raw_At-Risk_Data'!N45</f>
        <v>0</v>
      </c>
      <c r="Q146" s="37">
        <f>'Raw_At-Risk_Data'!O45</f>
        <v>0</v>
      </c>
      <c r="R146" s="37">
        <f>'Raw_At-Risk_Data'!P45</f>
        <v>0</v>
      </c>
      <c r="S146" s="37">
        <f>'Raw_At-Risk_Data'!Q45</f>
        <v>4</v>
      </c>
      <c r="T146" s="37">
        <f>'Raw_At-Risk_Data'!R45</f>
        <v>0</v>
      </c>
      <c r="U146" s="37">
        <f>'Raw_At-Risk_Data'!S45</f>
        <v>0</v>
      </c>
      <c r="V146" s="37">
        <f>'Raw_At-Risk_Data'!T45</f>
        <v>0</v>
      </c>
      <c r="W146" s="37">
        <f>'Raw_At-Risk_Data'!U45</f>
        <v>0</v>
      </c>
      <c r="X146" s="37">
        <f>'Raw_At-Risk_Data'!V45</f>
        <v>0</v>
      </c>
      <c r="Y146" s="37">
        <f>'Raw_At-Risk_Data'!W45</f>
        <v>0</v>
      </c>
      <c r="Z146" s="37"/>
      <c r="AA146" s="37"/>
      <c r="AB146" s="37">
        <f>'Raw_At-Risk_Data'!X45</f>
        <v>0</v>
      </c>
      <c r="AC146" s="37">
        <f>'Raw_At-Risk_Data'!Y45</f>
        <v>0</v>
      </c>
      <c r="AD146" s="37">
        <f>'Raw_At-Risk_Data'!Z45</f>
        <v>0</v>
      </c>
      <c r="AE146" s="37">
        <f>'Raw_At-Risk_Data'!AA45</f>
        <v>2</v>
      </c>
      <c r="AF146" s="37">
        <f>'Raw_At-Risk_Data'!AB45</f>
        <v>0</v>
      </c>
      <c r="AG146" s="37">
        <f>'Raw_At-Risk_Data'!AC45</f>
        <v>0</v>
      </c>
      <c r="AH146" s="37">
        <f>'Raw_At-Risk_Data'!AD45</f>
        <v>0</v>
      </c>
      <c r="AI146" s="37">
        <f>'Raw_At-Risk_Data'!AE45</f>
        <v>0</v>
      </c>
      <c r="AJ146" s="37">
        <f>'Raw_At-Risk_Data'!AF45</f>
        <v>0</v>
      </c>
      <c r="AK146" s="37">
        <f>'Raw_At-Risk_Data'!AG45</f>
        <v>0</v>
      </c>
      <c r="AL146" s="37"/>
      <c r="AM146" s="37"/>
      <c r="AN146" s="37">
        <f>'Raw_At-Risk_Data'!AH45</f>
        <v>0</v>
      </c>
      <c r="AO146" s="37">
        <f>'Raw_At-Risk_Data'!AI45</f>
        <v>0</v>
      </c>
      <c r="AP146" s="37">
        <f>'Raw_At-Risk_Data'!AJ45</f>
        <v>0</v>
      </c>
      <c r="AQ146" s="37">
        <f>'Raw_At-Risk_Data'!AK45</f>
        <v>2</v>
      </c>
      <c r="AR146" s="37">
        <f>'Raw_At-Risk_Data'!AL45</f>
        <v>0</v>
      </c>
      <c r="AS146" s="37">
        <f>'Raw_At-Risk_Data'!AM45</f>
        <v>0</v>
      </c>
      <c r="AT146" s="37">
        <f>'Raw_At-Risk_Data'!AN45</f>
        <v>0</v>
      </c>
      <c r="AU146" s="37">
        <f>'Raw_At-Risk_Data'!AO45</f>
        <v>0</v>
      </c>
      <c r="AV146" s="37">
        <f>'Raw_At-Risk_Data'!AP45</f>
        <v>0</v>
      </c>
      <c r="AW146" s="37">
        <f>'Raw_At-Risk_Data'!AQ45</f>
        <v>0</v>
      </c>
      <c r="AX146" s="37"/>
    </row>
    <row r="147" spans="1:50" x14ac:dyDescent="0.25">
      <c r="A147" s="35" t="str">
        <f>'Raw_At-Risk_Data'!A46</f>
        <v>37</v>
      </c>
      <c r="B147" t="str">
        <f>'Raw_At-Risk_Data'!B46</f>
        <v>UNM-LA</v>
      </c>
      <c r="C147" s="343">
        <f>'Raw_At-Risk_Data'!C46</f>
        <v>3</v>
      </c>
      <c r="D147" s="37">
        <f>'Raw_At-Risk_Data'!D46</f>
        <v>0</v>
      </c>
      <c r="E147" s="37">
        <f>'Raw_At-Risk_Data'!E46</f>
        <v>0</v>
      </c>
      <c r="F147" s="37">
        <f>'Raw_At-Risk_Data'!F46</f>
        <v>0</v>
      </c>
      <c r="G147" s="37">
        <f>'Raw_At-Risk_Data'!G46</f>
        <v>0</v>
      </c>
      <c r="H147" s="37">
        <f>'Raw_At-Risk_Data'!H46</f>
        <v>0</v>
      </c>
      <c r="I147" s="37">
        <f>'Raw_At-Risk_Data'!I46</f>
        <v>0</v>
      </c>
      <c r="J147" s="37">
        <f>'Raw_At-Risk_Data'!J46</f>
        <v>0</v>
      </c>
      <c r="K147" s="37">
        <f>'Raw_At-Risk_Data'!K46</f>
        <v>0</v>
      </c>
      <c r="L147" s="37">
        <f>'Raw_At-Risk_Data'!L46</f>
        <v>0</v>
      </c>
      <c r="M147" s="37">
        <f>'Raw_At-Risk_Data'!M46</f>
        <v>0</v>
      </c>
      <c r="N147" s="37"/>
      <c r="O147" s="37"/>
      <c r="P147" s="37">
        <f>'Raw_At-Risk_Data'!N46</f>
        <v>0</v>
      </c>
      <c r="Q147" s="37">
        <f>'Raw_At-Risk_Data'!O46</f>
        <v>0</v>
      </c>
      <c r="R147" s="37">
        <f>'Raw_At-Risk_Data'!P46</f>
        <v>0</v>
      </c>
      <c r="S147" s="37">
        <f>'Raw_At-Risk_Data'!Q46</f>
        <v>0</v>
      </c>
      <c r="T147" s="37">
        <f>'Raw_At-Risk_Data'!R46</f>
        <v>0</v>
      </c>
      <c r="U147" s="37">
        <f>'Raw_At-Risk_Data'!S46</f>
        <v>0</v>
      </c>
      <c r="V147" s="37">
        <f>'Raw_At-Risk_Data'!T46</f>
        <v>0</v>
      </c>
      <c r="W147" s="37">
        <f>'Raw_At-Risk_Data'!U46</f>
        <v>0</v>
      </c>
      <c r="X147" s="37">
        <f>'Raw_At-Risk_Data'!V46</f>
        <v>0</v>
      </c>
      <c r="Y147" s="37">
        <f>'Raw_At-Risk_Data'!W46</f>
        <v>0</v>
      </c>
      <c r="Z147" s="37"/>
      <c r="AA147" s="37"/>
      <c r="AB147" s="37">
        <f>'Raw_At-Risk_Data'!X46</f>
        <v>0</v>
      </c>
      <c r="AC147" s="37">
        <f>'Raw_At-Risk_Data'!Y46</f>
        <v>0</v>
      </c>
      <c r="AD147" s="37">
        <f>'Raw_At-Risk_Data'!Z46</f>
        <v>0</v>
      </c>
      <c r="AE147" s="37">
        <f>'Raw_At-Risk_Data'!AA46</f>
        <v>0</v>
      </c>
      <c r="AF147" s="37">
        <f>'Raw_At-Risk_Data'!AB46</f>
        <v>0</v>
      </c>
      <c r="AG147" s="37">
        <f>'Raw_At-Risk_Data'!AC46</f>
        <v>0</v>
      </c>
      <c r="AH147" s="37">
        <f>'Raw_At-Risk_Data'!AD46</f>
        <v>0</v>
      </c>
      <c r="AI147" s="37">
        <f>'Raw_At-Risk_Data'!AE46</f>
        <v>0</v>
      </c>
      <c r="AJ147" s="37">
        <f>'Raw_At-Risk_Data'!AF46</f>
        <v>0</v>
      </c>
      <c r="AK147" s="37">
        <f>'Raw_At-Risk_Data'!AG46</f>
        <v>0</v>
      </c>
      <c r="AL147" s="37"/>
      <c r="AM147" s="37"/>
      <c r="AN147" s="37">
        <f>'Raw_At-Risk_Data'!AH46</f>
        <v>0</v>
      </c>
      <c r="AO147" s="37">
        <f>'Raw_At-Risk_Data'!AI46</f>
        <v>0</v>
      </c>
      <c r="AP147" s="37">
        <f>'Raw_At-Risk_Data'!AJ46</f>
        <v>0</v>
      </c>
      <c r="AQ147" s="37">
        <f>'Raw_At-Risk_Data'!AK46</f>
        <v>0</v>
      </c>
      <c r="AR147" s="37">
        <f>'Raw_At-Risk_Data'!AL46</f>
        <v>0</v>
      </c>
      <c r="AS147" s="37">
        <f>'Raw_At-Risk_Data'!AM46</f>
        <v>0</v>
      </c>
      <c r="AT147" s="37">
        <f>'Raw_At-Risk_Data'!AN46</f>
        <v>0</v>
      </c>
      <c r="AU147" s="37">
        <f>'Raw_At-Risk_Data'!AO46</f>
        <v>0</v>
      </c>
      <c r="AV147" s="37">
        <f>'Raw_At-Risk_Data'!AP46</f>
        <v>0</v>
      </c>
      <c r="AW147" s="37">
        <f>'Raw_At-Risk_Data'!AQ46</f>
        <v>0</v>
      </c>
      <c r="AX147" s="37"/>
    </row>
    <row r="148" spans="1:50" x14ac:dyDescent="0.25">
      <c r="D148" s="344">
        <f t="shared" ref="D148:M148" si="112">SUM(D145:D147)</f>
        <v>0</v>
      </c>
      <c r="E148" s="344">
        <f t="shared" si="112"/>
        <v>2</v>
      </c>
      <c r="F148" s="344">
        <f t="shared" si="112"/>
        <v>0</v>
      </c>
      <c r="G148" s="344">
        <f t="shared" si="112"/>
        <v>13</v>
      </c>
      <c r="H148" s="344">
        <f t="shared" si="112"/>
        <v>0</v>
      </c>
      <c r="I148" s="344">
        <f t="shared" si="112"/>
        <v>0</v>
      </c>
      <c r="J148" s="344">
        <f t="shared" si="112"/>
        <v>0</v>
      </c>
      <c r="K148" s="344">
        <f t="shared" si="112"/>
        <v>0</v>
      </c>
      <c r="L148" s="344">
        <f t="shared" si="112"/>
        <v>0</v>
      </c>
      <c r="M148" s="344">
        <f t="shared" si="112"/>
        <v>0</v>
      </c>
      <c r="N148" s="37"/>
      <c r="O148" s="37"/>
      <c r="P148" s="344">
        <f t="shared" ref="P148:Y148" si="113">SUM(P145:P147)</f>
        <v>0</v>
      </c>
      <c r="Q148" s="344">
        <f t="shared" si="113"/>
        <v>1</v>
      </c>
      <c r="R148" s="344">
        <f t="shared" si="113"/>
        <v>0</v>
      </c>
      <c r="S148" s="344">
        <f t="shared" si="113"/>
        <v>18</v>
      </c>
      <c r="T148" s="344">
        <f t="shared" si="113"/>
        <v>0</v>
      </c>
      <c r="U148" s="344">
        <f t="shared" si="113"/>
        <v>0</v>
      </c>
      <c r="V148" s="344">
        <f t="shared" si="113"/>
        <v>0</v>
      </c>
      <c r="W148" s="344">
        <f t="shared" si="113"/>
        <v>0</v>
      </c>
      <c r="X148" s="344">
        <f t="shared" si="113"/>
        <v>0</v>
      </c>
      <c r="Y148" s="344">
        <f t="shared" si="113"/>
        <v>0</v>
      </c>
      <c r="Z148" s="37"/>
      <c r="AA148" s="37"/>
      <c r="AB148" s="344">
        <f t="shared" ref="AB148:AK148" si="114">SUM(AB145:AB147)</f>
        <v>0</v>
      </c>
      <c r="AC148" s="344">
        <f t="shared" si="114"/>
        <v>0</v>
      </c>
      <c r="AD148" s="344">
        <f t="shared" si="114"/>
        <v>0</v>
      </c>
      <c r="AE148" s="344">
        <f t="shared" si="114"/>
        <v>27</v>
      </c>
      <c r="AF148" s="344">
        <f t="shared" si="114"/>
        <v>0</v>
      </c>
      <c r="AG148" s="344">
        <f t="shared" si="114"/>
        <v>0</v>
      </c>
      <c r="AH148" s="344">
        <f t="shared" si="114"/>
        <v>0</v>
      </c>
      <c r="AI148" s="344">
        <f t="shared" si="114"/>
        <v>0</v>
      </c>
      <c r="AJ148" s="344">
        <f t="shared" si="114"/>
        <v>0</v>
      </c>
      <c r="AK148" s="344">
        <f t="shared" si="114"/>
        <v>0</v>
      </c>
      <c r="AL148" s="37"/>
      <c r="AM148" s="37"/>
      <c r="AN148" s="344">
        <f t="shared" ref="AN148:AW148" si="115">SUM(AN145:AN147)</f>
        <v>0</v>
      </c>
      <c r="AO148" s="344">
        <f t="shared" si="115"/>
        <v>0</v>
      </c>
      <c r="AP148" s="344">
        <f t="shared" si="115"/>
        <v>0</v>
      </c>
      <c r="AQ148" s="344">
        <f t="shared" si="115"/>
        <v>12</v>
      </c>
      <c r="AR148" s="344">
        <f t="shared" si="115"/>
        <v>0</v>
      </c>
      <c r="AS148" s="344">
        <f t="shared" si="115"/>
        <v>0</v>
      </c>
      <c r="AT148" s="344">
        <f t="shared" si="115"/>
        <v>0</v>
      </c>
      <c r="AU148" s="344">
        <f t="shared" si="115"/>
        <v>0</v>
      </c>
      <c r="AV148" s="344">
        <f t="shared" si="115"/>
        <v>0</v>
      </c>
      <c r="AW148" s="344">
        <f t="shared" si="115"/>
        <v>0</v>
      </c>
      <c r="AX148" s="37"/>
    </row>
    <row r="149" spans="1:50" x14ac:dyDescent="0.25"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</row>
    <row r="150" spans="1:50" x14ac:dyDescent="0.25">
      <c r="D150" s="37">
        <f>D145*Matrices!$B$54</f>
        <v>0</v>
      </c>
      <c r="E150" s="37">
        <f>E145*Matrices!$C$54</f>
        <v>575</v>
      </c>
      <c r="F150" s="37">
        <f>F145*Matrices!$D$54</f>
        <v>0</v>
      </c>
      <c r="G150" s="37">
        <f>G145*Matrices!$E$54</f>
        <v>7475</v>
      </c>
      <c r="H150" s="37">
        <f>H145*Matrices!$F$54</f>
        <v>0</v>
      </c>
      <c r="I150" s="37">
        <f>I145*Matrices!$G$54</f>
        <v>0</v>
      </c>
      <c r="J150" s="37">
        <f>J145*Matrices!$H$54</f>
        <v>0</v>
      </c>
      <c r="K150" s="37">
        <f>K145*Matrices!$I$54</f>
        <v>0</v>
      </c>
      <c r="L150" s="37">
        <f>L145*Matrices!$J$54</f>
        <v>0</v>
      </c>
      <c r="M150" s="37">
        <f>M145*Matrices!$K$54</f>
        <v>0</v>
      </c>
      <c r="N150" s="37"/>
      <c r="O150" s="37"/>
      <c r="P150" s="37">
        <f>P145*Matrices!$B$54</f>
        <v>0</v>
      </c>
      <c r="Q150" s="37">
        <f>Q145*Matrices!$C$54</f>
        <v>575</v>
      </c>
      <c r="R150" s="37">
        <f>R145*Matrices!$D$54</f>
        <v>0</v>
      </c>
      <c r="S150" s="37">
        <f>S145*Matrices!$E$54</f>
        <v>8050</v>
      </c>
      <c r="T150" s="37">
        <f>T145*Matrices!$F$54</f>
        <v>0</v>
      </c>
      <c r="U150" s="37">
        <f>U145*Matrices!$G$54</f>
        <v>0</v>
      </c>
      <c r="V150" s="37">
        <f>V145*Matrices!$H$54</f>
        <v>0</v>
      </c>
      <c r="W150" s="37">
        <f>W145*Matrices!$I$54</f>
        <v>0</v>
      </c>
      <c r="X150" s="37">
        <f>X145*Matrices!$J$54</f>
        <v>0</v>
      </c>
      <c r="Y150" s="37">
        <f>Y145*Matrices!$K$54</f>
        <v>0</v>
      </c>
      <c r="Z150" s="37"/>
      <c r="AA150" s="37"/>
      <c r="AB150" s="37">
        <f>AB145*Matrices!$B$54</f>
        <v>0</v>
      </c>
      <c r="AC150" s="37">
        <f>AC145*Matrices!$C$54</f>
        <v>0</v>
      </c>
      <c r="AD150" s="37">
        <f>AD145*Matrices!$D$54</f>
        <v>0</v>
      </c>
      <c r="AE150" s="37">
        <f>AE145*Matrices!$E$54</f>
        <v>14375</v>
      </c>
      <c r="AF150" s="37">
        <f>AF145*Matrices!$F$54</f>
        <v>0</v>
      </c>
      <c r="AG150" s="37">
        <f>AG145*Matrices!$G$54</f>
        <v>0</v>
      </c>
      <c r="AH150" s="37">
        <f>AH145*Matrices!$H$54</f>
        <v>0</v>
      </c>
      <c r="AI150" s="37">
        <f>AI145*Matrices!$I$54</f>
        <v>0</v>
      </c>
      <c r="AJ150" s="37">
        <f>AJ145*Matrices!$J$54</f>
        <v>0</v>
      </c>
      <c r="AK150" s="37">
        <f>AK145*Matrices!$K$54</f>
        <v>0</v>
      </c>
      <c r="AL150" s="37"/>
      <c r="AM150" s="37"/>
      <c r="AN150" s="37">
        <f>AN145*Matrices!$B$54</f>
        <v>0</v>
      </c>
      <c r="AO150" s="37">
        <f>AO145*Matrices!$C$54</f>
        <v>0</v>
      </c>
      <c r="AP150" s="37">
        <f>AP145*Matrices!$D$54</f>
        <v>0</v>
      </c>
      <c r="AQ150" s="37">
        <f>AQ145*Matrices!$E$54</f>
        <v>5750</v>
      </c>
      <c r="AR150" s="37">
        <f>AR145*Matrices!$F$54</f>
        <v>0</v>
      </c>
      <c r="AS150" s="37">
        <f>AS145*Matrices!$G$54</f>
        <v>0</v>
      </c>
      <c r="AT150" s="37">
        <f>AT145*Matrices!$H$54</f>
        <v>0</v>
      </c>
      <c r="AU150" s="37">
        <f>AU145*Matrices!$I$54</f>
        <v>0</v>
      </c>
      <c r="AV150" s="37">
        <f>AV145*Matrices!$J$54</f>
        <v>0</v>
      </c>
      <c r="AW150" s="37">
        <f>AW145*Matrices!$K$54</f>
        <v>0</v>
      </c>
      <c r="AX150" s="37"/>
    </row>
    <row r="151" spans="1:50" x14ac:dyDescent="0.25">
      <c r="D151" s="37">
        <f>D146*Matrices!$B$55</f>
        <v>0</v>
      </c>
      <c r="E151" s="37">
        <f>E146*Matrices!$C$55</f>
        <v>575</v>
      </c>
      <c r="F151" s="37">
        <f>F146*Matrices!$D$55</f>
        <v>0</v>
      </c>
      <c r="G151" s="37">
        <f>G146*Matrices!$E$55</f>
        <v>0</v>
      </c>
      <c r="H151" s="37">
        <f>H146*Matrices!$F$55</f>
        <v>0</v>
      </c>
      <c r="I151" s="37">
        <f>I146*Matrices!$G$55</f>
        <v>0</v>
      </c>
      <c r="J151" s="37">
        <f>J146*Matrices!$H$55</f>
        <v>0</v>
      </c>
      <c r="K151" s="37">
        <f>K146*Matrices!$I$55</f>
        <v>0</v>
      </c>
      <c r="L151" s="37">
        <f>L146*Matrices!$J$55</f>
        <v>0</v>
      </c>
      <c r="M151" s="37">
        <f>M146*Matrices!$K$55</f>
        <v>0</v>
      </c>
      <c r="N151" s="37"/>
      <c r="O151" s="37"/>
      <c r="P151" s="37">
        <f>P146*Matrices!$B$55</f>
        <v>0</v>
      </c>
      <c r="Q151" s="37">
        <f>Q146*Matrices!$C$55</f>
        <v>0</v>
      </c>
      <c r="R151" s="37">
        <f>R146*Matrices!$D$55</f>
        <v>0</v>
      </c>
      <c r="S151" s="37">
        <f>S146*Matrices!$E$55</f>
        <v>2300</v>
      </c>
      <c r="T151" s="37">
        <f>T146*Matrices!$F$55</f>
        <v>0</v>
      </c>
      <c r="U151" s="37">
        <f>U146*Matrices!$G$55</f>
        <v>0</v>
      </c>
      <c r="V151" s="37">
        <f>V146*Matrices!$H$55</f>
        <v>0</v>
      </c>
      <c r="W151" s="37">
        <f>W146*Matrices!$I$55</f>
        <v>0</v>
      </c>
      <c r="X151" s="37">
        <f>X146*Matrices!$J$55</f>
        <v>0</v>
      </c>
      <c r="Y151" s="37">
        <f>Y146*Matrices!$K$55</f>
        <v>0</v>
      </c>
      <c r="Z151" s="37"/>
      <c r="AA151" s="37"/>
      <c r="AB151" s="37">
        <f>AB146*Matrices!$B$55</f>
        <v>0</v>
      </c>
      <c r="AC151" s="37">
        <f>AC146*Matrices!$C$55</f>
        <v>0</v>
      </c>
      <c r="AD151" s="37">
        <f>AD146*Matrices!$D$55</f>
        <v>0</v>
      </c>
      <c r="AE151" s="37">
        <f>AE146*Matrices!$E$55</f>
        <v>1150</v>
      </c>
      <c r="AF151" s="37">
        <f>AF146*Matrices!$F$55</f>
        <v>0</v>
      </c>
      <c r="AG151" s="37">
        <f>AG146*Matrices!$G$55</f>
        <v>0</v>
      </c>
      <c r="AH151" s="37">
        <f>AH146*Matrices!$H$55</f>
        <v>0</v>
      </c>
      <c r="AI151" s="37">
        <f>AI146*Matrices!$I$55</f>
        <v>0</v>
      </c>
      <c r="AJ151" s="37">
        <f>AJ146*Matrices!$J$55</f>
        <v>0</v>
      </c>
      <c r="AK151" s="37">
        <f>AK146*Matrices!$K$55</f>
        <v>0</v>
      </c>
      <c r="AL151" s="37"/>
      <c r="AM151" s="37"/>
      <c r="AN151" s="37">
        <f>AN146*Matrices!$B$55</f>
        <v>0</v>
      </c>
      <c r="AO151" s="37">
        <f>AO146*Matrices!$C$55</f>
        <v>0</v>
      </c>
      <c r="AP151" s="37">
        <f>AP146*Matrices!$D$55</f>
        <v>0</v>
      </c>
      <c r="AQ151" s="37">
        <f>AQ146*Matrices!$E$55</f>
        <v>1150</v>
      </c>
      <c r="AR151" s="37">
        <f>AR146*Matrices!$F$55</f>
        <v>0</v>
      </c>
      <c r="AS151" s="37">
        <f>AS146*Matrices!$G$55</f>
        <v>0</v>
      </c>
      <c r="AT151" s="37">
        <f>AT146*Matrices!$H$55</f>
        <v>0</v>
      </c>
      <c r="AU151" s="37">
        <f>AU146*Matrices!$I$55</f>
        <v>0</v>
      </c>
      <c r="AV151" s="37">
        <f>AV146*Matrices!$J$55</f>
        <v>0</v>
      </c>
      <c r="AW151" s="37">
        <f>AW146*Matrices!$K$55</f>
        <v>0</v>
      </c>
      <c r="AX151" s="37"/>
    </row>
    <row r="152" spans="1:50" x14ac:dyDescent="0.25">
      <c r="D152" s="37">
        <f>D147*Matrices!$B$56</f>
        <v>0</v>
      </c>
      <c r="E152" s="37">
        <f>E147*Matrices!$C$56</f>
        <v>0</v>
      </c>
      <c r="F152" s="37">
        <f>F147*Matrices!$D$56</f>
        <v>0</v>
      </c>
      <c r="G152" s="37">
        <f>G147*Matrices!$E$56</f>
        <v>0</v>
      </c>
      <c r="H152" s="37">
        <f>H147*Matrices!$F$56</f>
        <v>0</v>
      </c>
      <c r="I152" s="37">
        <f>I147*Matrices!$G$56</f>
        <v>0</v>
      </c>
      <c r="J152" s="37">
        <f>J147*Matrices!$H$56</f>
        <v>0</v>
      </c>
      <c r="K152" s="37">
        <f>K147*Matrices!$I$56</f>
        <v>0</v>
      </c>
      <c r="L152" s="37">
        <f>L147*Matrices!$J$56</f>
        <v>0</v>
      </c>
      <c r="M152" s="37">
        <f>M147*Matrices!$K$56</f>
        <v>0</v>
      </c>
      <c r="N152" s="37"/>
      <c r="O152" s="37"/>
      <c r="P152" s="37">
        <f>P147*Matrices!$B$56</f>
        <v>0</v>
      </c>
      <c r="Q152" s="37">
        <f>Q147*Matrices!$C$56</f>
        <v>0</v>
      </c>
      <c r="R152" s="37">
        <f>R147*Matrices!$D$56</f>
        <v>0</v>
      </c>
      <c r="S152" s="37">
        <f>S147*Matrices!$E$56</f>
        <v>0</v>
      </c>
      <c r="T152" s="37">
        <f>T147*Matrices!$F$56</f>
        <v>0</v>
      </c>
      <c r="U152" s="37">
        <f>U147*Matrices!$G$56</f>
        <v>0</v>
      </c>
      <c r="V152" s="37">
        <f>V147*Matrices!$H$56</f>
        <v>0</v>
      </c>
      <c r="W152" s="37">
        <f>W147*Matrices!$I$56</f>
        <v>0</v>
      </c>
      <c r="X152" s="37">
        <f>X147*Matrices!$J$56</f>
        <v>0</v>
      </c>
      <c r="Y152" s="37">
        <f>Y147*Matrices!$K$56</f>
        <v>0</v>
      </c>
      <c r="Z152" s="37"/>
      <c r="AA152" s="37"/>
      <c r="AB152" s="37">
        <f>AB147*Matrices!$B$56</f>
        <v>0</v>
      </c>
      <c r="AC152" s="37">
        <f>AC147*Matrices!$C$56</f>
        <v>0</v>
      </c>
      <c r="AD152" s="37">
        <f>AD147*Matrices!$D$56</f>
        <v>0</v>
      </c>
      <c r="AE152" s="37">
        <f>AE147*Matrices!$E$56</f>
        <v>0</v>
      </c>
      <c r="AF152" s="37">
        <f>AF147*Matrices!$F$56</f>
        <v>0</v>
      </c>
      <c r="AG152" s="37">
        <f>AG147*Matrices!$G$56</f>
        <v>0</v>
      </c>
      <c r="AH152" s="37">
        <f>AH147*Matrices!$H$56</f>
        <v>0</v>
      </c>
      <c r="AI152" s="37">
        <f>AI147*Matrices!$I$56</f>
        <v>0</v>
      </c>
      <c r="AJ152" s="37">
        <f>AJ147*Matrices!$J$56</f>
        <v>0</v>
      </c>
      <c r="AK152" s="37">
        <f>AK147*Matrices!$K$56</f>
        <v>0</v>
      </c>
      <c r="AL152" s="37"/>
      <c r="AM152" s="37"/>
      <c r="AN152" s="37">
        <f>AN147*Matrices!$B$56</f>
        <v>0</v>
      </c>
      <c r="AO152" s="37">
        <f>AO147*Matrices!$C$56</f>
        <v>0</v>
      </c>
      <c r="AP152" s="37">
        <f>AP147*Matrices!$D$56</f>
        <v>0</v>
      </c>
      <c r="AQ152" s="37">
        <f>AQ147*Matrices!$E$56</f>
        <v>0</v>
      </c>
      <c r="AR152" s="37">
        <f>AR147*Matrices!$F$56</f>
        <v>0</v>
      </c>
      <c r="AS152" s="37">
        <f>AS147*Matrices!$G$56</f>
        <v>0</v>
      </c>
      <c r="AT152" s="37">
        <f>AT147*Matrices!$H$56</f>
        <v>0</v>
      </c>
      <c r="AU152" s="37">
        <f>AU147*Matrices!$I$56</f>
        <v>0</v>
      </c>
      <c r="AV152" s="37">
        <f>AV147*Matrices!$J$56</f>
        <v>0</v>
      </c>
      <c r="AW152" s="37">
        <f>AW147*Matrices!$K$56</f>
        <v>0</v>
      </c>
      <c r="AX152" s="37"/>
    </row>
    <row r="153" spans="1:50" x14ac:dyDescent="0.25">
      <c r="B153" t="str">
        <f>B147</f>
        <v>UNM-LA</v>
      </c>
      <c r="D153" s="344">
        <f t="shared" ref="D153:M153" si="116">SUM(D150:D152)</f>
        <v>0</v>
      </c>
      <c r="E153" s="344">
        <f t="shared" si="116"/>
        <v>1150</v>
      </c>
      <c r="F153" s="344">
        <f t="shared" si="116"/>
        <v>0</v>
      </c>
      <c r="G153" s="344">
        <f t="shared" si="116"/>
        <v>7475</v>
      </c>
      <c r="H153" s="344">
        <f t="shared" si="116"/>
        <v>0</v>
      </c>
      <c r="I153" s="344">
        <f t="shared" si="116"/>
        <v>0</v>
      </c>
      <c r="J153" s="344">
        <f t="shared" si="116"/>
        <v>0</v>
      </c>
      <c r="K153" s="344">
        <f t="shared" si="116"/>
        <v>0</v>
      </c>
      <c r="L153" s="344">
        <f t="shared" si="116"/>
        <v>0</v>
      </c>
      <c r="M153" s="344">
        <f t="shared" si="116"/>
        <v>0</v>
      </c>
      <c r="N153" s="194">
        <f>SUM(D153:M153)/Matrices!$L$56</f>
        <v>2.6994601079784042</v>
      </c>
      <c r="O153" s="37"/>
      <c r="P153" s="344">
        <f t="shared" ref="P153:Y153" si="117">SUM(P150:P152)</f>
        <v>0</v>
      </c>
      <c r="Q153" s="344">
        <f t="shared" si="117"/>
        <v>575</v>
      </c>
      <c r="R153" s="344">
        <f t="shared" si="117"/>
        <v>0</v>
      </c>
      <c r="S153" s="344">
        <f t="shared" si="117"/>
        <v>10350</v>
      </c>
      <c r="T153" s="344">
        <f t="shared" si="117"/>
        <v>0</v>
      </c>
      <c r="U153" s="344">
        <f t="shared" si="117"/>
        <v>0</v>
      </c>
      <c r="V153" s="344">
        <f t="shared" si="117"/>
        <v>0</v>
      </c>
      <c r="W153" s="344">
        <f t="shared" si="117"/>
        <v>0</v>
      </c>
      <c r="X153" s="344">
        <f t="shared" si="117"/>
        <v>0</v>
      </c>
      <c r="Y153" s="344">
        <f t="shared" si="117"/>
        <v>0</v>
      </c>
      <c r="Z153" s="194">
        <f>SUM(P153:Y153)/Matrices!$L$56</f>
        <v>3.4193161367726455</v>
      </c>
      <c r="AA153" s="37"/>
      <c r="AB153" s="344">
        <f t="shared" ref="AB153:AK153" si="118">SUM(AB150:AB152)</f>
        <v>0</v>
      </c>
      <c r="AC153" s="344">
        <f t="shared" si="118"/>
        <v>0</v>
      </c>
      <c r="AD153" s="344">
        <f t="shared" si="118"/>
        <v>0</v>
      </c>
      <c r="AE153" s="344">
        <f t="shared" si="118"/>
        <v>15525</v>
      </c>
      <c r="AF153" s="344">
        <f t="shared" si="118"/>
        <v>0</v>
      </c>
      <c r="AG153" s="344">
        <f t="shared" si="118"/>
        <v>0</v>
      </c>
      <c r="AH153" s="344">
        <f t="shared" si="118"/>
        <v>0</v>
      </c>
      <c r="AI153" s="344">
        <f t="shared" si="118"/>
        <v>0</v>
      </c>
      <c r="AJ153" s="344">
        <f t="shared" si="118"/>
        <v>0</v>
      </c>
      <c r="AK153" s="344">
        <f t="shared" si="118"/>
        <v>0</v>
      </c>
      <c r="AL153" s="194">
        <f>SUM(AB153:AK153)/Matrices!$L$56</f>
        <v>4.8590281943611275</v>
      </c>
      <c r="AM153" s="37"/>
      <c r="AN153" s="344">
        <f t="shared" ref="AN153:AW153" si="119">SUM(AN150:AN152)</f>
        <v>0</v>
      </c>
      <c r="AO153" s="344">
        <f t="shared" si="119"/>
        <v>0</v>
      </c>
      <c r="AP153" s="344">
        <f t="shared" si="119"/>
        <v>0</v>
      </c>
      <c r="AQ153" s="344">
        <f t="shared" si="119"/>
        <v>6900</v>
      </c>
      <c r="AR153" s="344">
        <f t="shared" si="119"/>
        <v>0</v>
      </c>
      <c r="AS153" s="344">
        <f t="shared" si="119"/>
        <v>0</v>
      </c>
      <c r="AT153" s="344">
        <f t="shared" si="119"/>
        <v>0</v>
      </c>
      <c r="AU153" s="344">
        <f t="shared" si="119"/>
        <v>0</v>
      </c>
      <c r="AV153" s="344">
        <f t="shared" si="119"/>
        <v>0</v>
      </c>
      <c r="AW153" s="344">
        <f t="shared" si="119"/>
        <v>0</v>
      </c>
      <c r="AX153" s="194">
        <f>SUM(AN153:AW153)/Matrices!$L$56</f>
        <v>2.1595680863827234</v>
      </c>
    </row>
    <row r="154" spans="1:50" x14ac:dyDescent="0.25"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</row>
    <row r="155" spans="1:50" x14ac:dyDescent="0.25">
      <c r="A155" s="35" t="str">
        <f>'Raw_At-Risk_Data'!A47</f>
        <v>38</v>
      </c>
      <c r="B155" t="str">
        <f>'Raw_At-Risk_Data'!B47</f>
        <v>UNM-TA</v>
      </c>
      <c r="C155" s="343" t="str">
        <f>'Raw_At-Risk_Data'!C47</f>
        <v>1</v>
      </c>
      <c r="D155" s="37">
        <f>'Raw_At-Risk_Data'!D47</f>
        <v>0</v>
      </c>
      <c r="E155" s="37">
        <f>'Raw_At-Risk_Data'!E47</f>
        <v>4</v>
      </c>
      <c r="F155" s="37">
        <f>'Raw_At-Risk_Data'!F47</f>
        <v>0</v>
      </c>
      <c r="G155" s="37">
        <f>'Raw_At-Risk_Data'!G47</f>
        <v>26</v>
      </c>
      <c r="H155" s="37">
        <f>'Raw_At-Risk_Data'!H47</f>
        <v>0</v>
      </c>
      <c r="I155" s="37">
        <f>'Raw_At-Risk_Data'!I47</f>
        <v>0</v>
      </c>
      <c r="J155" s="37">
        <f>'Raw_At-Risk_Data'!J47</f>
        <v>0</v>
      </c>
      <c r="K155" s="37">
        <f>'Raw_At-Risk_Data'!K47</f>
        <v>0</v>
      </c>
      <c r="L155" s="37">
        <f>'Raw_At-Risk_Data'!L47</f>
        <v>0</v>
      </c>
      <c r="M155" s="37">
        <f>'Raw_At-Risk_Data'!M47</f>
        <v>0</v>
      </c>
      <c r="N155" s="37"/>
      <c r="O155" s="37"/>
      <c r="P155" s="37">
        <f>'Raw_At-Risk_Data'!N47</f>
        <v>0</v>
      </c>
      <c r="Q155" s="37">
        <f>'Raw_At-Risk_Data'!O47</f>
        <v>8</v>
      </c>
      <c r="R155" s="37">
        <f>'Raw_At-Risk_Data'!P47</f>
        <v>0</v>
      </c>
      <c r="S155" s="37">
        <f>'Raw_At-Risk_Data'!Q47</f>
        <v>30</v>
      </c>
      <c r="T155" s="37">
        <f>'Raw_At-Risk_Data'!R47</f>
        <v>0</v>
      </c>
      <c r="U155" s="37">
        <f>'Raw_At-Risk_Data'!S47</f>
        <v>0</v>
      </c>
      <c r="V155" s="37">
        <f>'Raw_At-Risk_Data'!T47</f>
        <v>0</v>
      </c>
      <c r="W155" s="37">
        <f>'Raw_At-Risk_Data'!U47</f>
        <v>0</v>
      </c>
      <c r="X155" s="37">
        <f>'Raw_At-Risk_Data'!V47</f>
        <v>0</v>
      </c>
      <c r="Y155" s="37">
        <f>'Raw_At-Risk_Data'!W47</f>
        <v>0</v>
      </c>
      <c r="Z155" s="37"/>
      <c r="AA155" s="37"/>
      <c r="AB155" s="37">
        <f>'Raw_At-Risk_Data'!X47</f>
        <v>0</v>
      </c>
      <c r="AC155" s="37">
        <f>'Raw_At-Risk_Data'!Y47</f>
        <v>8</v>
      </c>
      <c r="AD155" s="37">
        <f>'Raw_At-Risk_Data'!Z47</f>
        <v>0</v>
      </c>
      <c r="AE155" s="37">
        <f>'Raw_At-Risk_Data'!AA47</f>
        <v>31</v>
      </c>
      <c r="AF155" s="37">
        <f>'Raw_At-Risk_Data'!AB47</f>
        <v>0</v>
      </c>
      <c r="AG155" s="37">
        <f>'Raw_At-Risk_Data'!AC47</f>
        <v>0</v>
      </c>
      <c r="AH155" s="37">
        <f>'Raw_At-Risk_Data'!AD47</f>
        <v>0</v>
      </c>
      <c r="AI155" s="37">
        <f>'Raw_At-Risk_Data'!AE47</f>
        <v>0</v>
      </c>
      <c r="AJ155" s="37">
        <f>'Raw_At-Risk_Data'!AF47</f>
        <v>0</v>
      </c>
      <c r="AK155" s="37">
        <f>'Raw_At-Risk_Data'!AG47</f>
        <v>0</v>
      </c>
      <c r="AL155" s="37"/>
      <c r="AM155" s="37"/>
      <c r="AN155" s="37">
        <f>'Raw_At-Risk_Data'!AH47</f>
        <v>0</v>
      </c>
      <c r="AO155" s="37">
        <f>'Raw_At-Risk_Data'!AI47</f>
        <v>6</v>
      </c>
      <c r="AP155" s="37">
        <f>'Raw_At-Risk_Data'!AJ47</f>
        <v>0</v>
      </c>
      <c r="AQ155" s="37">
        <f>'Raw_At-Risk_Data'!AK47</f>
        <v>43</v>
      </c>
      <c r="AR155" s="37">
        <f>'Raw_At-Risk_Data'!AL47</f>
        <v>0</v>
      </c>
      <c r="AS155" s="37">
        <f>'Raw_At-Risk_Data'!AM47</f>
        <v>0</v>
      </c>
      <c r="AT155" s="37">
        <f>'Raw_At-Risk_Data'!AN47</f>
        <v>0</v>
      </c>
      <c r="AU155" s="37">
        <f>'Raw_At-Risk_Data'!AO47</f>
        <v>0</v>
      </c>
      <c r="AV155" s="37">
        <f>'Raw_At-Risk_Data'!AP47</f>
        <v>0</v>
      </c>
      <c r="AW155" s="37">
        <f>'Raw_At-Risk_Data'!AQ47</f>
        <v>0</v>
      </c>
      <c r="AX155" s="37"/>
    </row>
    <row r="156" spans="1:50" x14ac:dyDescent="0.25">
      <c r="A156" s="35" t="str">
        <f>'Raw_At-Risk_Data'!A48</f>
        <v>38</v>
      </c>
      <c r="B156" t="str">
        <f>'Raw_At-Risk_Data'!B48</f>
        <v>UNM-TA</v>
      </c>
      <c r="C156" s="343" t="str">
        <f>'Raw_At-Risk_Data'!C48</f>
        <v>2</v>
      </c>
      <c r="D156" s="37">
        <f>'Raw_At-Risk_Data'!D48</f>
        <v>0</v>
      </c>
      <c r="E156" s="37">
        <f>'Raw_At-Risk_Data'!E48</f>
        <v>5</v>
      </c>
      <c r="F156" s="37">
        <f>'Raw_At-Risk_Data'!F48</f>
        <v>0</v>
      </c>
      <c r="G156" s="37">
        <f>'Raw_At-Risk_Data'!G48</f>
        <v>0</v>
      </c>
      <c r="H156" s="37">
        <f>'Raw_At-Risk_Data'!H48</f>
        <v>0</v>
      </c>
      <c r="I156" s="37">
        <f>'Raw_At-Risk_Data'!I48</f>
        <v>0</v>
      </c>
      <c r="J156" s="37">
        <f>'Raw_At-Risk_Data'!J48</f>
        <v>0</v>
      </c>
      <c r="K156" s="37">
        <f>'Raw_At-Risk_Data'!K48</f>
        <v>0</v>
      </c>
      <c r="L156" s="37">
        <f>'Raw_At-Risk_Data'!L48</f>
        <v>0</v>
      </c>
      <c r="M156" s="37">
        <f>'Raw_At-Risk_Data'!M48</f>
        <v>0</v>
      </c>
      <c r="N156" s="37"/>
      <c r="O156" s="37"/>
      <c r="P156" s="37">
        <f>'Raw_At-Risk_Data'!N48</f>
        <v>0</v>
      </c>
      <c r="Q156" s="37">
        <f>'Raw_At-Risk_Data'!O48</f>
        <v>5</v>
      </c>
      <c r="R156" s="37">
        <f>'Raw_At-Risk_Data'!P48</f>
        <v>0</v>
      </c>
      <c r="S156" s="37">
        <f>'Raw_At-Risk_Data'!Q48</f>
        <v>0</v>
      </c>
      <c r="T156" s="37">
        <f>'Raw_At-Risk_Data'!R48</f>
        <v>0</v>
      </c>
      <c r="U156" s="37">
        <f>'Raw_At-Risk_Data'!S48</f>
        <v>0</v>
      </c>
      <c r="V156" s="37">
        <f>'Raw_At-Risk_Data'!T48</f>
        <v>0</v>
      </c>
      <c r="W156" s="37">
        <f>'Raw_At-Risk_Data'!U48</f>
        <v>0</v>
      </c>
      <c r="X156" s="37">
        <f>'Raw_At-Risk_Data'!V48</f>
        <v>0</v>
      </c>
      <c r="Y156" s="37">
        <f>'Raw_At-Risk_Data'!W48</f>
        <v>0</v>
      </c>
      <c r="Z156" s="37"/>
      <c r="AA156" s="37"/>
      <c r="AB156" s="37">
        <f>'Raw_At-Risk_Data'!X48</f>
        <v>0</v>
      </c>
      <c r="AC156" s="37">
        <f>'Raw_At-Risk_Data'!Y48</f>
        <v>10</v>
      </c>
      <c r="AD156" s="37">
        <f>'Raw_At-Risk_Data'!Z48</f>
        <v>0</v>
      </c>
      <c r="AE156" s="37">
        <f>'Raw_At-Risk_Data'!AA48</f>
        <v>0</v>
      </c>
      <c r="AF156" s="37">
        <f>'Raw_At-Risk_Data'!AB48</f>
        <v>0</v>
      </c>
      <c r="AG156" s="37">
        <f>'Raw_At-Risk_Data'!AC48</f>
        <v>0</v>
      </c>
      <c r="AH156" s="37">
        <f>'Raw_At-Risk_Data'!AD48</f>
        <v>0</v>
      </c>
      <c r="AI156" s="37">
        <f>'Raw_At-Risk_Data'!AE48</f>
        <v>0</v>
      </c>
      <c r="AJ156" s="37">
        <f>'Raw_At-Risk_Data'!AF48</f>
        <v>0</v>
      </c>
      <c r="AK156" s="37">
        <f>'Raw_At-Risk_Data'!AG48</f>
        <v>0</v>
      </c>
      <c r="AL156" s="37"/>
      <c r="AM156" s="37"/>
      <c r="AN156" s="37">
        <f>'Raw_At-Risk_Data'!AH48</f>
        <v>0</v>
      </c>
      <c r="AO156" s="37">
        <f>'Raw_At-Risk_Data'!AI48</f>
        <v>10</v>
      </c>
      <c r="AP156" s="37">
        <f>'Raw_At-Risk_Data'!AJ48</f>
        <v>0</v>
      </c>
      <c r="AQ156" s="37">
        <f>'Raw_At-Risk_Data'!AK48</f>
        <v>1</v>
      </c>
      <c r="AR156" s="37">
        <f>'Raw_At-Risk_Data'!AL48</f>
        <v>0</v>
      </c>
      <c r="AS156" s="37">
        <f>'Raw_At-Risk_Data'!AM48</f>
        <v>0</v>
      </c>
      <c r="AT156" s="37">
        <f>'Raw_At-Risk_Data'!AN48</f>
        <v>0</v>
      </c>
      <c r="AU156" s="37">
        <f>'Raw_At-Risk_Data'!AO48</f>
        <v>0</v>
      </c>
      <c r="AV156" s="37">
        <f>'Raw_At-Risk_Data'!AP48</f>
        <v>0</v>
      </c>
      <c r="AW156" s="37">
        <f>'Raw_At-Risk_Data'!AQ48</f>
        <v>0</v>
      </c>
      <c r="AX156" s="37"/>
    </row>
    <row r="157" spans="1:50" x14ac:dyDescent="0.25">
      <c r="A157" s="35" t="str">
        <f>'Raw_At-Risk_Data'!A49</f>
        <v>38</v>
      </c>
      <c r="B157" t="str">
        <f>'Raw_At-Risk_Data'!B49</f>
        <v>UNM-TA</v>
      </c>
      <c r="C157" s="343" t="str">
        <f>'Raw_At-Risk_Data'!C49</f>
        <v>3</v>
      </c>
      <c r="D157" s="37">
        <f>'Raw_At-Risk_Data'!D49</f>
        <v>5</v>
      </c>
      <c r="E157" s="37">
        <f>'Raw_At-Risk_Data'!E49</f>
        <v>3</v>
      </c>
      <c r="F157" s="37">
        <f>'Raw_At-Risk_Data'!F49</f>
        <v>0</v>
      </c>
      <c r="G157" s="37">
        <f>'Raw_At-Risk_Data'!G49</f>
        <v>11</v>
      </c>
      <c r="H157" s="37">
        <f>'Raw_At-Risk_Data'!H49</f>
        <v>0</v>
      </c>
      <c r="I157" s="37">
        <f>'Raw_At-Risk_Data'!I49</f>
        <v>0</v>
      </c>
      <c r="J157" s="37">
        <f>'Raw_At-Risk_Data'!J49</f>
        <v>0</v>
      </c>
      <c r="K157" s="37">
        <f>'Raw_At-Risk_Data'!K49</f>
        <v>0</v>
      </c>
      <c r="L157" s="37">
        <f>'Raw_At-Risk_Data'!L49</f>
        <v>0</v>
      </c>
      <c r="M157" s="37">
        <f>'Raw_At-Risk_Data'!M49</f>
        <v>0</v>
      </c>
      <c r="N157" s="37"/>
      <c r="O157" s="37"/>
      <c r="P157" s="37">
        <f>'Raw_At-Risk_Data'!N49</f>
        <v>4</v>
      </c>
      <c r="Q157" s="37">
        <f>'Raw_At-Risk_Data'!O49</f>
        <v>6</v>
      </c>
      <c r="R157" s="37">
        <f>'Raw_At-Risk_Data'!P49</f>
        <v>0</v>
      </c>
      <c r="S157" s="37">
        <f>'Raw_At-Risk_Data'!Q49</f>
        <v>7</v>
      </c>
      <c r="T157" s="37">
        <f>'Raw_At-Risk_Data'!R49</f>
        <v>0</v>
      </c>
      <c r="U157" s="37">
        <f>'Raw_At-Risk_Data'!S49</f>
        <v>0</v>
      </c>
      <c r="V157" s="37">
        <f>'Raw_At-Risk_Data'!T49</f>
        <v>0</v>
      </c>
      <c r="W157" s="37">
        <f>'Raw_At-Risk_Data'!U49</f>
        <v>0</v>
      </c>
      <c r="X157" s="37">
        <f>'Raw_At-Risk_Data'!V49</f>
        <v>0</v>
      </c>
      <c r="Y157" s="37">
        <f>'Raw_At-Risk_Data'!W49</f>
        <v>0</v>
      </c>
      <c r="Z157" s="37"/>
      <c r="AA157" s="37"/>
      <c r="AB157" s="37">
        <f>'Raw_At-Risk_Data'!X49</f>
        <v>9</v>
      </c>
      <c r="AC157" s="37">
        <f>'Raw_At-Risk_Data'!Y49</f>
        <v>7</v>
      </c>
      <c r="AD157" s="37">
        <f>'Raw_At-Risk_Data'!Z49</f>
        <v>0</v>
      </c>
      <c r="AE157" s="37">
        <f>'Raw_At-Risk_Data'!AA49</f>
        <v>0</v>
      </c>
      <c r="AF157" s="37">
        <f>'Raw_At-Risk_Data'!AB49</f>
        <v>0</v>
      </c>
      <c r="AG157" s="37">
        <f>'Raw_At-Risk_Data'!AC49</f>
        <v>0</v>
      </c>
      <c r="AH157" s="37">
        <f>'Raw_At-Risk_Data'!AD49</f>
        <v>0</v>
      </c>
      <c r="AI157" s="37">
        <f>'Raw_At-Risk_Data'!AE49</f>
        <v>0</v>
      </c>
      <c r="AJ157" s="37">
        <f>'Raw_At-Risk_Data'!AF49</f>
        <v>0</v>
      </c>
      <c r="AK157" s="37">
        <f>'Raw_At-Risk_Data'!AG49</f>
        <v>0</v>
      </c>
      <c r="AL157" s="37"/>
      <c r="AM157" s="37"/>
      <c r="AN157" s="37">
        <f>'Raw_At-Risk_Data'!AH49</f>
        <v>8</v>
      </c>
      <c r="AO157" s="37">
        <f>'Raw_At-Risk_Data'!AI49</f>
        <v>6</v>
      </c>
      <c r="AP157" s="37">
        <f>'Raw_At-Risk_Data'!AJ49</f>
        <v>0</v>
      </c>
      <c r="AQ157" s="37">
        <f>'Raw_At-Risk_Data'!AK49</f>
        <v>7</v>
      </c>
      <c r="AR157" s="37">
        <f>'Raw_At-Risk_Data'!AL49</f>
        <v>0</v>
      </c>
      <c r="AS157" s="37">
        <f>'Raw_At-Risk_Data'!AM49</f>
        <v>0</v>
      </c>
      <c r="AT157" s="37">
        <f>'Raw_At-Risk_Data'!AN49</f>
        <v>0</v>
      </c>
      <c r="AU157" s="37">
        <f>'Raw_At-Risk_Data'!AO49</f>
        <v>0</v>
      </c>
      <c r="AV157" s="37">
        <f>'Raw_At-Risk_Data'!AP49</f>
        <v>0</v>
      </c>
      <c r="AW157" s="37">
        <f>'Raw_At-Risk_Data'!AQ49</f>
        <v>0</v>
      </c>
      <c r="AX157" s="37"/>
    </row>
    <row r="158" spans="1:50" x14ac:dyDescent="0.25">
      <c r="D158" s="344">
        <f t="shared" ref="D158:M158" si="120">SUM(D155:D157)</f>
        <v>5</v>
      </c>
      <c r="E158" s="344">
        <f t="shared" si="120"/>
        <v>12</v>
      </c>
      <c r="F158" s="344">
        <f t="shared" si="120"/>
        <v>0</v>
      </c>
      <c r="G158" s="344">
        <f t="shared" si="120"/>
        <v>37</v>
      </c>
      <c r="H158" s="344">
        <f t="shared" si="120"/>
        <v>0</v>
      </c>
      <c r="I158" s="344">
        <f t="shared" si="120"/>
        <v>0</v>
      </c>
      <c r="J158" s="344">
        <f t="shared" si="120"/>
        <v>0</v>
      </c>
      <c r="K158" s="344">
        <f t="shared" si="120"/>
        <v>0</v>
      </c>
      <c r="L158" s="344">
        <f t="shared" si="120"/>
        <v>0</v>
      </c>
      <c r="M158" s="344">
        <f t="shared" si="120"/>
        <v>0</v>
      </c>
      <c r="N158" s="37"/>
      <c r="O158" s="37"/>
      <c r="P158" s="344">
        <f t="shared" ref="P158:Y158" si="121">SUM(P155:P157)</f>
        <v>4</v>
      </c>
      <c r="Q158" s="344">
        <f t="shared" si="121"/>
        <v>19</v>
      </c>
      <c r="R158" s="344">
        <f t="shared" si="121"/>
        <v>0</v>
      </c>
      <c r="S158" s="344">
        <f t="shared" si="121"/>
        <v>37</v>
      </c>
      <c r="T158" s="344">
        <f t="shared" si="121"/>
        <v>0</v>
      </c>
      <c r="U158" s="344">
        <f t="shared" si="121"/>
        <v>0</v>
      </c>
      <c r="V158" s="344">
        <f t="shared" si="121"/>
        <v>0</v>
      </c>
      <c r="W158" s="344">
        <f t="shared" si="121"/>
        <v>0</v>
      </c>
      <c r="X158" s="344">
        <f t="shared" si="121"/>
        <v>0</v>
      </c>
      <c r="Y158" s="344">
        <f t="shared" si="121"/>
        <v>0</v>
      </c>
      <c r="Z158" s="37"/>
      <c r="AA158" s="37"/>
      <c r="AB158" s="344">
        <f t="shared" ref="AB158:AK158" si="122">SUM(AB155:AB157)</f>
        <v>9</v>
      </c>
      <c r="AC158" s="344">
        <f t="shared" si="122"/>
        <v>25</v>
      </c>
      <c r="AD158" s="344">
        <f t="shared" si="122"/>
        <v>0</v>
      </c>
      <c r="AE158" s="344">
        <f t="shared" si="122"/>
        <v>31</v>
      </c>
      <c r="AF158" s="344">
        <f t="shared" si="122"/>
        <v>0</v>
      </c>
      <c r="AG158" s="344">
        <f t="shared" si="122"/>
        <v>0</v>
      </c>
      <c r="AH158" s="344">
        <f t="shared" si="122"/>
        <v>0</v>
      </c>
      <c r="AI158" s="344">
        <f t="shared" si="122"/>
        <v>0</v>
      </c>
      <c r="AJ158" s="344">
        <f t="shared" si="122"/>
        <v>0</v>
      </c>
      <c r="AK158" s="344">
        <f t="shared" si="122"/>
        <v>0</v>
      </c>
      <c r="AL158" s="37"/>
      <c r="AM158" s="37"/>
      <c r="AN158" s="344">
        <f t="shared" ref="AN158:AW158" si="123">SUM(AN155:AN157)</f>
        <v>8</v>
      </c>
      <c r="AO158" s="344">
        <f t="shared" si="123"/>
        <v>22</v>
      </c>
      <c r="AP158" s="344">
        <f t="shared" si="123"/>
        <v>0</v>
      </c>
      <c r="AQ158" s="344">
        <f t="shared" si="123"/>
        <v>51</v>
      </c>
      <c r="AR158" s="344">
        <f t="shared" si="123"/>
        <v>0</v>
      </c>
      <c r="AS158" s="344">
        <f t="shared" si="123"/>
        <v>0</v>
      </c>
      <c r="AT158" s="344">
        <f t="shared" si="123"/>
        <v>0</v>
      </c>
      <c r="AU158" s="344">
        <f t="shared" si="123"/>
        <v>0</v>
      </c>
      <c r="AV158" s="344">
        <f t="shared" si="123"/>
        <v>0</v>
      </c>
      <c r="AW158" s="344">
        <f t="shared" si="123"/>
        <v>0</v>
      </c>
      <c r="AX158" s="37"/>
    </row>
    <row r="159" spans="1:50" x14ac:dyDescent="0.25"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</row>
    <row r="160" spans="1:50" x14ac:dyDescent="0.25">
      <c r="D160" s="37">
        <f>D155*Matrices!$B$54</f>
        <v>0</v>
      </c>
      <c r="E160" s="37">
        <f>E155*Matrices!$C$54</f>
        <v>2300</v>
      </c>
      <c r="F160" s="37">
        <f>F155*Matrices!$D$54</f>
        <v>0</v>
      </c>
      <c r="G160" s="37">
        <f>G155*Matrices!$E$54</f>
        <v>14950</v>
      </c>
      <c r="H160" s="37">
        <f>H155*Matrices!$F$54</f>
        <v>0</v>
      </c>
      <c r="I160" s="37">
        <f>I155*Matrices!$G$54</f>
        <v>0</v>
      </c>
      <c r="J160" s="37">
        <f>J155*Matrices!$H$54</f>
        <v>0</v>
      </c>
      <c r="K160" s="37">
        <f>K155*Matrices!$I$54</f>
        <v>0</v>
      </c>
      <c r="L160" s="37">
        <f>L155*Matrices!$J$54</f>
        <v>0</v>
      </c>
      <c r="M160" s="37">
        <f>M155*Matrices!$K$54</f>
        <v>0</v>
      </c>
      <c r="N160" s="37"/>
      <c r="O160" s="37"/>
      <c r="P160" s="37">
        <f>P155*Matrices!$B$54</f>
        <v>0</v>
      </c>
      <c r="Q160" s="37">
        <f>Q155*Matrices!$C$54</f>
        <v>4600</v>
      </c>
      <c r="R160" s="37">
        <f>R155*Matrices!$D$54</f>
        <v>0</v>
      </c>
      <c r="S160" s="37">
        <f>S155*Matrices!$E$54</f>
        <v>17250</v>
      </c>
      <c r="T160" s="37">
        <f>T155*Matrices!$F$54</f>
        <v>0</v>
      </c>
      <c r="U160" s="37">
        <f>U155*Matrices!$G$54</f>
        <v>0</v>
      </c>
      <c r="V160" s="37">
        <f>V155*Matrices!$H$54</f>
        <v>0</v>
      </c>
      <c r="W160" s="37">
        <f>W155*Matrices!$I$54</f>
        <v>0</v>
      </c>
      <c r="X160" s="37">
        <f>X155*Matrices!$J$54</f>
        <v>0</v>
      </c>
      <c r="Y160" s="37">
        <f>Y155*Matrices!$K$54</f>
        <v>0</v>
      </c>
      <c r="Z160" s="37"/>
      <c r="AA160" s="37"/>
      <c r="AB160" s="37">
        <f>AB155*Matrices!$B$54</f>
        <v>0</v>
      </c>
      <c r="AC160" s="37">
        <f>AC155*Matrices!$C$54</f>
        <v>4600</v>
      </c>
      <c r="AD160" s="37">
        <f>AD155*Matrices!$D$54</f>
        <v>0</v>
      </c>
      <c r="AE160" s="37">
        <f>AE155*Matrices!$E$54</f>
        <v>17825</v>
      </c>
      <c r="AF160" s="37">
        <f>AF155*Matrices!$F$54</f>
        <v>0</v>
      </c>
      <c r="AG160" s="37">
        <f>AG155*Matrices!$G$54</f>
        <v>0</v>
      </c>
      <c r="AH160" s="37">
        <f>AH155*Matrices!$H$54</f>
        <v>0</v>
      </c>
      <c r="AI160" s="37">
        <f>AI155*Matrices!$I$54</f>
        <v>0</v>
      </c>
      <c r="AJ160" s="37">
        <f>AJ155*Matrices!$J$54</f>
        <v>0</v>
      </c>
      <c r="AK160" s="37">
        <f>AK155*Matrices!$K$54</f>
        <v>0</v>
      </c>
      <c r="AL160" s="37"/>
      <c r="AM160" s="37"/>
      <c r="AN160" s="37">
        <f>AN155*Matrices!$B$54</f>
        <v>0</v>
      </c>
      <c r="AO160" s="37">
        <f>AO155*Matrices!$C$54</f>
        <v>3450</v>
      </c>
      <c r="AP160" s="37">
        <f>AP155*Matrices!$D$54</f>
        <v>0</v>
      </c>
      <c r="AQ160" s="37">
        <f>AQ155*Matrices!$E$54</f>
        <v>24725</v>
      </c>
      <c r="AR160" s="37">
        <f>AR155*Matrices!$F$54</f>
        <v>0</v>
      </c>
      <c r="AS160" s="37">
        <f>AS155*Matrices!$G$54</f>
        <v>0</v>
      </c>
      <c r="AT160" s="37">
        <f>AT155*Matrices!$H$54</f>
        <v>0</v>
      </c>
      <c r="AU160" s="37">
        <f>AU155*Matrices!$I$54</f>
        <v>0</v>
      </c>
      <c r="AV160" s="37">
        <f>AV155*Matrices!$J$54</f>
        <v>0</v>
      </c>
      <c r="AW160" s="37">
        <f>AW155*Matrices!$K$54</f>
        <v>0</v>
      </c>
      <c r="AX160" s="37"/>
    </row>
    <row r="161" spans="1:50" x14ac:dyDescent="0.25">
      <c r="D161" s="37">
        <f>D156*Matrices!$B$55</f>
        <v>0</v>
      </c>
      <c r="E161" s="37">
        <f>E156*Matrices!$C$55</f>
        <v>2875</v>
      </c>
      <c r="F161" s="37">
        <f>F156*Matrices!$D$55</f>
        <v>0</v>
      </c>
      <c r="G161" s="37">
        <f>G156*Matrices!$E$55</f>
        <v>0</v>
      </c>
      <c r="H161" s="37">
        <f>H156*Matrices!$F$55</f>
        <v>0</v>
      </c>
      <c r="I161" s="37">
        <f>I156*Matrices!$G$55</f>
        <v>0</v>
      </c>
      <c r="J161" s="37">
        <f>J156*Matrices!$H$55</f>
        <v>0</v>
      </c>
      <c r="K161" s="37">
        <f>K156*Matrices!$I$55</f>
        <v>0</v>
      </c>
      <c r="L161" s="37">
        <f>L156*Matrices!$J$55</f>
        <v>0</v>
      </c>
      <c r="M161" s="37">
        <f>M156*Matrices!$K$55</f>
        <v>0</v>
      </c>
      <c r="N161" s="37"/>
      <c r="O161" s="37"/>
      <c r="P161" s="37">
        <f>P156*Matrices!$B$55</f>
        <v>0</v>
      </c>
      <c r="Q161" s="37">
        <f>Q156*Matrices!$C$55</f>
        <v>2875</v>
      </c>
      <c r="R161" s="37">
        <f>R156*Matrices!$D$55</f>
        <v>0</v>
      </c>
      <c r="S161" s="37">
        <f>S156*Matrices!$E$55</f>
        <v>0</v>
      </c>
      <c r="T161" s="37">
        <f>T156*Matrices!$F$55</f>
        <v>0</v>
      </c>
      <c r="U161" s="37">
        <f>U156*Matrices!$G$55</f>
        <v>0</v>
      </c>
      <c r="V161" s="37">
        <f>V156*Matrices!$H$55</f>
        <v>0</v>
      </c>
      <c r="W161" s="37">
        <f>W156*Matrices!$I$55</f>
        <v>0</v>
      </c>
      <c r="X161" s="37">
        <f>X156*Matrices!$J$55</f>
        <v>0</v>
      </c>
      <c r="Y161" s="37">
        <f>Y156*Matrices!$K$55</f>
        <v>0</v>
      </c>
      <c r="Z161" s="37"/>
      <c r="AA161" s="37"/>
      <c r="AB161" s="37">
        <f>AB156*Matrices!$B$55</f>
        <v>0</v>
      </c>
      <c r="AC161" s="37">
        <f>AC156*Matrices!$C$55</f>
        <v>5750</v>
      </c>
      <c r="AD161" s="37">
        <f>AD156*Matrices!$D$55</f>
        <v>0</v>
      </c>
      <c r="AE161" s="37">
        <f>AE156*Matrices!$E$55</f>
        <v>0</v>
      </c>
      <c r="AF161" s="37">
        <f>AF156*Matrices!$F$55</f>
        <v>0</v>
      </c>
      <c r="AG161" s="37">
        <f>AG156*Matrices!$G$55</f>
        <v>0</v>
      </c>
      <c r="AH161" s="37">
        <f>AH156*Matrices!$H$55</f>
        <v>0</v>
      </c>
      <c r="AI161" s="37">
        <f>AI156*Matrices!$I$55</f>
        <v>0</v>
      </c>
      <c r="AJ161" s="37">
        <f>AJ156*Matrices!$J$55</f>
        <v>0</v>
      </c>
      <c r="AK161" s="37">
        <f>AK156*Matrices!$K$55</f>
        <v>0</v>
      </c>
      <c r="AL161" s="37"/>
      <c r="AM161" s="37"/>
      <c r="AN161" s="37">
        <f>AN156*Matrices!$B$55</f>
        <v>0</v>
      </c>
      <c r="AO161" s="37">
        <f>AO156*Matrices!$C$55</f>
        <v>5750</v>
      </c>
      <c r="AP161" s="37">
        <f>AP156*Matrices!$D$55</f>
        <v>0</v>
      </c>
      <c r="AQ161" s="37">
        <f>AQ156*Matrices!$E$55</f>
        <v>575</v>
      </c>
      <c r="AR161" s="37">
        <f>AR156*Matrices!$F$55</f>
        <v>0</v>
      </c>
      <c r="AS161" s="37">
        <f>AS156*Matrices!$G$55</f>
        <v>0</v>
      </c>
      <c r="AT161" s="37">
        <f>AT156*Matrices!$H$55</f>
        <v>0</v>
      </c>
      <c r="AU161" s="37">
        <f>AU156*Matrices!$I$55</f>
        <v>0</v>
      </c>
      <c r="AV161" s="37">
        <f>AV156*Matrices!$J$55</f>
        <v>0</v>
      </c>
      <c r="AW161" s="37">
        <f>AW156*Matrices!$K$55</f>
        <v>0</v>
      </c>
      <c r="AX161" s="37"/>
    </row>
    <row r="162" spans="1:50" x14ac:dyDescent="0.25">
      <c r="D162" s="37">
        <f>D157*Matrices!$B$56</f>
        <v>2875</v>
      </c>
      <c r="E162" s="37">
        <f>E157*Matrices!$C$56</f>
        <v>1725</v>
      </c>
      <c r="F162" s="37">
        <f>F157*Matrices!$D$56</f>
        <v>0</v>
      </c>
      <c r="G162" s="37">
        <f>G157*Matrices!$E$56</f>
        <v>6325</v>
      </c>
      <c r="H162" s="37">
        <f>H157*Matrices!$F$56</f>
        <v>0</v>
      </c>
      <c r="I162" s="37">
        <f>I157*Matrices!$G$56</f>
        <v>0</v>
      </c>
      <c r="J162" s="37">
        <f>J157*Matrices!$H$56</f>
        <v>0</v>
      </c>
      <c r="K162" s="37">
        <f>K157*Matrices!$I$56</f>
        <v>0</v>
      </c>
      <c r="L162" s="37">
        <f>L157*Matrices!$J$56</f>
        <v>0</v>
      </c>
      <c r="M162" s="37">
        <f>M157*Matrices!$K$56</f>
        <v>0</v>
      </c>
      <c r="N162" s="37"/>
      <c r="O162" s="37"/>
      <c r="P162" s="37">
        <f>P157*Matrices!$B$56</f>
        <v>2300</v>
      </c>
      <c r="Q162" s="37">
        <f>Q157*Matrices!$C$56</f>
        <v>3450</v>
      </c>
      <c r="R162" s="37">
        <f>R157*Matrices!$D$56</f>
        <v>0</v>
      </c>
      <c r="S162" s="37">
        <f>S157*Matrices!$E$56</f>
        <v>4025</v>
      </c>
      <c r="T162" s="37">
        <f>T157*Matrices!$F$56</f>
        <v>0</v>
      </c>
      <c r="U162" s="37">
        <f>U157*Matrices!$G$56</f>
        <v>0</v>
      </c>
      <c r="V162" s="37">
        <f>V157*Matrices!$H$56</f>
        <v>0</v>
      </c>
      <c r="W162" s="37">
        <f>W157*Matrices!$I$56</f>
        <v>0</v>
      </c>
      <c r="X162" s="37">
        <f>X157*Matrices!$J$56</f>
        <v>0</v>
      </c>
      <c r="Y162" s="37">
        <f>Y157*Matrices!$K$56</f>
        <v>0</v>
      </c>
      <c r="Z162" s="37"/>
      <c r="AA162" s="37"/>
      <c r="AB162" s="37">
        <f>AB157*Matrices!$B$56</f>
        <v>5175</v>
      </c>
      <c r="AC162" s="37">
        <f>AC157*Matrices!$C$56</f>
        <v>4025</v>
      </c>
      <c r="AD162" s="37">
        <f>AD157*Matrices!$D$56</f>
        <v>0</v>
      </c>
      <c r="AE162" s="37">
        <f>AE157*Matrices!$E$56</f>
        <v>0</v>
      </c>
      <c r="AF162" s="37">
        <f>AF157*Matrices!$F$56</f>
        <v>0</v>
      </c>
      <c r="AG162" s="37">
        <f>AG157*Matrices!$G$56</f>
        <v>0</v>
      </c>
      <c r="AH162" s="37">
        <f>AH157*Matrices!$H$56</f>
        <v>0</v>
      </c>
      <c r="AI162" s="37">
        <f>AI157*Matrices!$I$56</f>
        <v>0</v>
      </c>
      <c r="AJ162" s="37">
        <f>AJ157*Matrices!$J$56</f>
        <v>0</v>
      </c>
      <c r="AK162" s="37">
        <f>AK157*Matrices!$K$56</f>
        <v>0</v>
      </c>
      <c r="AL162" s="37"/>
      <c r="AM162" s="37"/>
      <c r="AN162" s="37">
        <f>AN157*Matrices!$B$56</f>
        <v>4600</v>
      </c>
      <c r="AO162" s="37">
        <f>AO157*Matrices!$C$56</f>
        <v>3450</v>
      </c>
      <c r="AP162" s="37">
        <f>AP157*Matrices!$D$56</f>
        <v>0</v>
      </c>
      <c r="AQ162" s="37">
        <f>AQ157*Matrices!$E$56</f>
        <v>4025</v>
      </c>
      <c r="AR162" s="37">
        <f>AR157*Matrices!$F$56</f>
        <v>0</v>
      </c>
      <c r="AS162" s="37">
        <f>AS157*Matrices!$G$56</f>
        <v>0</v>
      </c>
      <c r="AT162" s="37">
        <f>AT157*Matrices!$H$56</f>
        <v>0</v>
      </c>
      <c r="AU162" s="37">
        <f>AU157*Matrices!$I$56</f>
        <v>0</v>
      </c>
      <c r="AV162" s="37">
        <f>AV157*Matrices!$J$56</f>
        <v>0</v>
      </c>
      <c r="AW162" s="37">
        <f>AW157*Matrices!$K$56</f>
        <v>0</v>
      </c>
      <c r="AX162" s="37"/>
    </row>
    <row r="163" spans="1:50" x14ac:dyDescent="0.25">
      <c r="B163" t="str">
        <f>B157</f>
        <v>UNM-TA</v>
      </c>
      <c r="D163" s="344">
        <f t="shared" ref="D163:M163" si="124">SUM(D160:D162)</f>
        <v>2875</v>
      </c>
      <c r="E163" s="344">
        <f t="shared" si="124"/>
        <v>6900</v>
      </c>
      <c r="F163" s="344">
        <f t="shared" si="124"/>
        <v>0</v>
      </c>
      <c r="G163" s="344">
        <f t="shared" si="124"/>
        <v>21275</v>
      </c>
      <c r="H163" s="344">
        <f t="shared" si="124"/>
        <v>0</v>
      </c>
      <c r="I163" s="344">
        <f t="shared" si="124"/>
        <v>0</v>
      </c>
      <c r="J163" s="344">
        <f t="shared" si="124"/>
        <v>0</v>
      </c>
      <c r="K163" s="344">
        <f t="shared" si="124"/>
        <v>0</v>
      </c>
      <c r="L163" s="344">
        <f t="shared" si="124"/>
        <v>0</v>
      </c>
      <c r="M163" s="344">
        <f t="shared" si="124"/>
        <v>0</v>
      </c>
      <c r="N163" s="194">
        <f>SUM(D163:M163)/Matrices!$L$56</f>
        <v>9.7180563887222551</v>
      </c>
      <c r="O163" s="37"/>
      <c r="P163" s="344">
        <f t="shared" ref="P163:Y163" si="125">SUM(P160:P162)</f>
        <v>2300</v>
      </c>
      <c r="Q163" s="344">
        <f t="shared" si="125"/>
        <v>10925</v>
      </c>
      <c r="R163" s="344">
        <f t="shared" si="125"/>
        <v>0</v>
      </c>
      <c r="S163" s="344">
        <f t="shared" si="125"/>
        <v>21275</v>
      </c>
      <c r="T163" s="344">
        <f t="shared" si="125"/>
        <v>0</v>
      </c>
      <c r="U163" s="344">
        <f t="shared" si="125"/>
        <v>0</v>
      </c>
      <c r="V163" s="344">
        <f t="shared" si="125"/>
        <v>0</v>
      </c>
      <c r="W163" s="344">
        <f t="shared" si="125"/>
        <v>0</v>
      </c>
      <c r="X163" s="344">
        <f t="shared" si="125"/>
        <v>0</v>
      </c>
      <c r="Y163" s="344">
        <f t="shared" si="125"/>
        <v>0</v>
      </c>
      <c r="Z163" s="194">
        <f>SUM(P163:Y163)/Matrices!$L$56</f>
        <v>10.797840431913617</v>
      </c>
      <c r="AA163" s="37"/>
      <c r="AB163" s="344">
        <f t="shared" ref="AB163:AK163" si="126">SUM(AB160:AB162)</f>
        <v>5175</v>
      </c>
      <c r="AC163" s="344">
        <f t="shared" si="126"/>
        <v>14375</v>
      </c>
      <c r="AD163" s="344">
        <f t="shared" si="126"/>
        <v>0</v>
      </c>
      <c r="AE163" s="344">
        <f t="shared" si="126"/>
        <v>17825</v>
      </c>
      <c r="AF163" s="344">
        <f t="shared" si="126"/>
        <v>0</v>
      </c>
      <c r="AG163" s="344">
        <f t="shared" si="126"/>
        <v>0</v>
      </c>
      <c r="AH163" s="344">
        <f t="shared" si="126"/>
        <v>0</v>
      </c>
      <c r="AI163" s="344">
        <f t="shared" si="126"/>
        <v>0</v>
      </c>
      <c r="AJ163" s="344">
        <f t="shared" si="126"/>
        <v>0</v>
      </c>
      <c r="AK163" s="344">
        <f t="shared" si="126"/>
        <v>0</v>
      </c>
      <c r="AL163" s="194">
        <f>SUM(AB163:AK163)/Matrices!$L$56</f>
        <v>11.697660467906418</v>
      </c>
      <c r="AM163" s="37"/>
      <c r="AN163" s="344">
        <f t="shared" ref="AN163:AW163" si="127">SUM(AN160:AN162)</f>
        <v>4600</v>
      </c>
      <c r="AO163" s="344">
        <f t="shared" si="127"/>
        <v>12650</v>
      </c>
      <c r="AP163" s="344">
        <f t="shared" si="127"/>
        <v>0</v>
      </c>
      <c r="AQ163" s="344">
        <f t="shared" si="127"/>
        <v>29325</v>
      </c>
      <c r="AR163" s="344">
        <f t="shared" si="127"/>
        <v>0</v>
      </c>
      <c r="AS163" s="344">
        <f t="shared" si="127"/>
        <v>0</v>
      </c>
      <c r="AT163" s="344">
        <f t="shared" si="127"/>
        <v>0</v>
      </c>
      <c r="AU163" s="344">
        <f t="shared" si="127"/>
        <v>0</v>
      </c>
      <c r="AV163" s="344">
        <f t="shared" si="127"/>
        <v>0</v>
      </c>
      <c r="AW163" s="344">
        <f t="shared" si="127"/>
        <v>0</v>
      </c>
      <c r="AX163" s="194">
        <f>SUM(AN163:AW163)/Matrices!$L$56</f>
        <v>14.577084583083384</v>
      </c>
    </row>
    <row r="164" spans="1:50" x14ac:dyDescent="0.25"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</row>
    <row r="165" spans="1:50" x14ac:dyDescent="0.25">
      <c r="A165" s="35" t="str">
        <f>'Raw_At-Risk_Data'!A50</f>
        <v>39</v>
      </c>
      <c r="B165" t="str">
        <f>'Raw_At-Risk_Data'!B50</f>
        <v>UNM-VA</v>
      </c>
      <c r="C165" s="343" t="str">
        <f>'Raw_At-Risk_Data'!C50</f>
        <v>1</v>
      </c>
      <c r="D165" s="37">
        <f>'Raw_At-Risk_Data'!D50</f>
        <v>0</v>
      </c>
      <c r="E165" s="37">
        <f>'Raw_At-Risk_Data'!E50</f>
        <v>2</v>
      </c>
      <c r="F165" s="37">
        <f>'Raw_At-Risk_Data'!F50</f>
        <v>0</v>
      </c>
      <c r="G165" s="37">
        <f>'Raw_At-Risk_Data'!G50</f>
        <v>71</v>
      </c>
      <c r="H165" s="37">
        <f>'Raw_At-Risk_Data'!H50</f>
        <v>0</v>
      </c>
      <c r="I165" s="37">
        <f>'Raw_At-Risk_Data'!I50</f>
        <v>0</v>
      </c>
      <c r="J165" s="37">
        <f>'Raw_At-Risk_Data'!J50</f>
        <v>0</v>
      </c>
      <c r="K165" s="37">
        <f>'Raw_At-Risk_Data'!K50</f>
        <v>0</v>
      </c>
      <c r="L165" s="37">
        <f>'Raw_At-Risk_Data'!L50</f>
        <v>0</v>
      </c>
      <c r="M165" s="37">
        <f>'Raw_At-Risk_Data'!M50</f>
        <v>0</v>
      </c>
      <c r="N165" s="37"/>
      <c r="O165" s="37"/>
      <c r="P165" s="37">
        <f>'Raw_At-Risk_Data'!N50</f>
        <v>0</v>
      </c>
      <c r="Q165" s="37">
        <f>'Raw_At-Risk_Data'!O50</f>
        <v>2</v>
      </c>
      <c r="R165" s="37">
        <f>'Raw_At-Risk_Data'!P50</f>
        <v>0</v>
      </c>
      <c r="S165" s="37">
        <f>'Raw_At-Risk_Data'!Q50</f>
        <v>94</v>
      </c>
      <c r="T165" s="37">
        <f>'Raw_At-Risk_Data'!R50</f>
        <v>0</v>
      </c>
      <c r="U165" s="37">
        <f>'Raw_At-Risk_Data'!S50</f>
        <v>0</v>
      </c>
      <c r="V165" s="37">
        <f>'Raw_At-Risk_Data'!T50</f>
        <v>0</v>
      </c>
      <c r="W165" s="37">
        <f>'Raw_At-Risk_Data'!U50</f>
        <v>0</v>
      </c>
      <c r="X165" s="37">
        <f>'Raw_At-Risk_Data'!V50</f>
        <v>0</v>
      </c>
      <c r="Y165" s="37">
        <f>'Raw_At-Risk_Data'!W50</f>
        <v>0</v>
      </c>
      <c r="Z165" s="37"/>
      <c r="AA165" s="37"/>
      <c r="AB165" s="37">
        <f>'Raw_At-Risk_Data'!X50</f>
        <v>0</v>
      </c>
      <c r="AC165" s="37">
        <f>'Raw_At-Risk_Data'!Y50</f>
        <v>5</v>
      </c>
      <c r="AD165" s="37">
        <f>'Raw_At-Risk_Data'!Z50</f>
        <v>0</v>
      </c>
      <c r="AE165" s="37">
        <f>'Raw_At-Risk_Data'!AA50</f>
        <v>127</v>
      </c>
      <c r="AF165" s="37">
        <f>'Raw_At-Risk_Data'!AB50</f>
        <v>0</v>
      </c>
      <c r="AG165" s="37">
        <f>'Raw_At-Risk_Data'!AC50</f>
        <v>0</v>
      </c>
      <c r="AH165" s="37">
        <f>'Raw_At-Risk_Data'!AD50</f>
        <v>0</v>
      </c>
      <c r="AI165" s="37">
        <f>'Raw_At-Risk_Data'!AE50</f>
        <v>0</v>
      </c>
      <c r="AJ165" s="37">
        <f>'Raw_At-Risk_Data'!AF50</f>
        <v>0</v>
      </c>
      <c r="AK165" s="37">
        <f>'Raw_At-Risk_Data'!AG50</f>
        <v>0</v>
      </c>
      <c r="AL165" s="37"/>
      <c r="AM165" s="37"/>
      <c r="AN165" s="37">
        <f>'Raw_At-Risk_Data'!AH50</f>
        <v>0</v>
      </c>
      <c r="AO165" s="37">
        <f>'Raw_At-Risk_Data'!AI50</f>
        <v>2</v>
      </c>
      <c r="AP165" s="37">
        <f>'Raw_At-Risk_Data'!AJ50</f>
        <v>0</v>
      </c>
      <c r="AQ165" s="37">
        <f>'Raw_At-Risk_Data'!AK50</f>
        <v>137</v>
      </c>
      <c r="AR165" s="37">
        <f>'Raw_At-Risk_Data'!AL50</f>
        <v>0</v>
      </c>
      <c r="AS165" s="37">
        <f>'Raw_At-Risk_Data'!AM50</f>
        <v>0</v>
      </c>
      <c r="AT165" s="37">
        <f>'Raw_At-Risk_Data'!AN50</f>
        <v>0</v>
      </c>
      <c r="AU165" s="37">
        <f>'Raw_At-Risk_Data'!AO50</f>
        <v>0</v>
      </c>
      <c r="AV165" s="37">
        <f>'Raw_At-Risk_Data'!AP50</f>
        <v>0</v>
      </c>
      <c r="AW165" s="37">
        <f>'Raw_At-Risk_Data'!AQ50</f>
        <v>0</v>
      </c>
      <c r="AX165" s="37"/>
    </row>
    <row r="166" spans="1:50" x14ac:dyDescent="0.25">
      <c r="A166" s="35" t="str">
        <f>'Raw_At-Risk_Data'!A51</f>
        <v>39</v>
      </c>
      <c r="B166" t="str">
        <f>'Raw_At-Risk_Data'!B51</f>
        <v>UNM-VA</v>
      </c>
      <c r="C166" s="343" t="str">
        <f>'Raw_At-Risk_Data'!C51</f>
        <v>2</v>
      </c>
      <c r="D166" s="37">
        <f>'Raw_At-Risk_Data'!D51</f>
        <v>0</v>
      </c>
      <c r="E166" s="37">
        <f>'Raw_At-Risk_Data'!E51</f>
        <v>1</v>
      </c>
      <c r="F166" s="37">
        <f>'Raw_At-Risk_Data'!F51</f>
        <v>0</v>
      </c>
      <c r="G166" s="37">
        <f>'Raw_At-Risk_Data'!G51</f>
        <v>7</v>
      </c>
      <c r="H166" s="37">
        <f>'Raw_At-Risk_Data'!H51</f>
        <v>0</v>
      </c>
      <c r="I166" s="37">
        <f>'Raw_At-Risk_Data'!I51</f>
        <v>0</v>
      </c>
      <c r="J166" s="37">
        <f>'Raw_At-Risk_Data'!J51</f>
        <v>0</v>
      </c>
      <c r="K166" s="37">
        <f>'Raw_At-Risk_Data'!K51</f>
        <v>0</v>
      </c>
      <c r="L166" s="37">
        <f>'Raw_At-Risk_Data'!L51</f>
        <v>0</v>
      </c>
      <c r="M166" s="37">
        <f>'Raw_At-Risk_Data'!M51</f>
        <v>0</v>
      </c>
      <c r="N166" s="37"/>
      <c r="O166" s="37"/>
      <c r="P166" s="37">
        <f>'Raw_At-Risk_Data'!N51</f>
        <v>0</v>
      </c>
      <c r="Q166" s="37">
        <f>'Raw_At-Risk_Data'!O51</f>
        <v>2</v>
      </c>
      <c r="R166" s="37">
        <f>'Raw_At-Risk_Data'!P51</f>
        <v>0</v>
      </c>
      <c r="S166" s="37">
        <f>'Raw_At-Risk_Data'!Q51</f>
        <v>6</v>
      </c>
      <c r="T166" s="37">
        <f>'Raw_At-Risk_Data'!R51</f>
        <v>0</v>
      </c>
      <c r="U166" s="37">
        <f>'Raw_At-Risk_Data'!S51</f>
        <v>0</v>
      </c>
      <c r="V166" s="37">
        <f>'Raw_At-Risk_Data'!T51</f>
        <v>0</v>
      </c>
      <c r="W166" s="37">
        <f>'Raw_At-Risk_Data'!U51</f>
        <v>0</v>
      </c>
      <c r="X166" s="37">
        <f>'Raw_At-Risk_Data'!V51</f>
        <v>0</v>
      </c>
      <c r="Y166" s="37">
        <f>'Raw_At-Risk_Data'!W51</f>
        <v>0</v>
      </c>
      <c r="Z166" s="37"/>
      <c r="AA166" s="37"/>
      <c r="AB166" s="37">
        <f>'Raw_At-Risk_Data'!X51</f>
        <v>0</v>
      </c>
      <c r="AC166" s="37">
        <f>'Raw_At-Risk_Data'!Y51</f>
        <v>4</v>
      </c>
      <c r="AD166" s="37">
        <f>'Raw_At-Risk_Data'!Z51</f>
        <v>0</v>
      </c>
      <c r="AE166" s="37">
        <f>'Raw_At-Risk_Data'!AA51</f>
        <v>4</v>
      </c>
      <c r="AF166" s="37">
        <f>'Raw_At-Risk_Data'!AB51</f>
        <v>0</v>
      </c>
      <c r="AG166" s="37">
        <f>'Raw_At-Risk_Data'!AC51</f>
        <v>0</v>
      </c>
      <c r="AH166" s="37">
        <f>'Raw_At-Risk_Data'!AD51</f>
        <v>0</v>
      </c>
      <c r="AI166" s="37">
        <f>'Raw_At-Risk_Data'!AE51</f>
        <v>0</v>
      </c>
      <c r="AJ166" s="37">
        <f>'Raw_At-Risk_Data'!AF51</f>
        <v>0</v>
      </c>
      <c r="AK166" s="37">
        <f>'Raw_At-Risk_Data'!AG51</f>
        <v>0</v>
      </c>
      <c r="AL166" s="37"/>
      <c r="AM166" s="37"/>
      <c r="AN166" s="37">
        <f>'Raw_At-Risk_Data'!AH51</f>
        <v>0</v>
      </c>
      <c r="AO166" s="37">
        <f>'Raw_At-Risk_Data'!AI51</f>
        <v>2</v>
      </c>
      <c r="AP166" s="37">
        <f>'Raw_At-Risk_Data'!AJ51</f>
        <v>0</v>
      </c>
      <c r="AQ166" s="37">
        <f>'Raw_At-Risk_Data'!AK51</f>
        <v>6</v>
      </c>
      <c r="AR166" s="37">
        <f>'Raw_At-Risk_Data'!AL51</f>
        <v>0</v>
      </c>
      <c r="AS166" s="37">
        <f>'Raw_At-Risk_Data'!AM51</f>
        <v>0</v>
      </c>
      <c r="AT166" s="37">
        <f>'Raw_At-Risk_Data'!AN51</f>
        <v>0</v>
      </c>
      <c r="AU166" s="37">
        <f>'Raw_At-Risk_Data'!AO51</f>
        <v>0</v>
      </c>
      <c r="AV166" s="37">
        <f>'Raw_At-Risk_Data'!AP51</f>
        <v>0</v>
      </c>
      <c r="AW166" s="37">
        <f>'Raw_At-Risk_Data'!AQ51</f>
        <v>0</v>
      </c>
      <c r="AX166" s="37"/>
    </row>
    <row r="167" spans="1:50" x14ac:dyDescent="0.25">
      <c r="A167" s="35" t="str">
        <f>'Raw_At-Risk_Data'!A52</f>
        <v>39</v>
      </c>
      <c r="B167" t="str">
        <f>'Raw_At-Risk_Data'!B52</f>
        <v>UNM-VA</v>
      </c>
      <c r="C167" s="343" t="str">
        <f>'Raw_At-Risk_Data'!C52</f>
        <v>3</v>
      </c>
      <c r="D167" s="37">
        <f>'Raw_At-Risk_Data'!D52</f>
        <v>0</v>
      </c>
      <c r="E167" s="37">
        <f>'Raw_At-Risk_Data'!E52</f>
        <v>0</v>
      </c>
      <c r="F167" s="37">
        <f>'Raw_At-Risk_Data'!F52</f>
        <v>0</v>
      </c>
      <c r="G167" s="37">
        <f>'Raw_At-Risk_Data'!G52</f>
        <v>1</v>
      </c>
      <c r="H167" s="37">
        <f>'Raw_At-Risk_Data'!H52</f>
        <v>0</v>
      </c>
      <c r="I167" s="37">
        <f>'Raw_At-Risk_Data'!I52</f>
        <v>0</v>
      </c>
      <c r="J167" s="37">
        <f>'Raw_At-Risk_Data'!J52</f>
        <v>0</v>
      </c>
      <c r="K167" s="37">
        <f>'Raw_At-Risk_Data'!K52</f>
        <v>0</v>
      </c>
      <c r="L167" s="37">
        <f>'Raw_At-Risk_Data'!L52</f>
        <v>0</v>
      </c>
      <c r="M167" s="37">
        <f>'Raw_At-Risk_Data'!M52</f>
        <v>0</v>
      </c>
      <c r="N167" s="37"/>
      <c r="O167" s="37"/>
      <c r="P167" s="37">
        <f>'Raw_At-Risk_Data'!N52</f>
        <v>0</v>
      </c>
      <c r="Q167" s="37">
        <f>'Raw_At-Risk_Data'!O52</f>
        <v>0</v>
      </c>
      <c r="R167" s="37">
        <f>'Raw_At-Risk_Data'!P52</f>
        <v>0</v>
      </c>
      <c r="S167" s="37">
        <f>'Raw_At-Risk_Data'!Q52</f>
        <v>10</v>
      </c>
      <c r="T167" s="37">
        <f>'Raw_At-Risk_Data'!R52</f>
        <v>0</v>
      </c>
      <c r="U167" s="37">
        <f>'Raw_At-Risk_Data'!S52</f>
        <v>0</v>
      </c>
      <c r="V167" s="37">
        <f>'Raw_At-Risk_Data'!T52</f>
        <v>0</v>
      </c>
      <c r="W167" s="37">
        <f>'Raw_At-Risk_Data'!U52</f>
        <v>0</v>
      </c>
      <c r="X167" s="37">
        <f>'Raw_At-Risk_Data'!V52</f>
        <v>0</v>
      </c>
      <c r="Y167" s="37">
        <f>'Raw_At-Risk_Data'!W52</f>
        <v>0</v>
      </c>
      <c r="Z167" s="37"/>
      <c r="AA167" s="37"/>
      <c r="AB167" s="37">
        <f>'Raw_At-Risk_Data'!X52</f>
        <v>0</v>
      </c>
      <c r="AC167" s="37">
        <f>'Raw_At-Risk_Data'!Y52</f>
        <v>0</v>
      </c>
      <c r="AD167" s="37">
        <f>'Raw_At-Risk_Data'!Z52</f>
        <v>0</v>
      </c>
      <c r="AE167" s="37">
        <f>'Raw_At-Risk_Data'!AA52</f>
        <v>12</v>
      </c>
      <c r="AF167" s="37">
        <f>'Raw_At-Risk_Data'!AB52</f>
        <v>0</v>
      </c>
      <c r="AG167" s="37">
        <f>'Raw_At-Risk_Data'!AC52</f>
        <v>0</v>
      </c>
      <c r="AH167" s="37">
        <f>'Raw_At-Risk_Data'!AD52</f>
        <v>0</v>
      </c>
      <c r="AI167" s="37">
        <f>'Raw_At-Risk_Data'!AE52</f>
        <v>0</v>
      </c>
      <c r="AJ167" s="37">
        <f>'Raw_At-Risk_Data'!AF52</f>
        <v>0</v>
      </c>
      <c r="AK167" s="37">
        <f>'Raw_At-Risk_Data'!AG52</f>
        <v>0</v>
      </c>
      <c r="AL167" s="37"/>
      <c r="AM167" s="37"/>
      <c r="AN167" s="37">
        <f>'Raw_At-Risk_Data'!AH52</f>
        <v>0</v>
      </c>
      <c r="AO167" s="37">
        <f>'Raw_At-Risk_Data'!AI52</f>
        <v>36</v>
      </c>
      <c r="AP167" s="37">
        <f>'Raw_At-Risk_Data'!AJ52</f>
        <v>0</v>
      </c>
      <c r="AQ167" s="37">
        <f>'Raw_At-Risk_Data'!AK52</f>
        <v>8</v>
      </c>
      <c r="AR167" s="37">
        <f>'Raw_At-Risk_Data'!AL52</f>
        <v>0</v>
      </c>
      <c r="AS167" s="37">
        <f>'Raw_At-Risk_Data'!AM52</f>
        <v>0</v>
      </c>
      <c r="AT167" s="37">
        <f>'Raw_At-Risk_Data'!AN52</f>
        <v>0</v>
      </c>
      <c r="AU167" s="37">
        <f>'Raw_At-Risk_Data'!AO52</f>
        <v>0</v>
      </c>
      <c r="AV167" s="37">
        <f>'Raw_At-Risk_Data'!AP52</f>
        <v>0</v>
      </c>
      <c r="AW167" s="37">
        <f>'Raw_At-Risk_Data'!AQ52</f>
        <v>0</v>
      </c>
      <c r="AX167" s="37"/>
    </row>
    <row r="168" spans="1:50" x14ac:dyDescent="0.25">
      <c r="D168" s="344">
        <f t="shared" ref="D168:M168" si="128">SUM(D165:D167)</f>
        <v>0</v>
      </c>
      <c r="E168" s="344">
        <f t="shared" si="128"/>
        <v>3</v>
      </c>
      <c r="F168" s="344">
        <f t="shared" si="128"/>
        <v>0</v>
      </c>
      <c r="G168" s="344">
        <f t="shared" si="128"/>
        <v>79</v>
      </c>
      <c r="H168" s="344">
        <f t="shared" si="128"/>
        <v>0</v>
      </c>
      <c r="I168" s="344">
        <f t="shared" si="128"/>
        <v>0</v>
      </c>
      <c r="J168" s="344">
        <f t="shared" si="128"/>
        <v>0</v>
      </c>
      <c r="K168" s="344">
        <f t="shared" si="128"/>
        <v>0</v>
      </c>
      <c r="L168" s="344">
        <f t="shared" si="128"/>
        <v>0</v>
      </c>
      <c r="M168" s="344">
        <f t="shared" si="128"/>
        <v>0</v>
      </c>
      <c r="N168" s="37"/>
      <c r="O168" s="37"/>
      <c r="P168" s="344">
        <f t="shared" ref="P168:Y168" si="129">SUM(P165:P167)</f>
        <v>0</v>
      </c>
      <c r="Q168" s="344">
        <f t="shared" si="129"/>
        <v>4</v>
      </c>
      <c r="R168" s="344">
        <f t="shared" si="129"/>
        <v>0</v>
      </c>
      <c r="S168" s="344">
        <f t="shared" si="129"/>
        <v>110</v>
      </c>
      <c r="T168" s="344">
        <f t="shared" si="129"/>
        <v>0</v>
      </c>
      <c r="U168" s="344">
        <f t="shared" si="129"/>
        <v>0</v>
      </c>
      <c r="V168" s="344">
        <f t="shared" si="129"/>
        <v>0</v>
      </c>
      <c r="W168" s="344">
        <f t="shared" si="129"/>
        <v>0</v>
      </c>
      <c r="X168" s="344">
        <f t="shared" si="129"/>
        <v>0</v>
      </c>
      <c r="Y168" s="344">
        <f t="shared" si="129"/>
        <v>0</v>
      </c>
      <c r="Z168" s="37"/>
      <c r="AA168" s="37"/>
      <c r="AB168" s="344">
        <f t="shared" ref="AB168:AK168" si="130">SUM(AB165:AB167)</f>
        <v>0</v>
      </c>
      <c r="AC168" s="344">
        <f t="shared" si="130"/>
        <v>9</v>
      </c>
      <c r="AD168" s="344">
        <f t="shared" si="130"/>
        <v>0</v>
      </c>
      <c r="AE168" s="344">
        <f t="shared" si="130"/>
        <v>143</v>
      </c>
      <c r="AF168" s="344">
        <f t="shared" si="130"/>
        <v>0</v>
      </c>
      <c r="AG168" s="344">
        <f t="shared" si="130"/>
        <v>0</v>
      </c>
      <c r="AH168" s="344">
        <f t="shared" si="130"/>
        <v>0</v>
      </c>
      <c r="AI168" s="344">
        <f t="shared" si="130"/>
        <v>0</v>
      </c>
      <c r="AJ168" s="344">
        <f t="shared" si="130"/>
        <v>0</v>
      </c>
      <c r="AK168" s="344">
        <f t="shared" si="130"/>
        <v>0</v>
      </c>
      <c r="AL168" s="37"/>
      <c r="AM168" s="37"/>
      <c r="AN168" s="344">
        <f t="shared" ref="AN168:AW168" si="131">SUM(AN165:AN167)</f>
        <v>0</v>
      </c>
      <c r="AO168" s="344">
        <f t="shared" si="131"/>
        <v>40</v>
      </c>
      <c r="AP168" s="344">
        <f t="shared" si="131"/>
        <v>0</v>
      </c>
      <c r="AQ168" s="344">
        <f t="shared" si="131"/>
        <v>151</v>
      </c>
      <c r="AR168" s="344">
        <f t="shared" si="131"/>
        <v>0</v>
      </c>
      <c r="AS168" s="344">
        <f t="shared" si="131"/>
        <v>0</v>
      </c>
      <c r="AT168" s="344">
        <f t="shared" si="131"/>
        <v>0</v>
      </c>
      <c r="AU168" s="344">
        <f t="shared" si="131"/>
        <v>0</v>
      </c>
      <c r="AV168" s="344">
        <f t="shared" si="131"/>
        <v>0</v>
      </c>
      <c r="AW168" s="344">
        <f t="shared" si="131"/>
        <v>0</v>
      </c>
      <c r="AX168" s="37"/>
    </row>
    <row r="169" spans="1:50" x14ac:dyDescent="0.25"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</row>
    <row r="170" spans="1:50" x14ac:dyDescent="0.25">
      <c r="D170" s="37">
        <f>D165*Matrices!$B$54</f>
        <v>0</v>
      </c>
      <c r="E170" s="37">
        <f>E165*Matrices!$C$54</f>
        <v>1150</v>
      </c>
      <c r="F170" s="37">
        <f>F165*Matrices!$D$54</f>
        <v>0</v>
      </c>
      <c r="G170" s="37">
        <f>G165*Matrices!$E$54</f>
        <v>40825</v>
      </c>
      <c r="H170" s="37">
        <f>H165*Matrices!$F$54</f>
        <v>0</v>
      </c>
      <c r="I170" s="37">
        <f>I165*Matrices!$G$54</f>
        <v>0</v>
      </c>
      <c r="J170" s="37">
        <f>J165*Matrices!$H$54</f>
        <v>0</v>
      </c>
      <c r="K170" s="37">
        <f>K165*Matrices!$I$54</f>
        <v>0</v>
      </c>
      <c r="L170" s="37">
        <f>L165*Matrices!$J$54</f>
        <v>0</v>
      </c>
      <c r="M170" s="37">
        <f>M165*Matrices!$K$54</f>
        <v>0</v>
      </c>
      <c r="N170" s="37"/>
      <c r="O170" s="37"/>
      <c r="P170" s="37">
        <f>P165*Matrices!$B$54</f>
        <v>0</v>
      </c>
      <c r="Q170" s="37">
        <f>Q165*Matrices!$C$54</f>
        <v>1150</v>
      </c>
      <c r="R170" s="37">
        <f>R165*Matrices!$D$54</f>
        <v>0</v>
      </c>
      <c r="S170" s="37">
        <f>S165*Matrices!$E$54</f>
        <v>54050</v>
      </c>
      <c r="T170" s="37">
        <f>T165*Matrices!$F$54</f>
        <v>0</v>
      </c>
      <c r="U170" s="37">
        <f>U165*Matrices!$G$54</f>
        <v>0</v>
      </c>
      <c r="V170" s="37">
        <f>V165*Matrices!$H$54</f>
        <v>0</v>
      </c>
      <c r="W170" s="37">
        <f>W165*Matrices!$I$54</f>
        <v>0</v>
      </c>
      <c r="X170" s="37">
        <f>X165*Matrices!$J$54</f>
        <v>0</v>
      </c>
      <c r="Y170" s="37">
        <f>Y165*Matrices!$K$54</f>
        <v>0</v>
      </c>
      <c r="Z170" s="37"/>
      <c r="AA170" s="37"/>
      <c r="AB170" s="37">
        <f>AB165*Matrices!$B$54</f>
        <v>0</v>
      </c>
      <c r="AC170" s="37">
        <f>AC165*Matrices!$C$54</f>
        <v>2875</v>
      </c>
      <c r="AD170" s="37">
        <f>AD165*Matrices!$D$54</f>
        <v>0</v>
      </c>
      <c r="AE170" s="37">
        <f>AE165*Matrices!$E$54</f>
        <v>73025</v>
      </c>
      <c r="AF170" s="37">
        <f>AF165*Matrices!$F$54</f>
        <v>0</v>
      </c>
      <c r="AG170" s="37">
        <f>AG165*Matrices!$G$54</f>
        <v>0</v>
      </c>
      <c r="AH170" s="37">
        <f>AH165*Matrices!$H$54</f>
        <v>0</v>
      </c>
      <c r="AI170" s="37">
        <f>AI165*Matrices!$I$54</f>
        <v>0</v>
      </c>
      <c r="AJ170" s="37">
        <f>AJ165*Matrices!$J$54</f>
        <v>0</v>
      </c>
      <c r="AK170" s="37">
        <f>AK165*Matrices!$K$54</f>
        <v>0</v>
      </c>
      <c r="AL170" s="37"/>
      <c r="AM170" s="37"/>
      <c r="AN170" s="37">
        <f>AN165*Matrices!$B$54</f>
        <v>0</v>
      </c>
      <c r="AO170" s="37">
        <f>AO165*Matrices!$C$54</f>
        <v>1150</v>
      </c>
      <c r="AP170" s="37">
        <f>AP165*Matrices!$D$54</f>
        <v>0</v>
      </c>
      <c r="AQ170" s="37">
        <f>AQ165*Matrices!$E$54</f>
        <v>78775</v>
      </c>
      <c r="AR170" s="37">
        <f>AR165*Matrices!$F$54</f>
        <v>0</v>
      </c>
      <c r="AS170" s="37">
        <f>AS165*Matrices!$G$54</f>
        <v>0</v>
      </c>
      <c r="AT170" s="37">
        <f>AT165*Matrices!$H$54</f>
        <v>0</v>
      </c>
      <c r="AU170" s="37">
        <f>AU165*Matrices!$I$54</f>
        <v>0</v>
      </c>
      <c r="AV170" s="37">
        <f>AV165*Matrices!$J$54</f>
        <v>0</v>
      </c>
      <c r="AW170" s="37">
        <f>AW165*Matrices!$K$54</f>
        <v>0</v>
      </c>
      <c r="AX170" s="37"/>
    </row>
    <row r="171" spans="1:50" x14ac:dyDescent="0.25">
      <c r="D171" s="37">
        <f>D166*Matrices!$B$55</f>
        <v>0</v>
      </c>
      <c r="E171" s="37">
        <f>E166*Matrices!$C$55</f>
        <v>575</v>
      </c>
      <c r="F171" s="37">
        <f>F166*Matrices!$D$55</f>
        <v>0</v>
      </c>
      <c r="G171" s="37">
        <f>G166*Matrices!$E$55</f>
        <v>4025</v>
      </c>
      <c r="H171" s="37">
        <f>H166*Matrices!$F$55</f>
        <v>0</v>
      </c>
      <c r="I171" s="37">
        <f>I166*Matrices!$G$55</f>
        <v>0</v>
      </c>
      <c r="J171" s="37">
        <f>J166*Matrices!$H$55</f>
        <v>0</v>
      </c>
      <c r="K171" s="37">
        <f>K166*Matrices!$I$55</f>
        <v>0</v>
      </c>
      <c r="L171" s="37">
        <f>L166*Matrices!$J$55</f>
        <v>0</v>
      </c>
      <c r="M171" s="37">
        <f>M166*Matrices!$K$55</f>
        <v>0</v>
      </c>
      <c r="N171" s="37"/>
      <c r="O171" s="37"/>
      <c r="P171" s="37">
        <f>P166*Matrices!$B$55</f>
        <v>0</v>
      </c>
      <c r="Q171" s="37">
        <f>Q166*Matrices!$C$55</f>
        <v>1150</v>
      </c>
      <c r="R171" s="37">
        <f>R166*Matrices!$D$55</f>
        <v>0</v>
      </c>
      <c r="S171" s="37">
        <f>S166*Matrices!$E$55</f>
        <v>3450</v>
      </c>
      <c r="T171" s="37">
        <f>T166*Matrices!$F$55</f>
        <v>0</v>
      </c>
      <c r="U171" s="37">
        <f>U166*Matrices!$G$55</f>
        <v>0</v>
      </c>
      <c r="V171" s="37">
        <f>V166*Matrices!$H$55</f>
        <v>0</v>
      </c>
      <c r="W171" s="37">
        <f>W166*Matrices!$I$55</f>
        <v>0</v>
      </c>
      <c r="X171" s="37">
        <f>X166*Matrices!$J$55</f>
        <v>0</v>
      </c>
      <c r="Y171" s="37">
        <f>Y166*Matrices!$K$55</f>
        <v>0</v>
      </c>
      <c r="Z171" s="37"/>
      <c r="AA171" s="37"/>
      <c r="AB171" s="37">
        <f>AB166*Matrices!$B$55</f>
        <v>0</v>
      </c>
      <c r="AC171" s="37">
        <f>AC166*Matrices!$C$55</f>
        <v>2300</v>
      </c>
      <c r="AD171" s="37">
        <f>AD166*Matrices!$D$55</f>
        <v>0</v>
      </c>
      <c r="AE171" s="37">
        <f>AE166*Matrices!$E$55</f>
        <v>2300</v>
      </c>
      <c r="AF171" s="37">
        <f>AF166*Matrices!$F$55</f>
        <v>0</v>
      </c>
      <c r="AG171" s="37">
        <f>AG166*Matrices!$G$55</f>
        <v>0</v>
      </c>
      <c r="AH171" s="37">
        <f>AH166*Matrices!$H$55</f>
        <v>0</v>
      </c>
      <c r="AI171" s="37">
        <f>AI166*Matrices!$I$55</f>
        <v>0</v>
      </c>
      <c r="AJ171" s="37">
        <f>AJ166*Matrices!$J$55</f>
        <v>0</v>
      </c>
      <c r="AK171" s="37">
        <f>AK166*Matrices!$K$55</f>
        <v>0</v>
      </c>
      <c r="AL171" s="37"/>
      <c r="AM171" s="37"/>
      <c r="AN171" s="37">
        <f>AN166*Matrices!$B$55</f>
        <v>0</v>
      </c>
      <c r="AO171" s="37">
        <f>AO166*Matrices!$C$55</f>
        <v>1150</v>
      </c>
      <c r="AP171" s="37">
        <f>AP166*Matrices!$D$55</f>
        <v>0</v>
      </c>
      <c r="AQ171" s="37">
        <f>AQ166*Matrices!$E$55</f>
        <v>3450</v>
      </c>
      <c r="AR171" s="37">
        <f>AR166*Matrices!$F$55</f>
        <v>0</v>
      </c>
      <c r="AS171" s="37">
        <f>AS166*Matrices!$G$55</f>
        <v>0</v>
      </c>
      <c r="AT171" s="37">
        <f>AT166*Matrices!$H$55</f>
        <v>0</v>
      </c>
      <c r="AU171" s="37">
        <f>AU166*Matrices!$I$55</f>
        <v>0</v>
      </c>
      <c r="AV171" s="37">
        <f>AV166*Matrices!$J$55</f>
        <v>0</v>
      </c>
      <c r="AW171" s="37">
        <f>AW166*Matrices!$K$55</f>
        <v>0</v>
      </c>
      <c r="AX171" s="37"/>
    </row>
    <row r="172" spans="1:50" x14ac:dyDescent="0.25">
      <c r="D172" s="37">
        <f>D167*Matrices!$B$56</f>
        <v>0</v>
      </c>
      <c r="E172" s="37">
        <f>E167*Matrices!$C$56</f>
        <v>0</v>
      </c>
      <c r="F172" s="37">
        <f>F167*Matrices!$D$56</f>
        <v>0</v>
      </c>
      <c r="G172" s="37">
        <f>G167*Matrices!$E$56</f>
        <v>575</v>
      </c>
      <c r="H172" s="37">
        <f>H167*Matrices!$F$56</f>
        <v>0</v>
      </c>
      <c r="I172" s="37">
        <f>I167*Matrices!$G$56</f>
        <v>0</v>
      </c>
      <c r="J172" s="37">
        <f>J167*Matrices!$H$56</f>
        <v>0</v>
      </c>
      <c r="K172" s="37">
        <f>K167*Matrices!$I$56</f>
        <v>0</v>
      </c>
      <c r="L172" s="37">
        <f>L167*Matrices!$J$56</f>
        <v>0</v>
      </c>
      <c r="M172" s="37">
        <f>M167*Matrices!$K$56</f>
        <v>0</v>
      </c>
      <c r="N172" s="37"/>
      <c r="O172" s="37"/>
      <c r="P172" s="37">
        <f>P167*Matrices!$B$56</f>
        <v>0</v>
      </c>
      <c r="Q172" s="37">
        <f>Q167*Matrices!$C$56</f>
        <v>0</v>
      </c>
      <c r="R172" s="37">
        <f>R167*Matrices!$D$56</f>
        <v>0</v>
      </c>
      <c r="S172" s="37">
        <f>S167*Matrices!$E$56</f>
        <v>5750</v>
      </c>
      <c r="T172" s="37">
        <f>T167*Matrices!$F$56</f>
        <v>0</v>
      </c>
      <c r="U172" s="37">
        <f>U167*Matrices!$G$56</f>
        <v>0</v>
      </c>
      <c r="V172" s="37">
        <f>V167*Matrices!$H$56</f>
        <v>0</v>
      </c>
      <c r="W172" s="37">
        <f>W167*Matrices!$I$56</f>
        <v>0</v>
      </c>
      <c r="X172" s="37">
        <f>X167*Matrices!$J$56</f>
        <v>0</v>
      </c>
      <c r="Y172" s="37">
        <f>Y167*Matrices!$K$56</f>
        <v>0</v>
      </c>
      <c r="Z172" s="37"/>
      <c r="AA172" s="37"/>
      <c r="AB172" s="37">
        <f>AB167*Matrices!$B$56</f>
        <v>0</v>
      </c>
      <c r="AC172" s="37">
        <f>AC167*Matrices!$C$56</f>
        <v>0</v>
      </c>
      <c r="AD172" s="37">
        <f>AD167*Matrices!$D$56</f>
        <v>0</v>
      </c>
      <c r="AE172" s="37">
        <f>AE167*Matrices!$E$56</f>
        <v>6900</v>
      </c>
      <c r="AF172" s="37">
        <f>AF167*Matrices!$F$56</f>
        <v>0</v>
      </c>
      <c r="AG172" s="37">
        <f>AG167*Matrices!$G$56</f>
        <v>0</v>
      </c>
      <c r="AH172" s="37">
        <f>AH167*Matrices!$H$56</f>
        <v>0</v>
      </c>
      <c r="AI172" s="37">
        <f>AI167*Matrices!$I$56</f>
        <v>0</v>
      </c>
      <c r="AJ172" s="37">
        <f>AJ167*Matrices!$J$56</f>
        <v>0</v>
      </c>
      <c r="AK172" s="37">
        <f>AK167*Matrices!$K$56</f>
        <v>0</v>
      </c>
      <c r="AL172" s="37"/>
      <c r="AM172" s="37"/>
      <c r="AN172" s="37">
        <f>AN167*Matrices!$B$56</f>
        <v>0</v>
      </c>
      <c r="AO172" s="37">
        <f>AO167*Matrices!$C$56</f>
        <v>20700</v>
      </c>
      <c r="AP172" s="37">
        <f>AP167*Matrices!$D$56</f>
        <v>0</v>
      </c>
      <c r="AQ172" s="37">
        <f>AQ167*Matrices!$E$56</f>
        <v>4600</v>
      </c>
      <c r="AR172" s="37">
        <f>AR167*Matrices!$F$56</f>
        <v>0</v>
      </c>
      <c r="AS172" s="37">
        <f>AS167*Matrices!$G$56</f>
        <v>0</v>
      </c>
      <c r="AT172" s="37">
        <f>AT167*Matrices!$H$56</f>
        <v>0</v>
      </c>
      <c r="AU172" s="37">
        <f>AU167*Matrices!$I$56</f>
        <v>0</v>
      </c>
      <c r="AV172" s="37">
        <f>AV167*Matrices!$J$56</f>
        <v>0</v>
      </c>
      <c r="AW172" s="37">
        <f>AW167*Matrices!$K$56</f>
        <v>0</v>
      </c>
      <c r="AX172" s="37"/>
    </row>
    <row r="173" spans="1:50" x14ac:dyDescent="0.25">
      <c r="B173" t="str">
        <f>B167</f>
        <v>UNM-VA</v>
      </c>
      <c r="D173" s="344">
        <f t="shared" ref="D173:M173" si="132">SUM(D170:D172)</f>
        <v>0</v>
      </c>
      <c r="E173" s="344">
        <f t="shared" si="132"/>
        <v>1725</v>
      </c>
      <c r="F173" s="344">
        <f t="shared" si="132"/>
        <v>0</v>
      </c>
      <c r="G173" s="344">
        <f t="shared" si="132"/>
        <v>45425</v>
      </c>
      <c r="H173" s="344">
        <f t="shared" si="132"/>
        <v>0</v>
      </c>
      <c r="I173" s="344">
        <f t="shared" si="132"/>
        <v>0</v>
      </c>
      <c r="J173" s="344">
        <f t="shared" si="132"/>
        <v>0</v>
      </c>
      <c r="K173" s="344">
        <f t="shared" si="132"/>
        <v>0</v>
      </c>
      <c r="L173" s="344">
        <f t="shared" si="132"/>
        <v>0</v>
      </c>
      <c r="M173" s="344">
        <f t="shared" si="132"/>
        <v>0</v>
      </c>
      <c r="N173" s="194">
        <f>SUM(D173:M173)/Matrices!$L$56</f>
        <v>14.757048590281943</v>
      </c>
      <c r="O173" s="37"/>
      <c r="P173" s="344">
        <f t="shared" ref="P173:Y173" si="133">SUM(P170:P172)</f>
        <v>0</v>
      </c>
      <c r="Q173" s="344">
        <f t="shared" si="133"/>
        <v>2300</v>
      </c>
      <c r="R173" s="344">
        <f t="shared" si="133"/>
        <v>0</v>
      </c>
      <c r="S173" s="344">
        <f t="shared" si="133"/>
        <v>63250</v>
      </c>
      <c r="T173" s="344">
        <f t="shared" si="133"/>
        <v>0</v>
      </c>
      <c r="U173" s="344">
        <f t="shared" si="133"/>
        <v>0</v>
      </c>
      <c r="V173" s="344">
        <f t="shared" si="133"/>
        <v>0</v>
      </c>
      <c r="W173" s="344">
        <f t="shared" si="133"/>
        <v>0</v>
      </c>
      <c r="X173" s="344">
        <f t="shared" si="133"/>
        <v>0</v>
      </c>
      <c r="Y173" s="344">
        <f t="shared" si="133"/>
        <v>0</v>
      </c>
      <c r="Z173" s="194">
        <f>SUM(P173:Y173)/Matrices!$L$56</f>
        <v>20.515896820635874</v>
      </c>
      <c r="AA173" s="37"/>
      <c r="AB173" s="344">
        <f t="shared" ref="AB173:AK173" si="134">SUM(AB170:AB172)</f>
        <v>0</v>
      </c>
      <c r="AC173" s="344">
        <f t="shared" si="134"/>
        <v>5175</v>
      </c>
      <c r="AD173" s="344">
        <f t="shared" si="134"/>
        <v>0</v>
      </c>
      <c r="AE173" s="344">
        <f t="shared" si="134"/>
        <v>82225</v>
      </c>
      <c r="AF173" s="344">
        <f t="shared" si="134"/>
        <v>0</v>
      </c>
      <c r="AG173" s="344">
        <f t="shared" si="134"/>
        <v>0</v>
      </c>
      <c r="AH173" s="344">
        <f t="shared" si="134"/>
        <v>0</v>
      </c>
      <c r="AI173" s="344">
        <f t="shared" si="134"/>
        <v>0</v>
      </c>
      <c r="AJ173" s="344">
        <f t="shared" si="134"/>
        <v>0</v>
      </c>
      <c r="AK173" s="344">
        <f t="shared" si="134"/>
        <v>0</v>
      </c>
      <c r="AL173" s="194">
        <f>SUM(AB173:AK173)/Matrices!$L$56</f>
        <v>27.354529094181164</v>
      </c>
      <c r="AM173" s="37"/>
      <c r="AN173" s="344">
        <f t="shared" ref="AN173:AW173" si="135">SUM(AN170:AN172)</f>
        <v>0</v>
      </c>
      <c r="AO173" s="344">
        <f t="shared" si="135"/>
        <v>23000</v>
      </c>
      <c r="AP173" s="344">
        <f t="shared" si="135"/>
        <v>0</v>
      </c>
      <c r="AQ173" s="344">
        <f t="shared" si="135"/>
        <v>86825</v>
      </c>
      <c r="AR173" s="344">
        <f t="shared" si="135"/>
        <v>0</v>
      </c>
      <c r="AS173" s="344">
        <f t="shared" si="135"/>
        <v>0</v>
      </c>
      <c r="AT173" s="344">
        <f t="shared" si="135"/>
        <v>0</v>
      </c>
      <c r="AU173" s="344">
        <f t="shared" si="135"/>
        <v>0</v>
      </c>
      <c r="AV173" s="344">
        <f t="shared" si="135"/>
        <v>0</v>
      </c>
      <c r="AW173" s="344">
        <f t="shared" si="135"/>
        <v>0</v>
      </c>
      <c r="AX173" s="194">
        <f>SUM(AN173:AW173)/Matrices!$L$56</f>
        <v>34.37312537492501</v>
      </c>
    </row>
    <row r="174" spans="1:50" x14ac:dyDescent="0.25">
      <c r="D174" s="345"/>
      <c r="E174" s="345"/>
      <c r="F174" s="345"/>
      <c r="G174" s="345"/>
      <c r="H174" s="345"/>
      <c r="I174" s="345"/>
      <c r="J174" s="345"/>
      <c r="K174" s="345"/>
      <c r="L174" s="345"/>
      <c r="M174" s="345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</row>
    <row r="175" spans="1:50" x14ac:dyDescent="0.25">
      <c r="A175" s="35" t="str">
        <f>'Raw_At-Risk_Data'!A53</f>
        <v>40</v>
      </c>
      <c r="B175" t="str">
        <f>'Raw_At-Risk_Data'!B53</f>
        <v>CNM</v>
      </c>
      <c r="C175" s="343" t="str">
        <f>'Raw_At-Risk_Data'!C53</f>
        <v>1</v>
      </c>
      <c r="D175" s="37">
        <f>'Raw_At-Risk_Data'!D53</f>
        <v>9</v>
      </c>
      <c r="E175" s="37">
        <f>'Raw_At-Risk_Data'!E53</f>
        <v>154</v>
      </c>
      <c r="F175" s="37">
        <f>'Raw_At-Risk_Data'!F53</f>
        <v>14</v>
      </c>
      <c r="G175" s="37">
        <f>'Raw_At-Risk_Data'!G53</f>
        <v>709</v>
      </c>
      <c r="H175" s="37">
        <f>'Raw_At-Risk_Data'!H53</f>
        <v>0</v>
      </c>
      <c r="I175" s="37">
        <f>'Raw_At-Risk_Data'!I53</f>
        <v>0</v>
      </c>
      <c r="J175" s="37">
        <f>'Raw_At-Risk_Data'!J53</f>
        <v>0</v>
      </c>
      <c r="K175" s="37">
        <f>'Raw_At-Risk_Data'!K53</f>
        <v>0</v>
      </c>
      <c r="L175" s="37">
        <f>'Raw_At-Risk_Data'!L53</f>
        <v>0</v>
      </c>
      <c r="M175" s="37">
        <f>'Raw_At-Risk_Data'!M53</f>
        <v>0</v>
      </c>
      <c r="N175" s="37"/>
      <c r="O175" s="37"/>
      <c r="P175" s="37">
        <f>'Raw_At-Risk_Data'!N53</f>
        <v>0</v>
      </c>
      <c r="Q175" s="37">
        <f>'Raw_At-Risk_Data'!O53</f>
        <v>154</v>
      </c>
      <c r="R175" s="37">
        <f>'Raw_At-Risk_Data'!P53</f>
        <v>17</v>
      </c>
      <c r="S175" s="37">
        <f>'Raw_At-Risk_Data'!Q53</f>
        <v>944</v>
      </c>
      <c r="T175" s="37">
        <f>'Raw_At-Risk_Data'!R53</f>
        <v>0</v>
      </c>
      <c r="U175" s="37">
        <f>'Raw_At-Risk_Data'!S53</f>
        <v>0</v>
      </c>
      <c r="V175" s="37">
        <f>'Raw_At-Risk_Data'!T53</f>
        <v>0</v>
      </c>
      <c r="W175" s="37">
        <f>'Raw_At-Risk_Data'!U53</f>
        <v>0</v>
      </c>
      <c r="X175" s="37">
        <f>'Raw_At-Risk_Data'!V53</f>
        <v>0</v>
      </c>
      <c r="Y175" s="37">
        <f>'Raw_At-Risk_Data'!W53</f>
        <v>0</v>
      </c>
      <c r="Z175" s="37"/>
      <c r="AA175" s="37"/>
      <c r="AB175" s="37">
        <f>'Raw_At-Risk_Data'!X53</f>
        <v>0</v>
      </c>
      <c r="AC175" s="37">
        <f>'Raw_At-Risk_Data'!Y53</f>
        <v>398</v>
      </c>
      <c r="AD175" s="37">
        <f>'Raw_At-Risk_Data'!Z53</f>
        <v>22</v>
      </c>
      <c r="AE175" s="37">
        <f>'Raw_At-Risk_Data'!AA53</f>
        <v>999</v>
      </c>
      <c r="AF175" s="37">
        <f>'Raw_At-Risk_Data'!AB53</f>
        <v>0</v>
      </c>
      <c r="AG175" s="37">
        <f>'Raw_At-Risk_Data'!AC53</f>
        <v>0</v>
      </c>
      <c r="AH175" s="37">
        <f>'Raw_At-Risk_Data'!AD53</f>
        <v>0</v>
      </c>
      <c r="AI175" s="37">
        <f>'Raw_At-Risk_Data'!AE53</f>
        <v>0</v>
      </c>
      <c r="AJ175" s="37">
        <f>'Raw_At-Risk_Data'!AF53</f>
        <v>0</v>
      </c>
      <c r="AK175" s="37">
        <f>'Raw_At-Risk_Data'!AG53</f>
        <v>0</v>
      </c>
      <c r="AL175" s="37"/>
      <c r="AM175" s="37"/>
      <c r="AN175" s="37">
        <f>'Raw_At-Risk_Data'!AH53</f>
        <v>3</v>
      </c>
      <c r="AO175" s="37">
        <f>'Raw_At-Risk_Data'!AI53</f>
        <v>255</v>
      </c>
      <c r="AP175" s="37">
        <f>'Raw_At-Risk_Data'!AJ53</f>
        <v>26</v>
      </c>
      <c r="AQ175" s="37">
        <f>'Raw_At-Risk_Data'!AK53</f>
        <v>1010</v>
      </c>
      <c r="AR175" s="37">
        <f>'Raw_At-Risk_Data'!AL53</f>
        <v>0</v>
      </c>
      <c r="AS175" s="37">
        <f>'Raw_At-Risk_Data'!AM53</f>
        <v>0</v>
      </c>
      <c r="AT175" s="37">
        <f>'Raw_At-Risk_Data'!AN53</f>
        <v>0</v>
      </c>
      <c r="AU175" s="37">
        <f>'Raw_At-Risk_Data'!AO53</f>
        <v>0</v>
      </c>
      <c r="AV175" s="37">
        <f>'Raw_At-Risk_Data'!AP53</f>
        <v>0</v>
      </c>
      <c r="AW175" s="37">
        <f>'Raw_At-Risk_Data'!AQ53</f>
        <v>0</v>
      </c>
      <c r="AX175" s="37"/>
    </row>
    <row r="176" spans="1:50" x14ac:dyDescent="0.25">
      <c r="A176" s="35" t="str">
        <f>'Raw_At-Risk_Data'!A54</f>
        <v>40</v>
      </c>
      <c r="B176" t="str">
        <f>'Raw_At-Risk_Data'!B54</f>
        <v>CNM</v>
      </c>
      <c r="C176" s="343" t="str">
        <f>'Raw_At-Risk_Data'!C54</f>
        <v>2</v>
      </c>
      <c r="D176" s="37">
        <f>'Raw_At-Risk_Data'!D54</f>
        <v>3</v>
      </c>
      <c r="E176" s="37">
        <f>'Raw_At-Risk_Data'!E54</f>
        <v>276</v>
      </c>
      <c r="F176" s="37">
        <f>'Raw_At-Risk_Data'!F54</f>
        <v>7</v>
      </c>
      <c r="G176" s="37">
        <f>'Raw_At-Risk_Data'!G54</f>
        <v>154</v>
      </c>
      <c r="H176" s="37">
        <f>'Raw_At-Risk_Data'!H54</f>
        <v>0</v>
      </c>
      <c r="I176" s="37">
        <f>'Raw_At-Risk_Data'!I54</f>
        <v>0</v>
      </c>
      <c r="J176" s="37">
        <f>'Raw_At-Risk_Data'!J54</f>
        <v>0</v>
      </c>
      <c r="K176" s="37">
        <f>'Raw_At-Risk_Data'!K54</f>
        <v>0</v>
      </c>
      <c r="L176" s="37">
        <f>'Raw_At-Risk_Data'!L54</f>
        <v>0</v>
      </c>
      <c r="M176" s="37">
        <f>'Raw_At-Risk_Data'!M54</f>
        <v>0</v>
      </c>
      <c r="N176" s="37"/>
      <c r="O176" s="37"/>
      <c r="P176" s="37">
        <f>'Raw_At-Risk_Data'!N54</f>
        <v>0</v>
      </c>
      <c r="Q176" s="37">
        <f>'Raw_At-Risk_Data'!O54</f>
        <v>255</v>
      </c>
      <c r="R176" s="37">
        <f>'Raw_At-Risk_Data'!P54</f>
        <v>3</v>
      </c>
      <c r="S176" s="37">
        <f>'Raw_At-Risk_Data'!Q54</f>
        <v>168</v>
      </c>
      <c r="T176" s="37">
        <f>'Raw_At-Risk_Data'!R54</f>
        <v>0</v>
      </c>
      <c r="U176" s="37">
        <f>'Raw_At-Risk_Data'!S54</f>
        <v>0</v>
      </c>
      <c r="V176" s="37">
        <f>'Raw_At-Risk_Data'!T54</f>
        <v>0</v>
      </c>
      <c r="W176" s="37">
        <f>'Raw_At-Risk_Data'!U54</f>
        <v>0</v>
      </c>
      <c r="X176" s="37">
        <f>'Raw_At-Risk_Data'!V54</f>
        <v>0</v>
      </c>
      <c r="Y176" s="37">
        <f>'Raw_At-Risk_Data'!W54</f>
        <v>0</v>
      </c>
      <c r="Z176" s="37"/>
      <c r="AA176" s="37"/>
      <c r="AB176" s="37">
        <f>'Raw_At-Risk_Data'!X54</f>
        <v>8</v>
      </c>
      <c r="AC176" s="37">
        <f>'Raw_At-Risk_Data'!Y54</f>
        <v>299</v>
      </c>
      <c r="AD176" s="37">
        <f>'Raw_At-Risk_Data'!Z54</f>
        <v>17</v>
      </c>
      <c r="AE176" s="37">
        <f>'Raw_At-Risk_Data'!AA54</f>
        <v>171</v>
      </c>
      <c r="AF176" s="37">
        <f>'Raw_At-Risk_Data'!AB54</f>
        <v>0</v>
      </c>
      <c r="AG176" s="37">
        <f>'Raw_At-Risk_Data'!AC54</f>
        <v>0</v>
      </c>
      <c r="AH176" s="37">
        <f>'Raw_At-Risk_Data'!AD54</f>
        <v>0</v>
      </c>
      <c r="AI176" s="37">
        <f>'Raw_At-Risk_Data'!AE54</f>
        <v>0</v>
      </c>
      <c r="AJ176" s="37">
        <f>'Raw_At-Risk_Data'!AF54</f>
        <v>0</v>
      </c>
      <c r="AK176" s="37">
        <f>'Raw_At-Risk_Data'!AG54</f>
        <v>0</v>
      </c>
      <c r="AL176" s="37"/>
      <c r="AM176" s="37"/>
      <c r="AN176" s="37">
        <f>'Raw_At-Risk_Data'!AH54</f>
        <v>6</v>
      </c>
      <c r="AO176" s="37">
        <f>'Raw_At-Risk_Data'!AI54</f>
        <v>276</v>
      </c>
      <c r="AP176" s="37">
        <f>'Raw_At-Risk_Data'!AJ54</f>
        <v>15</v>
      </c>
      <c r="AQ176" s="37">
        <f>'Raw_At-Risk_Data'!AK54</f>
        <v>167</v>
      </c>
      <c r="AR176" s="37">
        <f>'Raw_At-Risk_Data'!AL54</f>
        <v>0</v>
      </c>
      <c r="AS176" s="37">
        <f>'Raw_At-Risk_Data'!AM54</f>
        <v>0</v>
      </c>
      <c r="AT176" s="37">
        <f>'Raw_At-Risk_Data'!AN54</f>
        <v>0</v>
      </c>
      <c r="AU176" s="37">
        <f>'Raw_At-Risk_Data'!AO54</f>
        <v>0</v>
      </c>
      <c r="AV176" s="37">
        <f>'Raw_At-Risk_Data'!AP54</f>
        <v>0</v>
      </c>
      <c r="AW176" s="37">
        <f>'Raw_At-Risk_Data'!AQ54</f>
        <v>0</v>
      </c>
      <c r="AX176" s="37"/>
    </row>
    <row r="177" spans="1:50" x14ac:dyDescent="0.25">
      <c r="A177" s="35" t="str">
        <f>'Raw_At-Risk_Data'!A55</f>
        <v>40</v>
      </c>
      <c r="B177" t="str">
        <f>'Raw_At-Risk_Data'!B55</f>
        <v>CNM</v>
      </c>
      <c r="C177" s="343" t="str">
        <f>'Raw_At-Risk_Data'!C55</f>
        <v>3</v>
      </c>
      <c r="D177" s="37">
        <f>'Raw_At-Risk_Data'!D55</f>
        <v>314</v>
      </c>
      <c r="E177" s="37">
        <f>'Raw_At-Risk_Data'!E55</f>
        <v>55</v>
      </c>
      <c r="F177" s="37">
        <f>'Raw_At-Risk_Data'!F55</f>
        <v>2</v>
      </c>
      <c r="G177" s="37">
        <f>'Raw_At-Risk_Data'!G55</f>
        <v>125</v>
      </c>
      <c r="H177" s="37">
        <f>'Raw_At-Risk_Data'!H55</f>
        <v>0</v>
      </c>
      <c r="I177" s="37">
        <f>'Raw_At-Risk_Data'!I55</f>
        <v>0</v>
      </c>
      <c r="J177" s="37">
        <f>'Raw_At-Risk_Data'!J55</f>
        <v>0</v>
      </c>
      <c r="K177" s="37">
        <f>'Raw_At-Risk_Data'!K55</f>
        <v>0</v>
      </c>
      <c r="L177" s="37">
        <f>'Raw_At-Risk_Data'!L55</f>
        <v>0</v>
      </c>
      <c r="M177" s="37">
        <f>'Raw_At-Risk_Data'!M55</f>
        <v>0</v>
      </c>
      <c r="N177" s="37"/>
      <c r="O177" s="37"/>
      <c r="P177" s="37">
        <f>'Raw_At-Risk_Data'!N55</f>
        <v>304</v>
      </c>
      <c r="Q177" s="37">
        <f>'Raw_At-Risk_Data'!O55</f>
        <v>44</v>
      </c>
      <c r="R177" s="37">
        <f>'Raw_At-Risk_Data'!P55</f>
        <v>0</v>
      </c>
      <c r="S177" s="37">
        <f>'Raw_At-Risk_Data'!Q55</f>
        <v>149</v>
      </c>
      <c r="T177" s="37">
        <f>'Raw_At-Risk_Data'!R55</f>
        <v>0</v>
      </c>
      <c r="U177" s="37">
        <f>'Raw_At-Risk_Data'!S55</f>
        <v>0</v>
      </c>
      <c r="V177" s="37">
        <f>'Raw_At-Risk_Data'!T55</f>
        <v>0</v>
      </c>
      <c r="W177" s="37">
        <f>'Raw_At-Risk_Data'!U55</f>
        <v>0</v>
      </c>
      <c r="X177" s="37">
        <f>'Raw_At-Risk_Data'!V55</f>
        <v>0</v>
      </c>
      <c r="Y177" s="37">
        <f>'Raw_At-Risk_Data'!W55</f>
        <v>0</v>
      </c>
      <c r="Z177" s="37"/>
      <c r="AA177" s="37"/>
      <c r="AB177" s="37">
        <f>'Raw_At-Risk_Data'!X55</f>
        <v>338</v>
      </c>
      <c r="AC177" s="37">
        <f>'Raw_At-Risk_Data'!Y55</f>
        <v>60</v>
      </c>
      <c r="AD177" s="37">
        <f>'Raw_At-Risk_Data'!Z55</f>
        <v>0</v>
      </c>
      <c r="AE177" s="37">
        <f>'Raw_At-Risk_Data'!AA55</f>
        <v>261</v>
      </c>
      <c r="AF177" s="37">
        <f>'Raw_At-Risk_Data'!AB55</f>
        <v>0</v>
      </c>
      <c r="AG177" s="37">
        <f>'Raw_At-Risk_Data'!AC55</f>
        <v>0</v>
      </c>
      <c r="AH177" s="37">
        <f>'Raw_At-Risk_Data'!AD55</f>
        <v>0</v>
      </c>
      <c r="AI177" s="37">
        <f>'Raw_At-Risk_Data'!AE55</f>
        <v>0</v>
      </c>
      <c r="AJ177" s="37">
        <f>'Raw_At-Risk_Data'!AF55</f>
        <v>0</v>
      </c>
      <c r="AK177" s="37">
        <f>'Raw_At-Risk_Data'!AG55</f>
        <v>0</v>
      </c>
      <c r="AL177" s="37"/>
      <c r="AM177" s="37"/>
      <c r="AN177" s="37">
        <f>'Raw_At-Risk_Data'!AH55</f>
        <v>203</v>
      </c>
      <c r="AO177" s="37">
        <f>'Raw_At-Risk_Data'!AI55</f>
        <v>47</v>
      </c>
      <c r="AP177" s="37">
        <f>'Raw_At-Risk_Data'!AJ55</f>
        <v>0</v>
      </c>
      <c r="AQ177" s="37">
        <f>'Raw_At-Risk_Data'!AK55</f>
        <v>236</v>
      </c>
      <c r="AR177" s="37">
        <f>'Raw_At-Risk_Data'!AL55</f>
        <v>0</v>
      </c>
      <c r="AS177" s="37">
        <f>'Raw_At-Risk_Data'!AM55</f>
        <v>0</v>
      </c>
      <c r="AT177" s="37">
        <f>'Raw_At-Risk_Data'!AN55</f>
        <v>0</v>
      </c>
      <c r="AU177" s="37">
        <f>'Raw_At-Risk_Data'!AO55</f>
        <v>0</v>
      </c>
      <c r="AV177" s="37">
        <f>'Raw_At-Risk_Data'!AP55</f>
        <v>0</v>
      </c>
      <c r="AW177" s="37">
        <f>'Raw_At-Risk_Data'!AQ55</f>
        <v>0</v>
      </c>
      <c r="AX177" s="37"/>
    </row>
    <row r="178" spans="1:50" x14ac:dyDescent="0.25">
      <c r="D178" s="344">
        <f t="shared" ref="D178:M178" si="136">SUM(D175:D177)</f>
        <v>326</v>
      </c>
      <c r="E178" s="344">
        <f t="shared" si="136"/>
        <v>485</v>
      </c>
      <c r="F178" s="344">
        <f t="shared" si="136"/>
        <v>23</v>
      </c>
      <c r="G178" s="344">
        <f t="shared" si="136"/>
        <v>988</v>
      </c>
      <c r="H178" s="344">
        <f t="shared" si="136"/>
        <v>0</v>
      </c>
      <c r="I178" s="344">
        <f t="shared" si="136"/>
        <v>0</v>
      </c>
      <c r="J178" s="344">
        <f t="shared" si="136"/>
        <v>0</v>
      </c>
      <c r="K178" s="344">
        <f t="shared" si="136"/>
        <v>0</v>
      </c>
      <c r="L178" s="344">
        <f t="shared" si="136"/>
        <v>0</v>
      </c>
      <c r="M178" s="344">
        <f t="shared" si="136"/>
        <v>0</v>
      </c>
      <c r="N178" s="37"/>
      <c r="O178" s="37"/>
      <c r="P178" s="344">
        <f t="shared" ref="P178:Y178" si="137">SUM(P175:P177)</f>
        <v>304</v>
      </c>
      <c r="Q178" s="344">
        <f t="shared" si="137"/>
        <v>453</v>
      </c>
      <c r="R178" s="344">
        <f t="shared" si="137"/>
        <v>20</v>
      </c>
      <c r="S178" s="344">
        <f t="shared" si="137"/>
        <v>1261</v>
      </c>
      <c r="T178" s="344">
        <f t="shared" si="137"/>
        <v>0</v>
      </c>
      <c r="U178" s="344">
        <f t="shared" si="137"/>
        <v>0</v>
      </c>
      <c r="V178" s="344">
        <f t="shared" si="137"/>
        <v>0</v>
      </c>
      <c r="W178" s="344">
        <f t="shared" si="137"/>
        <v>0</v>
      </c>
      <c r="X178" s="344">
        <f t="shared" si="137"/>
        <v>0</v>
      </c>
      <c r="Y178" s="344">
        <f t="shared" si="137"/>
        <v>0</v>
      </c>
      <c r="Z178" s="37"/>
      <c r="AA178" s="37"/>
      <c r="AB178" s="344">
        <f t="shared" ref="AB178:AK178" si="138">SUM(AB175:AB177)</f>
        <v>346</v>
      </c>
      <c r="AC178" s="344">
        <f t="shared" si="138"/>
        <v>757</v>
      </c>
      <c r="AD178" s="344">
        <f t="shared" si="138"/>
        <v>39</v>
      </c>
      <c r="AE178" s="344">
        <f t="shared" si="138"/>
        <v>1431</v>
      </c>
      <c r="AF178" s="344">
        <f t="shared" si="138"/>
        <v>0</v>
      </c>
      <c r="AG178" s="344">
        <f t="shared" si="138"/>
        <v>0</v>
      </c>
      <c r="AH178" s="344">
        <f t="shared" si="138"/>
        <v>0</v>
      </c>
      <c r="AI178" s="344">
        <f t="shared" si="138"/>
        <v>0</v>
      </c>
      <c r="AJ178" s="344">
        <f t="shared" si="138"/>
        <v>0</v>
      </c>
      <c r="AK178" s="344">
        <f t="shared" si="138"/>
        <v>0</v>
      </c>
      <c r="AL178" s="37"/>
      <c r="AM178" s="37"/>
      <c r="AN178" s="344">
        <f t="shared" ref="AN178:AW178" si="139">SUM(AN175:AN177)</f>
        <v>212</v>
      </c>
      <c r="AO178" s="344">
        <f t="shared" si="139"/>
        <v>578</v>
      </c>
      <c r="AP178" s="344">
        <f t="shared" si="139"/>
        <v>41</v>
      </c>
      <c r="AQ178" s="344">
        <f t="shared" si="139"/>
        <v>1413</v>
      </c>
      <c r="AR178" s="344">
        <f t="shared" si="139"/>
        <v>0</v>
      </c>
      <c r="AS178" s="344">
        <f t="shared" si="139"/>
        <v>0</v>
      </c>
      <c r="AT178" s="344">
        <f t="shared" si="139"/>
        <v>0</v>
      </c>
      <c r="AU178" s="344">
        <f t="shared" si="139"/>
        <v>0</v>
      </c>
      <c r="AV178" s="344">
        <f t="shared" si="139"/>
        <v>0</v>
      </c>
      <c r="AW178" s="344">
        <f t="shared" si="139"/>
        <v>0</v>
      </c>
      <c r="AX178" s="37"/>
    </row>
    <row r="179" spans="1:50" x14ac:dyDescent="0.25"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</row>
    <row r="180" spans="1:50" x14ac:dyDescent="0.25">
      <c r="D180" s="37">
        <f>D175*Matrices!$B$54</f>
        <v>5175</v>
      </c>
      <c r="E180" s="37">
        <f>E175*Matrices!$C$54</f>
        <v>88550</v>
      </c>
      <c r="F180" s="37">
        <f>F175*Matrices!$D$54</f>
        <v>8050</v>
      </c>
      <c r="G180" s="37">
        <f>G175*Matrices!$E$54</f>
        <v>407675</v>
      </c>
      <c r="H180" s="37">
        <f>H175*Matrices!$F$54</f>
        <v>0</v>
      </c>
      <c r="I180" s="37">
        <f>I175*Matrices!$G$54</f>
        <v>0</v>
      </c>
      <c r="J180" s="37">
        <f>J175*Matrices!$H$54</f>
        <v>0</v>
      </c>
      <c r="K180" s="37">
        <f>K175*Matrices!$I$54</f>
        <v>0</v>
      </c>
      <c r="L180" s="37">
        <f>L175*Matrices!$J$54</f>
        <v>0</v>
      </c>
      <c r="M180" s="37">
        <f>M175*Matrices!$K$54</f>
        <v>0</v>
      </c>
      <c r="N180" s="37"/>
      <c r="O180" s="37"/>
      <c r="P180" s="37">
        <f>P175*Matrices!$B$54</f>
        <v>0</v>
      </c>
      <c r="Q180" s="37">
        <f>Q175*Matrices!$C$54</f>
        <v>88550</v>
      </c>
      <c r="R180" s="37">
        <f>R175*Matrices!$D$54</f>
        <v>9775</v>
      </c>
      <c r="S180" s="37">
        <f>S175*Matrices!$E$54</f>
        <v>542800</v>
      </c>
      <c r="T180" s="37">
        <f>T175*Matrices!$F$54</f>
        <v>0</v>
      </c>
      <c r="U180" s="37">
        <f>U175*Matrices!$G$54</f>
        <v>0</v>
      </c>
      <c r="V180" s="37">
        <f>V175*Matrices!$H$54</f>
        <v>0</v>
      </c>
      <c r="W180" s="37">
        <f>W175*Matrices!$I$54</f>
        <v>0</v>
      </c>
      <c r="X180" s="37">
        <f>X175*Matrices!$J$54</f>
        <v>0</v>
      </c>
      <c r="Y180" s="37">
        <f>Y175*Matrices!$K$54</f>
        <v>0</v>
      </c>
      <c r="Z180" s="37"/>
      <c r="AA180" s="37"/>
      <c r="AB180" s="37">
        <f>AB175*Matrices!$B$54</f>
        <v>0</v>
      </c>
      <c r="AC180" s="37">
        <f>AC175*Matrices!$C$54</f>
        <v>228850</v>
      </c>
      <c r="AD180" s="37">
        <f>AD175*Matrices!$D$54</f>
        <v>12650</v>
      </c>
      <c r="AE180" s="37">
        <f>AE175*Matrices!$E$54</f>
        <v>574425</v>
      </c>
      <c r="AF180" s="37">
        <f>AF175*Matrices!$F$54</f>
        <v>0</v>
      </c>
      <c r="AG180" s="37">
        <f>AG175*Matrices!$G$54</f>
        <v>0</v>
      </c>
      <c r="AH180" s="37">
        <f>AH175*Matrices!$H$54</f>
        <v>0</v>
      </c>
      <c r="AI180" s="37">
        <f>AI175*Matrices!$I$54</f>
        <v>0</v>
      </c>
      <c r="AJ180" s="37">
        <f>AJ175*Matrices!$J$54</f>
        <v>0</v>
      </c>
      <c r="AK180" s="37">
        <f>AK175*Matrices!$K$54</f>
        <v>0</v>
      </c>
      <c r="AL180" s="37"/>
      <c r="AM180" s="37"/>
      <c r="AN180" s="37">
        <f>AN175*Matrices!$B$54</f>
        <v>1725</v>
      </c>
      <c r="AO180" s="37">
        <f>AO175*Matrices!$C$54</f>
        <v>146625</v>
      </c>
      <c r="AP180" s="37">
        <f>AP175*Matrices!$D$54</f>
        <v>14950</v>
      </c>
      <c r="AQ180" s="37">
        <f>AQ175*Matrices!$E$54</f>
        <v>580750</v>
      </c>
      <c r="AR180" s="37">
        <f>AR175*Matrices!$F$54</f>
        <v>0</v>
      </c>
      <c r="AS180" s="37">
        <f>AS175*Matrices!$G$54</f>
        <v>0</v>
      </c>
      <c r="AT180" s="37">
        <f>AT175*Matrices!$H$54</f>
        <v>0</v>
      </c>
      <c r="AU180" s="37">
        <f>AU175*Matrices!$I$54</f>
        <v>0</v>
      </c>
      <c r="AV180" s="37">
        <f>AV175*Matrices!$J$54</f>
        <v>0</v>
      </c>
      <c r="AW180" s="37">
        <f>AW175*Matrices!$K$54</f>
        <v>0</v>
      </c>
      <c r="AX180" s="37"/>
    </row>
    <row r="181" spans="1:50" x14ac:dyDescent="0.25">
      <c r="D181" s="37">
        <f>D176*Matrices!$B$55</f>
        <v>1725</v>
      </c>
      <c r="E181" s="37">
        <f>E176*Matrices!$C$55</f>
        <v>158700</v>
      </c>
      <c r="F181" s="37">
        <f>F176*Matrices!$D$55</f>
        <v>4025</v>
      </c>
      <c r="G181" s="37">
        <f>G176*Matrices!$E$55</f>
        <v>88550</v>
      </c>
      <c r="H181" s="37">
        <f>H176*Matrices!$F$55</f>
        <v>0</v>
      </c>
      <c r="I181" s="37">
        <f>I176*Matrices!$G$55</f>
        <v>0</v>
      </c>
      <c r="J181" s="37">
        <f>J176*Matrices!$H$55</f>
        <v>0</v>
      </c>
      <c r="K181" s="37">
        <f>K176*Matrices!$I$55</f>
        <v>0</v>
      </c>
      <c r="L181" s="37">
        <f>L176*Matrices!$J$55</f>
        <v>0</v>
      </c>
      <c r="M181" s="37">
        <f>M176*Matrices!$K$55</f>
        <v>0</v>
      </c>
      <c r="N181" s="37"/>
      <c r="O181" s="37"/>
      <c r="P181" s="37">
        <f>P176*Matrices!$B$55</f>
        <v>0</v>
      </c>
      <c r="Q181" s="37">
        <f>Q176*Matrices!$C$55</f>
        <v>146625</v>
      </c>
      <c r="R181" s="37">
        <f>R176*Matrices!$D$55</f>
        <v>1725</v>
      </c>
      <c r="S181" s="37">
        <f>S176*Matrices!$E$55</f>
        <v>96600</v>
      </c>
      <c r="T181" s="37">
        <f>T176*Matrices!$F$55</f>
        <v>0</v>
      </c>
      <c r="U181" s="37">
        <f>U176*Matrices!$G$55</f>
        <v>0</v>
      </c>
      <c r="V181" s="37">
        <f>V176*Matrices!$H$55</f>
        <v>0</v>
      </c>
      <c r="W181" s="37">
        <f>W176*Matrices!$I$55</f>
        <v>0</v>
      </c>
      <c r="X181" s="37">
        <f>X176*Matrices!$J$55</f>
        <v>0</v>
      </c>
      <c r="Y181" s="37">
        <f>Y176*Matrices!$K$55</f>
        <v>0</v>
      </c>
      <c r="Z181" s="37"/>
      <c r="AA181" s="37"/>
      <c r="AB181" s="37">
        <f>AB176*Matrices!$B$55</f>
        <v>4600</v>
      </c>
      <c r="AC181" s="37">
        <f>AC176*Matrices!$C$55</f>
        <v>171925</v>
      </c>
      <c r="AD181" s="37">
        <f>AD176*Matrices!$D$55</f>
        <v>9775</v>
      </c>
      <c r="AE181" s="37">
        <f>AE176*Matrices!$E$55</f>
        <v>98325</v>
      </c>
      <c r="AF181" s="37">
        <f>AF176*Matrices!$F$55</f>
        <v>0</v>
      </c>
      <c r="AG181" s="37">
        <f>AG176*Matrices!$G$55</f>
        <v>0</v>
      </c>
      <c r="AH181" s="37">
        <f>AH176*Matrices!$H$55</f>
        <v>0</v>
      </c>
      <c r="AI181" s="37">
        <f>AI176*Matrices!$I$55</f>
        <v>0</v>
      </c>
      <c r="AJ181" s="37">
        <f>AJ176*Matrices!$J$55</f>
        <v>0</v>
      </c>
      <c r="AK181" s="37">
        <f>AK176*Matrices!$K$55</f>
        <v>0</v>
      </c>
      <c r="AL181" s="37"/>
      <c r="AM181" s="37"/>
      <c r="AN181" s="37">
        <f>AN176*Matrices!$B$55</f>
        <v>3450</v>
      </c>
      <c r="AO181" s="37">
        <f>AO176*Matrices!$C$55</f>
        <v>158700</v>
      </c>
      <c r="AP181" s="37">
        <f>AP176*Matrices!$D$55</f>
        <v>8625</v>
      </c>
      <c r="AQ181" s="37">
        <f>AQ176*Matrices!$E$55</f>
        <v>96025</v>
      </c>
      <c r="AR181" s="37">
        <f>AR176*Matrices!$F$55</f>
        <v>0</v>
      </c>
      <c r="AS181" s="37">
        <f>AS176*Matrices!$G$55</f>
        <v>0</v>
      </c>
      <c r="AT181" s="37">
        <f>AT176*Matrices!$H$55</f>
        <v>0</v>
      </c>
      <c r="AU181" s="37">
        <f>AU176*Matrices!$I$55</f>
        <v>0</v>
      </c>
      <c r="AV181" s="37">
        <f>AV176*Matrices!$J$55</f>
        <v>0</v>
      </c>
      <c r="AW181" s="37">
        <f>AW176*Matrices!$K$55</f>
        <v>0</v>
      </c>
      <c r="AX181" s="37"/>
    </row>
    <row r="182" spans="1:50" x14ac:dyDescent="0.25">
      <c r="D182" s="37">
        <f>D177*Matrices!$B$56</f>
        <v>180550</v>
      </c>
      <c r="E182" s="37">
        <f>E177*Matrices!$C$56</f>
        <v>31625</v>
      </c>
      <c r="F182" s="37">
        <f>F177*Matrices!$D$56</f>
        <v>1150</v>
      </c>
      <c r="G182" s="37">
        <f>G177*Matrices!$E$56</f>
        <v>71875</v>
      </c>
      <c r="H182" s="37">
        <f>H177*Matrices!$F$56</f>
        <v>0</v>
      </c>
      <c r="I182" s="37">
        <f>I177*Matrices!$G$56</f>
        <v>0</v>
      </c>
      <c r="J182" s="37">
        <f>J177*Matrices!$H$56</f>
        <v>0</v>
      </c>
      <c r="K182" s="37">
        <f>K177*Matrices!$I$56</f>
        <v>0</v>
      </c>
      <c r="L182" s="37">
        <f>L177*Matrices!$J$56</f>
        <v>0</v>
      </c>
      <c r="M182" s="37">
        <f>M177*Matrices!$K$56</f>
        <v>0</v>
      </c>
      <c r="N182" s="37"/>
      <c r="O182" s="37"/>
      <c r="P182" s="37">
        <f>P177*Matrices!$B$56</f>
        <v>174800</v>
      </c>
      <c r="Q182" s="37">
        <f>Q177*Matrices!$C$56</f>
        <v>25300</v>
      </c>
      <c r="R182" s="37">
        <f>R177*Matrices!$D$56</f>
        <v>0</v>
      </c>
      <c r="S182" s="37">
        <f>S177*Matrices!$E$56</f>
        <v>85675</v>
      </c>
      <c r="T182" s="37">
        <f>T177*Matrices!$F$56</f>
        <v>0</v>
      </c>
      <c r="U182" s="37">
        <f>U177*Matrices!$G$56</f>
        <v>0</v>
      </c>
      <c r="V182" s="37">
        <f>V177*Matrices!$H$56</f>
        <v>0</v>
      </c>
      <c r="W182" s="37">
        <f>W177*Matrices!$I$56</f>
        <v>0</v>
      </c>
      <c r="X182" s="37">
        <f>X177*Matrices!$J$56</f>
        <v>0</v>
      </c>
      <c r="Y182" s="37">
        <f>Y177*Matrices!$K$56</f>
        <v>0</v>
      </c>
      <c r="Z182" s="37"/>
      <c r="AA182" s="37"/>
      <c r="AB182" s="37">
        <f>AB177*Matrices!$B$56</f>
        <v>194350</v>
      </c>
      <c r="AC182" s="37">
        <f>AC177*Matrices!$C$56</f>
        <v>34500</v>
      </c>
      <c r="AD182" s="37">
        <f>AD177*Matrices!$D$56</f>
        <v>0</v>
      </c>
      <c r="AE182" s="37">
        <f>AE177*Matrices!$E$56</f>
        <v>150075</v>
      </c>
      <c r="AF182" s="37">
        <f>AF177*Matrices!$F$56</f>
        <v>0</v>
      </c>
      <c r="AG182" s="37">
        <f>AG177*Matrices!$G$56</f>
        <v>0</v>
      </c>
      <c r="AH182" s="37">
        <f>AH177*Matrices!$H$56</f>
        <v>0</v>
      </c>
      <c r="AI182" s="37">
        <f>AI177*Matrices!$I$56</f>
        <v>0</v>
      </c>
      <c r="AJ182" s="37">
        <f>AJ177*Matrices!$J$56</f>
        <v>0</v>
      </c>
      <c r="AK182" s="37">
        <f>AK177*Matrices!$K$56</f>
        <v>0</v>
      </c>
      <c r="AL182" s="37"/>
      <c r="AM182" s="37"/>
      <c r="AN182" s="37">
        <f>AN177*Matrices!$B$56</f>
        <v>116725</v>
      </c>
      <c r="AO182" s="37">
        <f>AO177*Matrices!$C$56</f>
        <v>27025</v>
      </c>
      <c r="AP182" s="37">
        <f>AP177*Matrices!$D$56</f>
        <v>0</v>
      </c>
      <c r="AQ182" s="37">
        <f>AQ177*Matrices!$E$56</f>
        <v>135700</v>
      </c>
      <c r="AR182" s="37">
        <f>AR177*Matrices!$F$56</f>
        <v>0</v>
      </c>
      <c r="AS182" s="37">
        <f>AS177*Matrices!$G$56</f>
        <v>0</v>
      </c>
      <c r="AT182" s="37">
        <f>AT177*Matrices!$H$56</f>
        <v>0</v>
      </c>
      <c r="AU182" s="37">
        <f>AU177*Matrices!$I$56</f>
        <v>0</v>
      </c>
      <c r="AV182" s="37">
        <f>AV177*Matrices!$J$56</f>
        <v>0</v>
      </c>
      <c r="AW182" s="37">
        <f>AW177*Matrices!$K$56</f>
        <v>0</v>
      </c>
      <c r="AX182" s="37"/>
    </row>
    <row r="183" spans="1:50" x14ac:dyDescent="0.25">
      <c r="B183" t="str">
        <f>B177</f>
        <v>CNM</v>
      </c>
      <c r="D183" s="344">
        <f t="shared" ref="D183:M183" si="140">SUM(D180:D182)</f>
        <v>187450</v>
      </c>
      <c r="E183" s="344">
        <f t="shared" si="140"/>
        <v>278875</v>
      </c>
      <c r="F183" s="344">
        <f t="shared" si="140"/>
        <v>13225</v>
      </c>
      <c r="G183" s="344">
        <f t="shared" si="140"/>
        <v>568100</v>
      </c>
      <c r="H183" s="344">
        <f t="shared" si="140"/>
        <v>0</v>
      </c>
      <c r="I183" s="344">
        <f t="shared" si="140"/>
        <v>0</v>
      </c>
      <c r="J183" s="344">
        <f t="shared" si="140"/>
        <v>0</v>
      </c>
      <c r="K183" s="344">
        <f t="shared" si="140"/>
        <v>0</v>
      </c>
      <c r="L183" s="344">
        <f t="shared" si="140"/>
        <v>0</v>
      </c>
      <c r="M183" s="344">
        <f t="shared" si="140"/>
        <v>0</v>
      </c>
      <c r="N183" s="194">
        <f>SUM(D183:M183)/Matrices!$L$56</f>
        <v>327.89442111577682</v>
      </c>
      <c r="O183" s="37"/>
      <c r="P183" s="344">
        <f t="shared" ref="P183:Y183" si="141">SUM(P180:P182)</f>
        <v>174800</v>
      </c>
      <c r="Q183" s="344">
        <f t="shared" si="141"/>
        <v>260475</v>
      </c>
      <c r="R183" s="344">
        <f t="shared" si="141"/>
        <v>11500</v>
      </c>
      <c r="S183" s="344">
        <f t="shared" si="141"/>
        <v>725075</v>
      </c>
      <c r="T183" s="344">
        <f t="shared" si="141"/>
        <v>0</v>
      </c>
      <c r="U183" s="344">
        <f t="shared" si="141"/>
        <v>0</v>
      </c>
      <c r="V183" s="344">
        <f t="shared" si="141"/>
        <v>0</v>
      </c>
      <c r="W183" s="344">
        <f t="shared" si="141"/>
        <v>0</v>
      </c>
      <c r="X183" s="344">
        <f t="shared" si="141"/>
        <v>0</v>
      </c>
      <c r="Y183" s="344">
        <f t="shared" si="141"/>
        <v>0</v>
      </c>
      <c r="Z183" s="194">
        <f>SUM(P183:Y183)/Matrices!$L$56</f>
        <v>366.76664667066586</v>
      </c>
      <c r="AA183" s="37"/>
      <c r="AB183" s="344">
        <f t="shared" ref="AB183:AK183" si="142">SUM(AB180:AB182)</f>
        <v>198950</v>
      </c>
      <c r="AC183" s="344">
        <f t="shared" si="142"/>
        <v>435275</v>
      </c>
      <c r="AD183" s="344">
        <f t="shared" si="142"/>
        <v>22425</v>
      </c>
      <c r="AE183" s="344">
        <f t="shared" si="142"/>
        <v>822825</v>
      </c>
      <c r="AF183" s="344">
        <f t="shared" si="142"/>
        <v>0</v>
      </c>
      <c r="AG183" s="344">
        <f t="shared" si="142"/>
        <v>0</v>
      </c>
      <c r="AH183" s="344">
        <f t="shared" si="142"/>
        <v>0</v>
      </c>
      <c r="AI183" s="344">
        <f t="shared" si="142"/>
        <v>0</v>
      </c>
      <c r="AJ183" s="344">
        <f t="shared" si="142"/>
        <v>0</v>
      </c>
      <c r="AK183" s="344">
        <f t="shared" si="142"/>
        <v>0</v>
      </c>
      <c r="AL183" s="194">
        <f>SUM(AB183:AK183)/Matrices!$L$56</f>
        <v>463.04739052189558</v>
      </c>
      <c r="AM183" s="37"/>
      <c r="AN183" s="344">
        <f t="shared" ref="AN183:AW183" si="143">SUM(AN180:AN182)</f>
        <v>121900</v>
      </c>
      <c r="AO183" s="344">
        <f t="shared" si="143"/>
        <v>332350</v>
      </c>
      <c r="AP183" s="344">
        <f t="shared" si="143"/>
        <v>23575</v>
      </c>
      <c r="AQ183" s="344">
        <f t="shared" si="143"/>
        <v>812475</v>
      </c>
      <c r="AR183" s="344">
        <f t="shared" si="143"/>
        <v>0</v>
      </c>
      <c r="AS183" s="344">
        <f t="shared" si="143"/>
        <v>0</v>
      </c>
      <c r="AT183" s="344">
        <f t="shared" si="143"/>
        <v>0</v>
      </c>
      <c r="AU183" s="344">
        <f t="shared" si="143"/>
        <v>0</v>
      </c>
      <c r="AV183" s="344">
        <f t="shared" si="143"/>
        <v>0</v>
      </c>
      <c r="AW183" s="344">
        <f t="shared" si="143"/>
        <v>0</v>
      </c>
      <c r="AX183" s="194">
        <f>SUM(AN183:AW183)/Matrices!$L$56</f>
        <v>403.83923215356924</v>
      </c>
    </row>
    <row r="184" spans="1:50" x14ac:dyDescent="0.25">
      <c r="D184" s="345"/>
      <c r="E184" s="345"/>
      <c r="F184" s="345"/>
      <c r="G184" s="345"/>
      <c r="H184" s="345"/>
      <c r="I184" s="345"/>
      <c r="J184" s="345"/>
      <c r="K184" s="345"/>
      <c r="L184" s="345"/>
      <c r="M184" s="345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</row>
    <row r="185" spans="1:50" x14ac:dyDescent="0.25">
      <c r="A185" s="35" t="str">
        <f>'Raw_At-Risk_Data'!A56</f>
        <v>42</v>
      </c>
      <c r="B185" t="str">
        <f>'Raw_At-Risk_Data'!B56</f>
        <v>CCC</v>
      </c>
      <c r="C185" s="343" t="str">
        <f>'Raw_At-Risk_Data'!C56</f>
        <v>1</v>
      </c>
      <c r="D185" s="37">
        <f>'Raw_At-Risk_Data'!D56</f>
        <v>0</v>
      </c>
      <c r="E185" s="37">
        <f>'Raw_At-Risk_Data'!E56</f>
        <v>2</v>
      </c>
      <c r="F185" s="37">
        <f>'Raw_At-Risk_Data'!F56</f>
        <v>0</v>
      </c>
      <c r="G185" s="37">
        <f>'Raw_At-Risk_Data'!G56</f>
        <v>55</v>
      </c>
      <c r="H185" s="37">
        <f>'Raw_At-Risk_Data'!H56</f>
        <v>0</v>
      </c>
      <c r="I185" s="37">
        <f>'Raw_At-Risk_Data'!I56</f>
        <v>0</v>
      </c>
      <c r="J185" s="37">
        <f>'Raw_At-Risk_Data'!J56</f>
        <v>0</v>
      </c>
      <c r="K185" s="37">
        <f>'Raw_At-Risk_Data'!K56</f>
        <v>0</v>
      </c>
      <c r="L185" s="37">
        <f>'Raw_At-Risk_Data'!L56</f>
        <v>0</v>
      </c>
      <c r="M185" s="37">
        <f>'Raw_At-Risk_Data'!M56</f>
        <v>0</v>
      </c>
      <c r="N185" s="37"/>
      <c r="O185" s="37"/>
      <c r="P185" s="37">
        <f>'Raw_At-Risk_Data'!N56</f>
        <v>0</v>
      </c>
      <c r="Q185" s="37">
        <f>'Raw_At-Risk_Data'!O56</f>
        <v>4</v>
      </c>
      <c r="R185" s="37">
        <f>'Raw_At-Risk_Data'!P56</f>
        <v>0</v>
      </c>
      <c r="S185" s="37">
        <f>'Raw_At-Risk_Data'!Q56</f>
        <v>63</v>
      </c>
      <c r="T185" s="37">
        <f>'Raw_At-Risk_Data'!R56</f>
        <v>0</v>
      </c>
      <c r="U185" s="37">
        <f>'Raw_At-Risk_Data'!S56</f>
        <v>0</v>
      </c>
      <c r="V185" s="37">
        <f>'Raw_At-Risk_Data'!T56</f>
        <v>0</v>
      </c>
      <c r="W185" s="37">
        <f>'Raw_At-Risk_Data'!U56</f>
        <v>0</v>
      </c>
      <c r="X185" s="37">
        <f>'Raw_At-Risk_Data'!V56</f>
        <v>0</v>
      </c>
      <c r="Y185" s="37">
        <f>'Raw_At-Risk_Data'!W56</f>
        <v>0</v>
      </c>
      <c r="Z185" s="37"/>
      <c r="AA185" s="37"/>
      <c r="AB185" s="37">
        <f>'Raw_At-Risk_Data'!X56</f>
        <v>0</v>
      </c>
      <c r="AC185" s="37">
        <f>'Raw_At-Risk_Data'!Y56</f>
        <v>15</v>
      </c>
      <c r="AD185" s="37">
        <f>'Raw_At-Risk_Data'!Z56</f>
        <v>0</v>
      </c>
      <c r="AE185" s="37">
        <f>'Raw_At-Risk_Data'!AA56</f>
        <v>101</v>
      </c>
      <c r="AF185" s="37">
        <f>'Raw_At-Risk_Data'!AB56</f>
        <v>0</v>
      </c>
      <c r="AG185" s="37">
        <f>'Raw_At-Risk_Data'!AC56</f>
        <v>0</v>
      </c>
      <c r="AH185" s="37">
        <f>'Raw_At-Risk_Data'!AD56</f>
        <v>0</v>
      </c>
      <c r="AI185" s="37">
        <f>'Raw_At-Risk_Data'!AE56</f>
        <v>0</v>
      </c>
      <c r="AJ185" s="37">
        <f>'Raw_At-Risk_Data'!AF56</f>
        <v>0</v>
      </c>
      <c r="AK185" s="37">
        <f>'Raw_At-Risk_Data'!AG56</f>
        <v>0</v>
      </c>
      <c r="AL185" s="37"/>
      <c r="AM185" s="37"/>
      <c r="AN185" s="37">
        <f>'Raw_At-Risk_Data'!AH56</f>
        <v>0</v>
      </c>
      <c r="AO185" s="37">
        <f>'Raw_At-Risk_Data'!AI56</f>
        <v>22</v>
      </c>
      <c r="AP185" s="37">
        <f>'Raw_At-Risk_Data'!AJ56</f>
        <v>0</v>
      </c>
      <c r="AQ185" s="37">
        <f>'Raw_At-Risk_Data'!AK56</f>
        <v>102</v>
      </c>
      <c r="AR185" s="37">
        <f>'Raw_At-Risk_Data'!AL56</f>
        <v>0</v>
      </c>
      <c r="AS185" s="37">
        <f>'Raw_At-Risk_Data'!AM56</f>
        <v>0</v>
      </c>
      <c r="AT185" s="37">
        <f>'Raw_At-Risk_Data'!AN56</f>
        <v>0</v>
      </c>
      <c r="AU185" s="37">
        <f>'Raw_At-Risk_Data'!AO56</f>
        <v>0</v>
      </c>
      <c r="AV185" s="37">
        <f>'Raw_At-Risk_Data'!AP56</f>
        <v>0</v>
      </c>
      <c r="AW185" s="37">
        <f>'Raw_At-Risk_Data'!AQ56</f>
        <v>0</v>
      </c>
      <c r="AX185" s="37"/>
    </row>
    <row r="186" spans="1:50" x14ac:dyDescent="0.25">
      <c r="A186" s="35" t="str">
        <f>'Raw_At-Risk_Data'!A57</f>
        <v>42</v>
      </c>
      <c r="B186" t="str">
        <f>'Raw_At-Risk_Data'!B57</f>
        <v>CCC</v>
      </c>
      <c r="C186" s="343" t="str">
        <f>'Raw_At-Risk_Data'!C57</f>
        <v>2</v>
      </c>
      <c r="D186" s="37">
        <f>'Raw_At-Risk_Data'!D57</f>
        <v>0</v>
      </c>
      <c r="E186" s="37">
        <f>'Raw_At-Risk_Data'!E57</f>
        <v>49</v>
      </c>
      <c r="F186" s="37">
        <f>'Raw_At-Risk_Data'!F57</f>
        <v>0</v>
      </c>
      <c r="G186" s="37">
        <f>'Raw_At-Risk_Data'!G57</f>
        <v>8</v>
      </c>
      <c r="H186" s="37">
        <f>'Raw_At-Risk_Data'!H57</f>
        <v>0</v>
      </c>
      <c r="I186" s="37">
        <f>'Raw_At-Risk_Data'!I57</f>
        <v>0</v>
      </c>
      <c r="J186" s="37">
        <f>'Raw_At-Risk_Data'!J57</f>
        <v>0</v>
      </c>
      <c r="K186" s="37">
        <f>'Raw_At-Risk_Data'!K57</f>
        <v>0</v>
      </c>
      <c r="L186" s="37">
        <f>'Raw_At-Risk_Data'!L57</f>
        <v>0</v>
      </c>
      <c r="M186" s="37">
        <f>'Raw_At-Risk_Data'!M57</f>
        <v>0</v>
      </c>
      <c r="N186" s="37"/>
      <c r="O186" s="37"/>
      <c r="P186" s="37">
        <f>'Raw_At-Risk_Data'!N57</f>
        <v>0</v>
      </c>
      <c r="Q186" s="37">
        <f>'Raw_At-Risk_Data'!O57</f>
        <v>69</v>
      </c>
      <c r="R186" s="37">
        <f>'Raw_At-Risk_Data'!P57</f>
        <v>0</v>
      </c>
      <c r="S186" s="37">
        <f>'Raw_At-Risk_Data'!Q57</f>
        <v>4</v>
      </c>
      <c r="T186" s="37">
        <f>'Raw_At-Risk_Data'!R57</f>
        <v>0</v>
      </c>
      <c r="U186" s="37">
        <f>'Raw_At-Risk_Data'!S57</f>
        <v>0</v>
      </c>
      <c r="V186" s="37">
        <f>'Raw_At-Risk_Data'!T57</f>
        <v>0</v>
      </c>
      <c r="W186" s="37">
        <f>'Raw_At-Risk_Data'!U57</f>
        <v>0</v>
      </c>
      <c r="X186" s="37">
        <f>'Raw_At-Risk_Data'!V57</f>
        <v>0</v>
      </c>
      <c r="Y186" s="37">
        <f>'Raw_At-Risk_Data'!W57</f>
        <v>0</v>
      </c>
      <c r="Z186" s="37"/>
      <c r="AA186" s="37"/>
      <c r="AB186" s="37">
        <f>'Raw_At-Risk_Data'!X57</f>
        <v>0</v>
      </c>
      <c r="AC186" s="37">
        <f>'Raw_At-Risk_Data'!Y57</f>
        <v>68</v>
      </c>
      <c r="AD186" s="37">
        <f>'Raw_At-Risk_Data'!Z57</f>
        <v>0</v>
      </c>
      <c r="AE186" s="37">
        <f>'Raw_At-Risk_Data'!AA57</f>
        <v>6</v>
      </c>
      <c r="AF186" s="37">
        <f>'Raw_At-Risk_Data'!AB57</f>
        <v>0</v>
      </c>
      <c r="AG186" s="37">
        <f>'Raw_At-Risk_Data'!AC57</f>
        <v>0</v>
      </c>
      <c r="AH186" s="37">
        <f>'Raw_At-Risk_Data'!AD57</f>
        <v>0</v>
      </c>
      <c r="AI186" s="37">
        <f>'Raw_At-Risk_Data'!AE57</f>
        <v>0</v>
      </c>
      <c r="AJ186" s="37">
        <f>'Raw_At-Risk_Data'!AF57</f>
        <v>0</v>
      </c>
      <c r="AK186" s="37">
        <f>'Raw_At-Risk_Data'!AG57</f>
        <v>0</v>
      </c>
      <c r="AL186" s="37"/>
      <c r="AM186" s="37"/>
      <c r="AN186" s="37">
        <f>'Raw_At-Risk_Data'!AH57</f>
        <v>0</v>
      </c>
      <c r="AO186" s="37">
        <f>'Raw_At-Risk_Data'!AI57</f>
        <v>59</v>
      </c>
      <c r="AP186" s="37">
        <f>'Raw_At-Risk_Data'!AJ57</f>
        <v>0</v>
      </c>
      <c r="AQ186" s="37">
        <f>'Raw_At-Risk_Data'!AK57</f>
        <v>12</v>
      </c>
      <c r="AR186" s="37">
        <f>'Raw_At-Risk_Data'!AL57</f>
        <v>0</v>
      </c>
      <c r="AS186" s="37">
        <f>'Raw_At-Risk_Data'!AM57</f>
        <v>0</v>
      </c>
      <c r="AT186" s="37">
        <f>'Raw_At-Risk_Data'!AN57</f>
        <v>0</v>
      </c>
      <c r="AU186" s="37">
        <f>'Raw_At-Risk_Data'!AO57</f>
        <v>0</v>
      </c>
      <c r="AV186" s="37">
        <f>'Raw_At-Risk_Data'!AP57</f>
        <v>0</v>
      </c>
      <c r="AW186" s="37">
        <f>'Raw_At-Risk_Data'!AQ57</f>
        <v>0</v>
      </c>
      <c r="AX186" s="37"/>
    </row>
    <row r="187" spans="1:50" x14ac:dyDescent="0.25">
      <c r="A187" s="35" t="str">
        <f>'Raw_At-Risk_Data'!A58</f>
        <v>42</v>
      </c>
      <c r="B187" t="str">
        <f>'Raw_At-Risk_Data'!B58</f>
        <v>CCC</v>
      </c>
      <c r="C187" s="343" t="str">
        <f>'Raw_At-Risk_Data'!C58</f>
        <v>3</v>
      </c>
      <c r="D187" s="37">
        <f>'Raw_At-Risk_Data'!D58</f>
        <v>0</v>
      </c>
      <c r="E187" s="37">
        <f>'Raw_At-Risk_Data'!E58</f>
        <v>46</v>
      </c>
      <c r="F187" s="37">
        <f>'Raw_At-Risk_Data'!F58</f>
        <v>0</v>
      </c>
      <c r="G187" s="37">
        <f>'Raw_At-Risk_Data'!G58</f>
        <v>35</v>
      </c>
      <c r="H187" s="37">
        <f>'Raw_At-Risk_Data'!H58</f>
        <v>0</v>
      </c>
      <c r="I187" s="37">
        <f>'Raw_At-Risk_Data'!I58</f>
        <v>0</v>
      </c>
      <c r="J187" s="37">
        <f>'Raw_At-Risk_Data'!J58</f>
        <v>0</v>
      </c>
      <c r="K187" s="37">
        <f>'Raw_At-Risk_Data'!K58</f>
        <v>0</v>
      </c>
      <c r="L187" s="37">
        <f>'Raw_At-Risk_Data'!L58</f>
        <v>0</v>
      </c>
      <c r="M187" s="37">
        <f>'Raw_At-Risk_Data'!M58</f>
        <v>0</v>
      </c>
      <c r="N187" s="37"/>
      <c r="O187" s="37"/>
      <c r="P187" s="37">
        <f>'Raw_At-Risk_Data'!N58</f>
        <v>0</v>
      </c>
      <c r="Q187" s="37">
        <f>'Raw_At-Risk_Data'!O58</f>
        <v>79</v>
      </c>
      <c r="R187" s="37">
        <f>'Raw_At-Risk_Data'!P58</f>
        <v>0</v>
      </c>
      <c r="S187" s="37">
        <f>'Raw_At-Risk_Data'!Q58</f>
        <v>32</v>
      </c>
      <c r="T187" s="37">
        <f>'Raw_At-Risk_Data'!R58</f>
        <v>0</v>
      </c>
      <c r="U187" s="37">
        <f>'Raw_At-Risk_Data'!S58</f>
        <v>0</v>
      </c>
      <c r="V187" s="37">
        <f>'Raw_At-Risk_Data'!T58</f>
        <v>0</v>
      </c>
      <c r="W187" s="37">
        <f>'Raw_At-Risk_Data'!U58</f>
        <v>0</v>
      </c>
      <c r="X187" s="37">
        <f>'Raw_At-Risk_Data'!V58</f>
        <v>0</v>
      </c>
      <c r="Y187" s="37">
        <f>'Raw_At-Risk_Data'!W58</f>
        <v>0</v>
      </c>
      <c r="Z187" s="37"/>
      <c r="AA187" s="37"/>
      <c r="AB187" s="37">
        <f>'Raw_At-Risk_Data'!X58</f>
        <v>0</v>
      </c>
      <c r="AC187" s="37">
        <f>'Raw_At-Risk_Data'!Y58</f>
        <v>99</v>
      </c>
      <c r="AD187" s="37">
        <f>'Raw_At-Risk_Data'!Z58</f>
        <v>0</v>
      </c>
      <c r="AE187" s="37">
        <f>'Raw_At-Risk_Data'!AA58</f>
        <v>43</v>
      </c>
      <c r="AF187" s="37">
        <f>'Raw_At-Risk_Data'!AB58</f>
        <v>0</v>
      </c>
      <c r="AG187" s="37">
        <f>'Raw_At-Risk_Data'!AC58</f>
        <v>0</v>
      </c>
      <c r="AH187" s="37">
        <f>'Raw_At-Risk_Data'!AD58</f>
        <v>0</v>
      </c>
      <c r="AI187" s="37">
        <f>'Raw_At-Risk_Data'!AE58</f>
        <v>0</v>
      </c>
      <c r="AJ187" s="37">
        <f>'Raw_At-Risk_Data'!AF58</f>
        <v>0</v>
      </c>
      <c r="AK187" s="37">
        <f>'Raw_At-Risk_Data'!AG58</f>
        <v>0</v>
      </c>
      <c r="AL187" s="37"/>
      <c r="AM187" s="37"/>
      <c r="AN187" s="37">
        <f>'Raw_At-Risk_Data'!AH58</f>
        <v>0</v>
      </c>
      <c r="AO187" s="37">
        <f>'Raw_At-Risk_Data'!AI58</f>
        <v>136</v>
      </c>
      <c r="AP187" s="37">
        <f>'Raw_At-Risk_Data'!AJ58</f>
        <v>0</v>
      </c>
      <c r="AQ187" s="37">
        <f>'Raw_At-Risk_Data'!AK58</f>
        <v>39</v>
      </c>
      <c r="AR187" s="37">
        <f>'Raw_At-Risk_Data'!AL58</f>
        <v>0</v>
      </c>
      <c r="AS187" s="37">
        <f>'Raw_At-Risk_Data'!AM58</f>
        <v>0</v>
      </c>
      <c r="AT187" s="37">
        <f>'Raw_At-Risk_Data'!AN58</f>
        <v>0</v>
      </c>
      <c r="AU187" s="37">
        <f>'Raw_At-Risk_Data'!AO58</f>
        <v>0</v>
      </c>
      <c r="AV187" s="37">
        <f>'Raw_At-Risk_Data'!AP58</f>
        <v>0</v>
      </c>
      <c r="AW187" s="37">
        <f>'Raw_At-Risk_Data'!AQ58</f>
        <v>0</v>
      </c>
      <c r="AX187" s="37"/>
    </row>
    <row r="188" spans="1:50" x14ac:dyDescent="0.25">
      <c r="D188" s="344">
        <f t="shared" ref="D188:M188" si="144">SUM(D185:D187)</f>
        <v>0</v>
      </c>
      <c r="E188" s="344">
        <f t="shared" si="144"/>
        <v>97</v>
      </c>
      <c r="F188" s="344">
        <f t="shared" si="144"/>
        <v>0</v>
      </c>
      <c r="G188" s="344">
        <f t="shared" si="144"/>
        <v>98</v>
      </c>
      <c r="H188" s="344">
        <f t="shared" si="144"/>
        <v>0</v>
      </c>
      <c r="I188" s="344">
        <f t="shared" si="144"/>
        <v>0</v>
      </c>
      <c r="J188" s="344">
        <f t="shared" si="144"/>
        <v>0</v>
      </c>
      <c r="K188" s="344">
        <f t="shared" si="144"/>
        <v>0</v>
      </c>
      <c r="L188" s="344">
        <f t="shared" si="144"/>
        <v>0</v>
      </c>
      <c r="M188" s="344">
        <f t="shared" si="144"/>
        <v>0</v>
      </c>
      <c r="N188" s="37"/>
      <c r="O188" s="37"/>
      <c r="P188" s="344">
        <f t="shared" ref="P188:Y188" si="145">SUM(P185:P187)</f>
        <v>0</v>
      </c>
      <c r="Q188" s="344">
        <f t="shared" si="145"/>
        <v>152</v>
      </c>
      <c r="R188" s="344">
        <f t="shared" si="145"/>
        <v>0</v>
      </c>
      <c r="S188" s="344">
        <f t="shared" si="145"/>
        <v>99</v>
      </c>
      <c r="T188" s="344">
        <f t="shared" si="145"/>
        <v>0</v>
      </c>
      <c r="U188" s="344">
        <f t="shared" si="145"/>
        <v>0</v>
      </c>
      <c r="V188" s="344">
        <f t="shared" si="145"/>
        <v>0</v>
      </c>
      <c r="W188" s="344">
        <f t="shared" si="145"/>
        <v>0</v>
      </c>
      <c r="X188" s="344">
        <f t="shared" si="145"/>
        <v>0</v>
      </c>
      <c r="Y188" s="344">
        <f t="shared" si="145"/>
        <v>0</v>
      </c>
      <c r="Z188" s="37"/>
      <c r="AA188" s="37"/>
      <c r="AB188" s="344">
        <f t="shared" ref="AB188:AK188" si="146">SUM(AB185:AB187)</f>
        <v>0</v>
      </c>
      <c r="AC188" s="344">
        <f t="shared" si="146"/>
        <v>182</v>
      </c>
      <c r="AD188" s="344">
        <f t="shared" si="146"/>
        <v>0</v>
      </c>
      <c r="AE188" s="344">
        <f t="shared" si="146"/>
        <v>150</v>
      </c>
      <c r="AF188" s="344">
        <f t="shared" si="146"/>
        <v>0</v>
      </c>
      <c r="AG188" s="344">
        <f t="shared" si="146"/>
        <v>0</v>
      </c>
      <c r="AH188" s="344">
        <f t="shared" si="146"/>
        <v>0</v>
      </c>
      <c r="AI188" s="344">
        <f t="shared" si="146"/>
        <v>0</v>
      </c>
      <c r="AJ188" s="344">
        <f t="shared" si="146"/>
        <v>0</v>
      </c>
      <c r="AK188" s="344">
        <f t="shared" si="146"/>
        <v>0</v>
      </c>
      <c r="AL188" s="37"/>
      <c r="AM188" s="37"/>
      <c r="AN188" s="344">
        <f t="shared" ref="AN188:AW188" si="147">SUM(AN185:AN187)</f>
        <v>0</v>
      </c>
      <c r="AO188" s="344">
        <f t="shared" si="147"/>
        <v>217</v>
      </c>
      <c r="AP188" s="344">
        <f t="shared" si="147"/>
        <v>0</v>
      </c>
      <c r="AQ188" s="344">
        <f t="shared" si="147"/>
        <v>153</v>
      </c>
      <c r="AR188" s="344">
        <f t="shared" si="147"/>
        <v>0</v>
      </c>
      <c r="AS188" s="344">
        <f t="shared" si="147"/>
        <v>0</v>
      </c>
      <c r="AT188" s="344">
        <f t="shared" si="147"/>
        <v>0</v>
      </c>
      <c r="AU188" s="344">
        <f t="shared" si="147"/>
        <v>0</v>
      </c>
      <c r="AV188" s="344">
        <f t="shared" si="147"/>
        <v>0</v>
      </c>
      <c r="AW188" s="344">
        <f t="shared" si="147"/>
        <v>0</v>
      </c>
      <c r="AX188" s="37"/>
    </row>
    <row r="189" spans="1:50" x14ac:dyDescent="0.25"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</row>
    <row r="190" spans="1:50" x14ac:dyDescent="0.25">
      <c r="D190" s="37">
        <f>D185*Matrices!$B$54</f>
        <v>0</v>
      </c>
      <c r="E190" s="37">
        <f>E185*Matrices!$C$54</f>
        <v>1150</v>
      </c>
      <c r="F190" s="37">
        <f>F185*Matrices!$D$54</f>
        <v>0</v>
      </c>
      <c r="G190" s="37">
        <f>G185*Matrices!$E$54</f>
        <v>31625</v>
      </c>
      <c r="H190" s="37">
        <f>H185*Matrices!$F$54</f>
        <v>0</v>
      </c>
      <c r="I190" s="37">
        <f>I185*Matrices!$G$54</f>
        <v>0</v>
      </c>
      <c r="J190" s="37">
        <f>J185*Matrices!$H$54</f>
        <v>0</v>
      </c>
      <c r="K190" s="37">
        <f>K185*Matrices!$I$54</f>
        <v>0</v>
      </c>
      <c r="L190" s="37">
        <f>L185*Matrices!$J$54</f>
        <v>0</v>
      </c>
      <c r="M190" s="37">
        <f>M185*Matrices!$K$54</f>
        <v>0</v>
      </c>
      <c r="N190" s="37"/>
      <c r="O190" s="37"/>
      <c r="P190" s="37">
        <f>P185*Matrices!$B$54</f>
        <v>0</v>
      </c>
      <c r="Q190" s="37">
        <f>Q185*Matrices!$C$54</f>
        <v>2300</v>
      </c>
      <c r="R190" s="37">
        <f>R185*Matrices!$D$54</f>
        <v>0</v>
      </c>
      <c r="S190" s="37">
        <f>S185*Matrices!$E$54</f>
        <v>36225</v>
      </c>
      <c r="T190" s="37">
        <f>T185*Matrices!$F$54</f>
        <v>0</v>
      </c>
      <c r="U190" s="37">
        <f>U185*Matrices!$G$54</f>
        <v>0</v>
      </c>
      <c r="V190" s="37">
        <f>V185*Matrices!$H$54</f>
        <v>0</v>
      </c>
      <c r="W190" s="37">
        <f>W185*Matrices!$I$54</f>
        <v>0</v>
      </c>
      <c r="X190" s="37">
        <f>X185*Matrices!$J$54</f>
        <v>0</v>
      </c>
      <c r="Y190" s="37">
        <f>Y185*Matrices!$K$54</f>
        <v>0</v>
      </c>
      <c r="Z190" s="37"/>
      <c r="AA190" s="37"/>
      <c r="AB190" s="37">
        <f>AB185*Matrices!$B$54</f>
        <v>0</v>
      </c>
      <c r="AC190" s="37">
        <f>AC185*Matrices!$C$54</f>
        <v>8625</v>
      </c>
      <c r="AD190" s="37">
        <f>AD185*Matrices!$D$54</f>
        <v>0</v>
      </c>
      <c r="AE190" s="37">
        <f>AE185*Matrices!$E$54</f>
        <v>58075</v>
      </c>
      <c r="AF190" s="37">
        <f>AF185*Matrices!$F$54</f>
        <v>0</v>
      </c>
      <c r="AG190" s="37">
        <f>AG185*Matrices!$G$54</f>
        <v>0</v>
      </c>
      <c r="AH190" s="37">
        <f>AH185*Matrices!$H$54</f>
        <v>0</v>
      </c>
      <c r="AI190" s="37">
        <f>AI185*Matrices!$I$54</f>
        <v>0</v>
      </c>
      <c r="AJ190" s="37">
        <f>AJ185*Matrices!$J$54</f>
        <v>0</v>
      </c>
      <c r="AK190" s="37">
        <f>AK185*Matrices!$K$54</f>
        <v>0</v>
      </c>
      <c r="AL190" s="37"/>
      <c r="AM190" s="37"/>
      <c r="AN190" s="37">
        <f>AN185*Matrices!$B$54</f>
        <v>0</v>
      </c>
      <c r="AO190" s="37">
        <f>AO185*Matrices!$C$54</f>
        <v>12650</v>
      </c>
      <c r="AP190" s="37">
        <f>AP185*Matrices!$D$54</f>
        <v>0</v>
      </c>
      <c r="AQ190" s="37">
        <f>AQ185*Matrices!$E$54</f>
        <v>58650</v>
      </c>
      <c r="AR190" s="37">
        <f>AR185*Matrices!$F$54</f>
        <v>0</v>
      </c>
      <c r="AS190" s="37">
        <f>AS185*Matrices!$G$54</f>
        <v>0</v>
      </c>
      <c r="AT190" s="37">
        <f>AT185*Matrices!$H$54</f>
        <v>0</v>
      </c>
      <c r="AU190" s="37">
        <f>AU185*Matrices!$I$54</f>
        <v>0</v>
      </c>
      <c r="AV190" s="37">
        <f>AV185*Matrices!$J$54</f>
        <v>0</v>
      </c>
      <c r="AW190" s="37">
        <f>AW185*Matrices!$K$54</f>
        <v>0</v>
      </c>
      <c r="AX190" s="37"/>
    </row>
    <row r="191" spans="1:50" x14ac:dyDescent="0.25">
      <c r="D191" s="37">
        <f>D186*Matrices!$B$55</f>
        <v>0</v>
      </c>
      <c r="E191" s="37">
        <f>E186*Matrices!$C$55</f>
        <v>28175</v>
      </c>
      <c r="F191" s="37">
        <f>F186*Matrices!$D$55</f>
        <v>0</v>
      </c>
      <c r="G191" s="37">
        <f>G186*Matrices!$E$55</f>
        <v>4600</v>
      </c>
      <c r="H191" s="37">
        <f>H186*Matrices!$F$55</f>
        <v>0</v>
      </c>
      <c r="I191" s="37">
        <f>I186*Matrices!$G$55</f>
        <v>0</v>
      </c>
      <c r="J191" s="37">
        <f>J186*Matrices!$H$55</f>
        <v>0</v>
      </c>
      <c r="K191" s="37">
        <f>K186*Matrices!$I$55</f>
        <v>0</v>
      </c>
      <c r="L191" s="37">
        <f>L186*Matrices!$J$55</f>
        <v>0</v>
      </c>
      <c r="M191" s="37">
        <f>M186*Matrices!$K$55</f>
        <v>0</v>
      </c>
      <c r="N191" s="37"/>
      <c r="O191" s="37"/>
      <c r="P191" s="37">
        <f>P186*Matrices!$B$55</f>
        <v>0</v>
      </c>
      <c r="Q191" s="37">
        <f>Q186*Matrices!$C$55</f>
        <v>39675</v>
      </c>
      <c r="R191" s="37">
        <f>R186*Matrices!$D$55</f>
        <v>0</v>
      </c>
      <c r="S191" s="37">
        <f>S186*Matrices!$E$55</f>
        <v>2300</v>
      </c>
      <c r="T191" s="37">
        <f>T186*Matrices!$F$55</f>
        <v>0</v>
      </c>
      <c r="U191" s="37">
        <f>U186*Matrices!$G$55</f>
        <v>0</v>
      </c>
      <c r="V191" s="37">
        <f>V186*Matrices!$H$55</f>
        <v>0</v>
      </c>
      <c r="W191" s="37">
        <f>W186*Matrices!$I$55</f>
        <v>0</v>
      </c>
      <c r="X191" s="37">
        <f>X186*Matrices!$J$55</f>
        <v>0</v>
      </c>
      <c r="Y191" s="37">
        <f>Y186*Matrices!$K$55</f>
        <v>0</v>
      </c>
      <c r="Z191" s="37"/>
      <c r="AA191" s="37"/>
      <c r="AB191" s="37">
        <f>AB186*Matrices!$B$55</f>
        <v>0</v>
      </c>
      <c r="AC191" s="37">
        <f>AC186*Matrices!$C$55</f>
        <v>39100</v>
      </c>
      <c r="AD191" s="37">
        <f>AD186*Matrices!$D$55</f>
        <v>0</v>
      </c>
      <c r="AE191" s="37">
        <f>AE186*Matrices!$E$55</f>
        <v>3450</v>
      </c>
      <c r="AF191" s="37">
        <f>AF186*Matrices!$F$55</f>
        <v>0</v>
      </c>
      <c r="AG191" s="37">
        <f>AG186*Matrices!$G$55</f>
        <v>0</v>
      </c>
      <c r="AH191" s="37">
        <f>AH186*Matrices!$H$55</f>
        <v>0</v>
      </c>
      <c r="AI191" s="37">
        <f>AI186*Matrices!$I$55</f>
        <v>0</v>
      </c>
      <c r="AJ191" s="37">
        <f>AJ186*Matrices!$J$55</f>
        <v>0</v>
      </c>
      <c r="AK191" s="37">
        <f>AK186*Matrices!$K$55</f>
        <v>0</v>
      </c>
      <c r="AL191" s="37"/>
      <c r="AM191" s="37"/>
      <c r="AN191" s="37">
        <f>AN186*Matrices!$B$55</f>
        <v>0</v>
      </c>
      <c r="AO191" s="37">
        <f>AO186*Matrices!$C$55</f>
        <v>33925</v>
      </c>
      <c r="AP191" s="37">
        <f>AP186*Matrices!$D$55</f>
        <v>0</v>
      </c>
      <c r="AQ191" s="37">
        <f>AQ186*Matrices!$E$55</f>
        <v>6900</v>
      </c>
      <c r="AR191" s="37">
        <f>AR186*Matrices!$F$55</f>
        <v>0</v>
      </c>
      <c r="AS191" s="37">
        <f>AS186*Matrices!$G$55</f>
        <v>0</v>
      </c>
      <c r="AT191" s="37">
        <f>AT186*Matrices!$H$55</f>
        <v>0</v>
      </c>
      <c r="AU191" s="37">
        <f>AU186*Matrices!$I$55</f>
        <v>0</v>
      </c>
      <c r="AV191" s="37">
        <f>AV186*Matrices!$J$55</f>
        <v>0</v>
      </c>
      <c r="AW191" s="37">
        <f>AW186*Matrices!$K$55</f>
        <v>0</v>
      </c>
      <c r="AX191" s="37"/>
    </row>
    <row r="192" spans="1:50" x14ac:dyDescent="0.25">
      <c r="D192" s="37">
        <f>D187*Matrices!$B$56</f>
        <v>0</v>
      </c>
      <c r="E192" s="37">
        <f>E187*Matrices!$C$56</f>
        <v>26450</v>
      </c>
      <c r="F192" s="37">
        <f>F187*Matrices!$D$56</f>
        <v>0</v>
      </c>
      <c r="G192" s="37">
        <f>G187*Matrices!$E$56</f>
        <v>20125</v>
      </c>
      <c r="H192" s="37">
        <f>H187*Matrices!$F$56</f>
        <v>0</v>
      </c>
      <c r="I192" s="37">
        <f>I187*Matrices!$G$56</f>
        <v>0</v>
      </c>
      <c r="J192" s="37">
        <f>J187*Matrices!$H$56</f>
        <v>0</v>
      </c>
      <c r="K192" s="37">
        <f>K187*Matrices!$I$56</f>
        <v>0</v>
      </c>
      <c r="L192" s="37">
        <f>L187*Matrices!$J$56</f>
        <v>0</v>
      </c>
      <c r="M192" s="37">
        <f>M187*Matrices!$K$56</f>
        <v>0</v>
      </c>
      <c r="N192" s="37"/>
      <c r="O192" s="37"/>
      <c r="P192" s="37">
        <f>P187*Matrices!$B$56</f>
        <v>0</v>
      </c>
      <c r="Q192" s="37">
        <f>Q187*Matrices!$C$56</f>
        <v>45425</v>
      </c>
      <c r="R192" s="37">
        <f>R187*Matrices!$D$56</f>
        <v>0</v>
      </c>
      <c r="S192" s="37">
        <f>S187*Matrices!$E$56</f>
        <v>18400</v>
      </c>
      <c r="T192" s="37">
        <f>T187*Matrices!$F$56</f>
        <v>0</v>
      </c>
      <c r="U192" s="37">
        <f>U187*Matrices!$G$56</f>
        <v>0</v>
      </c>
      <c r="V192" s="37">
        <f>V187*Matrices!$H$56</f>
        <v>0</v>
      </c>
      <c r="W192" s="37">
        <f>W187*Matrices!$I$56</f>
        <v>0</v>
      </c>
      <c r="X192" s="37">
        <f>X187*Matrices!$J$56</f>
        <v>0</v>
      </c>
      <c r="Y192" s="37">
        <f>Y187*Matrices!$K$56</f>
        <v>0</v>
      </c>
      <c r="Z192" s="37"/>
      <c r="AA192" s="37"/>
      <c r="AB192" s="37">
        <f>AB187*Matrices!$B$56</f>
        <v>0</v>
      </c>
      <c r="AC192" s="37">
        <f>AC187*Matrices!$C$56</f>
        <v>56925</v>
      </c>
      <c r="AD192" s="37">
        <f>AD187*Matrices!$D$56</f>
        <v>0</v>
      </c>
      <c r="AE192" s="37">
        <f>AE187*Matrices!$E$56</f>
        <v>24725</v>
      </c>
      <c r="AF192" s="37">
        <f>AF187*Matrices!$F$56</f>
        <v>0</v>
      </c>
      <c r="AG192" s="37">
        <f>AG187*Matrices!$G$56</f>
        <v>0</v>
      </c>
      <c r="AH192" s="37">
        <f>AH187*Matrices!$H$56</f>
        <v>0</v>
      </c>
      <c r="AI192" s="37">
        <f>AI187*Matrices!$I$56</f>
        <v>0</v>
      </c>
      <c r="AJ192" s="37">
        <f>AJ187*Matrices!$J$56</f>
        <v>0</v>
      </c>
      <c r="AK192" s="37">
        <f>AK187*Matrices!$K$56</f>
        <v>0</v>
      </c>
      <c r="AL192" s="37"/>
      <c r="AM192" s="37"/>
      <c r="AN192" s="37">
        <f>AN187*Matrices!$B$56</f>
        <v>0</v>
      </c>
      <c r="AO192" s="37">
        <f>AO187*Matrices!$C$56</f>
        <v>78200</v>
      </c>
      <c r="AP192" s="37">
        <f>AP187*Matrices!$D$56</f>
        <v>0</v>
      </c>
      <c r="AQ192" s="37">
        <f>AQ187*Matrices!$E$56</f>
        <v>22425</v>
      </c>
      <c r="AR192" s="37">
        <f>AR187*Matrices!$F$56</f>
        <v>0</v>
      </c>
      <c r="AS192" s="37">
        <f>AS187*Matrices!$G$56</f>
        <v>0</v>
      </c>
      <c r="AT192" s="37">
        <f>AT187*Matrices!$H$56</f>
        <v>0</v>
      </c>
      <c r="AU192" s="37">
        <f>AU187*Matrices!$I$56</f>
        <v>0</v>
      </c>
      <c r="AV192" s="37">
        <f>AV187*Matrices!$J$56</f>
        <v>0</v>
      </c>
      <c r="AW192" s="37">
        <f>AW187*Matrices!$K$56</f>
        <v>0</v>
      </c>
      <c r="AX192" s="37"/>
    </row>
    <row r="193" spans="1:50" x14ac:dyDescent="0.25">
      <c r="B193" t="str">
        <f>B187</f>
        <v>CCC</v>
      </c>
      <c r="D193" s="344">
        <f t="shared" ref="D193:M193" si="148">SUM(D190:D192)</f>
        <v>0</v>
      </c>
      <c r="E193" s="344">
        <f t="shared" si="148"/>
        <v>55775</v>
      </c>
      <c r="F193" s="344">
        <f t="shared" si="148"/>
        <v>0</v>
      </c>
      <c r="G193" s="344">
        <f t="shared" si="148"/>
        <v>56350</v>
      </c>
      <c r="H193" s="344">
        <f t="shared" si="148"/>
        <v>0</v>
      </c>
      <c r="I193" s="344">
        <f t="shared" si="148"/>
        <v>0</v>
      </c>
      <c r="J193" s="344">
        <f t="shared" si="148"/>
        <v>0</v>
      </c>
      <c r="K193" s="344">
        <f t="shared" si="148"/>
        <v>0</v>
      </c>
      <c r="L193" s="344">
        <f t="shared" si="148"/>
        <v>0</v>
      </c>
      <c r="M193" s="344">
        <f t="shared" si="148"/>
        <v>0</v>
      </c>
      <c r="N193" s="194">
        <f>SUM(D193:M193)/Matrices!$L$56</f>
        <v>35.092981403719257</v>
      </c>
      <c r="O193" s="37"/>
      <c r="P193" s="344">
        <f t="shared" ref="P193:Y193" si="149">SUM(P190:P192)</f>
        <v>0</v>
      </c>
      <c r="Q193" s="344">
        <f t="shared" si="149"/>
        <v>87400</v>
      </c>
      <c r="R193" s="344">
        <f t="shared" si="149"/>
        <v>0</v>
      </c>
      <c r="S193" s="344">
        <f t="shared" si="149"/>
        <v>56925</v>
      </c>
      <c r="T193" s="344">
        <f t="shared" si="149"/>
        <v>0</v>
      </c>
      <c r="U193" s="344">
        <f t="shared" si="149"/>
        <v>0</v>
      </c>
      <c r="V193" s="344">
        <f t="shared" si="149"/>
        <v>0</v>
      </c>
      <c r="W193" s="344">
        <f t="shared" si="149"/>
        <v>0</v>
      </c>
      <c r="X193" s="344">
        <f t="shared" si="149"/>
        <v>0</v>
      </c>
      <c r="Y193" s="344">
        <f t="shared" si="149"/>
        <v>0</v>
      </c>
      <c r="Z193" s="194">
        <f>SUM(P193:Y193)/Matrices!$L$56</f>
        <v>45.17096580683863</v>
      </c>
      <c r="AA193" s="37"/>
      <c r="AB193" s="344">
        <f t="shared" ref="AB193:AK193" si="150">SUM(AB190:AB192)</f>
        <v>0</v>
      </c>
      <c r="AC193" s="344">
        <f t="shared" si="150"/>
        <v>104650</v>
      </c>
      <c r="AD193" s="344">
        <f t="shared" si="150"/>
        <v>0</v>
      </c>
      <c r="AE193" s="344">
        <f t="shared" si="150"/>
        <v>86250</v>
      </c>
      <c r="AF193" s="344">
        <f t="shared" si="150"/>
        <v>0</v>
      </c>
      <c r="AG193" s="344">
        <f t="shared" si="150"/>
        <v>0</v>
      </c>
      <c r="AH193" s="344">
        <f t="shared" si="150"/>
        <v>0</v>
      </c>
      <c r="AI193" s="344">
        <f t="shared" si="150"/>
        <v>0</v>
      </c>
      <c r="AJ193" s="344">
        <f t="shared" si="150"/>
        <v>0</v>
      </c>
      <c r="AK193" s="344">
        <f t="shared" si="150"/>
        <v>0</v>
      </c>
      <c r="AL193" s="194">
        <f>SUM(AB193:AK193)/Matrices!$L$56</f>
        <v>59.748050389922014</v>
      </c>
      <c r="AM193" s="37"/>
      <c r="AN193" s="344">
        <f t="shared" ref="AN193:AW193" si="151">SUM(AN190:AN192)</f>
        <v>0</v>
      </c>
      <c r="AO193" s="344">
        <f t="shared" si="151"/>
        <v>124775</v>
      </c>
      <c r="AP193" s="344">
        <f t="shared" si="151"/>
        <v>0</v>
      </c>
      <c r="AQ193" s="344">
        <f t="shared" si="151"/>
        <v>87975</v>
      </c>
      <c r="AR193" s="344">
        <f t="shared" si="151"/>
        <v>0</v>
      </c>
      <c r="AS193" s="344">
        <f t="shared" si="151"/>
        <v>0</v>
      </c>
      <c r="AT193" s="344">
        <f t="shared" si="151"/>
        <v>0</v>
      </c>
      <c r="AU193" s="344">
        <f t="shared" si="151"/>
        <v>0</v>
      </c>
      <c r="AV193" s="344">
        <f t="shared" si="151"/>
        <v>0</v>
      </c>
      <c r="AW193" s="344">
        <f t="shared" si="151"/>
        <v>0</v>
      </c>
      <c r="AX193" s="194">
        <f>SUM(AN193:AW193)/Matrices!$L$56</f>
        <v>66.5866826634673</v>
      </c>
    </row>
    <row r="194" spans="1:50" x14ac:dyDescent="0.25">
      <c r="D194" s="345"/>
      <c r="E194" s="345"/>
      <c r="F194" s="345"/>
      <c r="G194" s="345"/>
      <c r="H194" s="345"/>
      <c r="I194" s="345"/>
      <c r="J194" s="345"/>
      <c r="K194" s="345"/>
      <c r="L194" s="345"/>
      <c r="M194" s="345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</row>
    <row r="195" spans="1:50" x14ac:dyDescent="0.25">
      <c r="A195" s="35" t="str">
        <f>'Raw_At-Risk_Data'!A59</f>
        <v>43</v>
      </c>
      <c r="B195" t="str">
        <f>'Raw_At-Risk_Data'!B59</f>
        <v>LCC</v>
      </c>
      <c r="C195" s="343" t="str">
        <f>'Raw_At-Risk_Data'!C59</f>
        <v>1</v>
      </c>
      <c r="D195" s="37">
        <f>'Raw_At-Risk_Data'!D59</f>
        <v>0</v>
      </c>
      <c r="E195" s="37">
        <f>'Raw_At-Risk_Data'!E59</f>
        <v>4</v>
      </c>
      <c r="F195" s="37">
        <f>'Raw_At-Risk_Data'!F59</f>
        <v>0</v>
      </c>
      <c r="G195" s="37">
        <f>'Raw_At-Risk_Data'!G59</f>
        <v>44</v>
      </c>
      <c r="H195" s="37">
        <f>'Raw_At-Risk_Data'!H59</f>
        <v>0</v>
      </c>
      <c r="I195" s="37">
        <f>'Raw_At-Risk_Data'!I59</f>
        <v>0</v>
      </c>
      <c r="J195" s="37">
        <f>'Raw_At-Risk_Data'!J59</f>
        <v>0</v>
      </c>
      <c r="K195" s="37">
        <f>'Raw_At-Risk_Data'!K59</f>
        <v>0</v>
      </c>
      <c r="L195" s="37">
        <f>'Raw_At-Risk_Data'!L59</f>
        <v>0</v>
      </c>
      <c r="M195" s="37">
        <f>'Raw_At-Risk_Data'!M59</f>
        <v>0</v>
      </c>
      <c r="N195" s="37"/>
      <c r="O195" s="37"/>
      <c r="P195" s="37">
        <f>'Raw_At-Risk_Data'!N59</f>
        <v>0</v>
      </c>
      <c r="Q195" s="37">
        <f>'Raw_At-Risk_Data'!O59</f>
        <v>6</v>
      </c>
      <c r="R195" s="37">
        <f>'Raw_At-Risk_Data'!P59</f>
        <v>0</v>
      </c>
      <c r="S195" s="37">
        <f>'Raw_At-Risk_Data'!Q59</f>
        <v>47</v>
      </c>
      <c r="T195" s="37">
        <f>'Raw_At-Risk_Data'!R59</f>
        <v>0</v>
      </c>
      <c r="U195" s="37">
        <f>'Raw_At-Risk_Data'!S59</f>
        <v>0</v>
      </c>
      <c r="V195" s="37">
        <f>'Raw_At-Risk_Data'!T59</f>
        <v>0</v>
      </c>
      <c r="W195" s="37">
        <f>'Raw_At-Risk_Data'!U59</f>
        <v>0</v>
      </c>
      <c r="X195" s="37">
        <f>'Raw_At-Risk_Data'!V59</f>
        <v>0</v>
      </c>
      <c r="Y195" s="37">
        <f>'Raw_At-Risk_Data'!W59</f>
        <v>0</v>
      </c>
      <c r="Z195" s="37"/>
      <c r="AA195" s="37"/>
      <c r="AB195" s="37">
        <f>'Raw_At-Risk_Data'!X59</f>
        <v>0</v>
      </c>
      <c r="AC195" s="37">
        <f>'Raw_At-Risk_Data'!Y59</f>
        <v>21</v>
      </c>
      <c r="AD195" s="37">
        <f>'Raw_At-Risk_Data'!Z59</f>
        <v>0</v>
      </c>
      <c r="AE195" s="37">
        <f>'Raw_At-Risk_Data'!AA59</f>
        <v>42</v>
      </c>
      <c r="AF195" s="37">
        <f>'Raw_At-Risk_Data'!AB59</f>
        <v>0</v>
      </c>
      <c r="AG195" s="37">
        <f>'Raw_At-Risk_Data'!AC59</f>
        <v>0</v>
      </c>
      <c r="AH195" s="37">
        <f>'Raw_At-Risk_Data'!AD59</f>
        <v>0</v>
      </c>
      <c r="AI195" s="37">
        <f>'Raw_At-Risk_Data'!AE59</f>
        <v>0</v>
      </c>
      <c r="AJ195" s="37">
        <f>'Raw_At-Risk_Data'!AF59</f>
        <v>0</v>
      </c>
      <c r="AK195" s="37">
        <f>'Raw_At-Risk_Data'!AG59</f>
        <v>0</v>
      </c>
      <c r="AL195" s="37"/>
      <c r="AM195" s="37"/>
      <c r="AN195" s="37">
        <f>'Raw_At-Risk_Data'!AH59</f>
        <v>0</v>
      </c>
      <c r="AO195" s="37">
        <f>'Raw_At-Risk_Data'!AI59</f>
        <v>17</v>
      </c>
      <c r="AP195" s="37">
        <f>'Raw_At-Risk_Data'!AJ59</f>
        <v>0</v>
      </c>
      <c r="AQ195" s="37">
        <f>'Raw_At-Risk_Data'!AK59</f>
        <v>35</v>
      </c>
      <c r="AR195" s="37">
        <f>'Raw_At-Risk_Data'!AL59</f>
        <v>0</v>
      </c>
      <c r="AS195" s="37">
        <f>'Raw_At-Risk_Data'!AM59</f>
        <v>0</v>
      </c>
      <c r="AT195" s="37">
        <f>'Raw_At-Risk_Data'!AN59</f>
        <v>0</v>
      </c>
      <c r="AU195" s="37">
        <f>'Raw_At-Risk_Data'!AO59</f>
        <v>0</v>
      </c>
      <c r="AV195" s="37">
        <f>'Raw_At-Risk_Data'!AP59</f>
        <v>0</v>
      </c>
      <c r="AW195" s="37">
        <f>'Raw_At-Risk_Data'!AQ59</f>
        <v>0</v>
      </c>
      <c r="AX195" s="37"/>
    </row>
    <row r="196" spans="1:50" x14ac:dyDescent="0.25">
      <c r="A196" s="35" t="str">
        <f>'Raw_At-Risk_Data'!A60</f>
        <v>43</v>
      </c>
      <c r="B196" t="str">
        <f>'Raw_At-Risk_Data'!B60</f>
        <v>LCC</v>
      </c>
      <c r="C196" s="343" t="str">
        <f>'Raw_At-Risk_Data'!C60</f>
        <v>2</v>
      </c>
      <c r="D196" s="37">
        <f>'Raw_At-Risk_Data'!D60</f>
        <v>0</v>
      </c>
      <c r="E196" s="37">
        <f>'Raw_At-Risk_Data'!E60</f>
        <v>12</v>
      </c>
      <c r="F196" s="37">
        <f>'Raw_At-Risk_Data'!F60</f>
        <v>8</v>
      </c>
      <c r="G196" s="37">
        <f>'Raw_At-Risk_Data'!G60</f>
        <v>5</v>
      </c>
      <c r="H196" s="37">
        <f>'Raw_At-Risk_Data'!H60</f>
        <v>0</v>
      </c>
      <c r="I196" s="37">
        <f>'Raw_At-Risk_Data'!I60</f>
        <v>0</v>
      </c>
      <c r="J196" s="37">
        <f>'Raw_At-Risk_Data'!J60</f>
        <v>0</v>
      </c>
      <c r="K196" s="37">
        <f>'Raw_At-Risk_Data'!K60</f>
        <v>0</v>
      </c>
      <c r="L196" s="37">
        <f>'Raw_At-Risk_Data'!L60</f>
        <v>0</v>
      </c>
      <c r="M196" s="37">
        <f>'Raw_At-Risk_Data'!M60</f>
        <v>0</v>
      </c>
      <c r="N196" s="37"/>
      <c r="O196" s="37"/>
      <c r="P196" s="37">
        <f>'Raw_At-Risk_Data'!N60</f>
        <v>0</v>
      </c>
      <c r="Q196" s="37">
        <f>'Raw_At-Risk_Data'!O60</f>
        <v>6</v>
      </c>
      <c r="R196" s="37">
        <f>'Raw_At-Risk_Data'!P60</f>
        <v>13</v>
      </c>
      <c r="S196" s="37">
        <f>'Raw_At-Risk_Data'!Q60</f>
        <v>4</v>
      </c>
      <c r="T196" s="37">
        <f>'Raw_At-Risk_Data'!R60</f>
        <v>0</v>
      </c>
      <c r="U196" s="37">
        <f>'Raw_At-Risk_Data'!S60</f>
        <v>0</v>
      </c>
      <c r="V196" s="37">
        <f>'Raw_At-Risk_Data'!T60</f>
        <v>0</v>
      </c>
      <c r="W196" s="37">
        <f>'Raw_At-Risk_Data'!U60</f>
        <v>0</v>
      </c>
      <c r="X196" s="37">
        <f>'Raw_At-Risk_Data'!V60</f>
        <v>0</v>
      </c>
      <c r="Y196" s="37">
        <f>'Raw_At-Risk_Data'!W60</f>
        <v>0</v>
      </c>
      <c r="Z196" s="37"/>
      <c r="AA196" s="37"/>
      <c r="AB196" s="37">
        <f>'Raw_At-Risk_Data'!X60</f>
        <v>0</v>
      </c>
      <c r="AC196" s="37">
        <f>'Raw_At-Risk_Data'!Y60</f>
        <v>14</v>
      </c>
      <c r="AD196" s="37">
        <f>'Raw_At-Risk_Data'!Z60</f>
        <v>12</v>
      </c>
      <c r="AE196" s="37">
        <f>'Raw_At-Risk_Data'!AA60</f>
        <v>7</v>
      </c>
      <c r="AF196" s="37">
        <f>'Raw_At-Risk_Data'!AB60</f>
        <v>0</v>
      </c>
      <c r="AG196" s="37">
        <f>'Raw_At-Risk_Data'!AC60</f>
        <v>0</v>
      </c>
      <c r="AH196" s="37">
        <f>'Raw_At-Risk_Data'!AD60</f>
        <v>0</v>
      </c>
      <c r="AI196" s="37">
        <f>'Raw_At-Risk_Data'!AE60</f>
        <v>0</v>
      </c>
      <c r="AJ196" s="37">
        <f>'Raw_At-Risk_Data'!AF60</f>
        <v>0</v>
      </c>
      <c r="AK196" s="37">
        <f>'Raw_At-Risk_Data'!AG60</f>
        <v>0</v>
      </c>
      <c r="AL196" s="37"/>
      <c r="AM196" s="37"/>
      <c r="AN196" s="37">
        <f>'Raw_At-Risk_Data'!AH60</f>
        <v>0</v>
      </c>
      <c r="AO196" s="37">
        <f>'Raw_At-Risk_Data'!AI60</f>
        <v>19</v>
      </c>
      <c r="AP196" s="37">
        <f>'Raw_At-Risk_Data'!AJ60</f>
        <v>9</v>
      </c>
      <c r="AQ196" s="37">
        <f>'Raw_At-Risk_Data'!AK60</f>
        <v>10</v>
      </c>
      <c r="AR196" s="37">
        <f>'Raw_At-Risk_Data'!AL60</f>
        <v>0</v>
      </c>
      <c r="AS196" s="37">
        <f>'Raw_At-Risk_Data'!AM60</f>
        <v>0</v>
      </c>
      <c r="AT196" s="37">
        <f>'Raw_At-Risk_Data'!AN60</f>
        <v>0</v>
      </c>
      <c r="AU196" s="37">
        <f>'Raw_At-Risk_Data'!AO60</f>
        <v>0</v>
      </c>
      <c r="AV196" s="37">
        <f>'Raw_At-Risk_Data'!AP60</f>
        <v>0</v>
      </c>
      <c r="AW196" s="37">
        <f>'Raw_At-Risk_Data'!AQ60</f>
        <v>0</v>
      </c>
      <c r="AX196" s="37"/>
    </row>
    <row r="197" spans="1:50" x14ac:dyDescent="0.25">
      <c r="A197" s="35" t="str">
        <f>'Raw_At-Risk_Data'!A61</f>
        <v>43</v>
      </c>
      <c r="B197" t="str">
        <f>'Raw_At-Risk_Data'!B61</f>
        <v>LCC</v>
      </c>
      <c r="C197" s="343" t="str">
        <f>'Raw_At-Risk_Data'!C61</f>
        <v>3</v>
      </c>
      <c r="D197" s="37">
        <f>'Raw_At-Risk_Data'!D61</f>
        <v>0</v>
      </c>
      <c r="E197" s="37">
        <f>'Raw_At-Risk_Data'!E61</f>
        <v>24</v>
      </c>
      <c r="F197" s="37">
        <f>'Raw_At-Risk_Data'!F61</f>
        <v>0</v>
      </c>
      <c r="G197" s="37">
        <f>'Raw_At-Risk_Data'!G61</f>
        <v>13</v>
      </c>
      <c r="H197" s="37">
        <f>'Raw_At-Risk_Data'!H61</f>
        <v>0</v>
      </c>
      <c r="I197" s="37">
        <f>'Raw_At-Risk_Data'!I61</f>
        <v>0</v>
      </c>
      <c r="J197" s="37">
        <f>'Raw_At-Risk_Data'!J61</f>
        <v>0</v>
      </c>
      <c r="K197" s="37">
        <f>'Raw_At-Risk_Data'!K61</f>
        <v>0</v>
      </c>
      <c r="L197" s="37">
        <f>'Raw_At-Risk_Data'!L61</f>
        <v>0</v>
      </c>
      <c r="M197" s="37">
        <f>'Raw_At-Risk_Data'!M61</f>
        <v>0</v>
      </c>
      <c r="N197" s="37"/>
      <c r="O197" s="37"/>
      <c r="P197" s="37">
        <f>'Raw_At-Risk_Data'!N61</f>
        <v>0</v>
      </c>
      <c r="Q197" s="37">
        <f>'Raw_At-Risk_Data'!O61</f>
        <v>16</v>
      </c>
      <c r="R197" s="37">
        <f>'Raw_At-Risk_Data'!P61</f>
        <v>0</v>
      </c>
      <c r="S197" s="37">
        <f>'Raw_At-Risk_Data'!Q61</f>
        <v>26</v>
      </c>
      <c r="T197" s="37">
        <f>'Raw_At-Risk_Data'!R61</f>
        <v>0</v>
      </c>
      <c r="U197" s="37">
        <f>'Raw_At-Risk_Data'!S61</f>
        <v>0</v>
      </c>
      <c r="V197" s="37">
        <f>'Raw_At-Risk_Data'!T61</f>
        <v>0</v>
      </c>
      <c r="W197" s="37">
        <f>'Raw_At-Risk_Data'!U61</f>
        <v>0</v>
      </c>
      <c r="X197" s="37">
        <f>'Raw_At-Risk_Data'!V61</f>
        <v>0</v>
      </c>
      <c r="Y197" s="37">
        <f>'Raw_At-Risk_Data'!W61</f>
        <v>0</v>
      </c>
      <c r="Z197" s="37"/>
      <c r="AA197" s="37"/>
      <c r="AB197" s="37">
        <f>'Raw_At-Risk_Data'!X61</f>
        <v>0</v>
      </c>
      <c r="AC197" s="37">
        <f>'Raw_At-Risk_Data'!Y61</f>
        <v>21</v>
      </c>
      <c r="AD197" s="37">
        <f>'Raw_At-Risk_Data'!Z61</f>
        <v>0</v>
      </c>
      <c r="AE197" s="37">
        <f>'Raw_At-Risk_Data'!AA61</f>
        <v>17</v>
      </c>
      <c r="AF197" s="37">
        <f>'Raw_At-Risk_Data'!AB61</f>
        <v>0</v>
      </c>
      <c r="AG197" s="37">
        <f>'Raw_At-Risk_Data'!AC61</f>
        <v>0</v>
      </c>
      <c r="AH197" s="37">
        <f>'Raw_At-Risk_Data'!AD61</f>
        <v>0</v>
      </c>
      <c r="AI197" s="37">
        <f>'Raw_At-Risk_Data'!AE61</f>
        <v>0</v>
      </c>
      <c r="AJ197" s="37">
        <f>'Raw_At-Risk_Data'!AF61</f>
        <v>0</v>
      </c>
      <c r="AK197" s="37">
        <f>'Raw_At-Risk_Data'!AG61</f>
        <v>0</v>
      </c>
      <c r="AL197" s="37"/>
      <c r="AM197" s="37"/>
      <c r="AN197" s="37">
        <f>'Raw_At-Risk_Data'!AH61</f>
        <v>0</v>
      </c>
      <c r="AO197" s="37">
        <f>'Raw_At-Risk_Data'!AI61</f>
        <v>23</v>
      </c>
      <c r="AP197" s="37">
        <f>'Raw_At-Risk_Data'!AJ61</f>
        <v>0</v>
      </c>
      <c r="AQ197" s="37">
        <f>'Raw_At-Risk_Data'!AK61</f>
        <v>19</v>
      </c>
      <c r="AR197" s="37">
        <f>'Raw_At-Risk_Data'!AL61</f>
        <v>0</v>
      </c>
      <c r="AS197" s="37">
        <f>'Raw_At-Risk_Data'!AM61</f>
        <v>0</v>
      </c>
      <c r="AT197" s="37">
        <f>'Raw_At-Risk_Data'!AN61</f>
        <v>0</v>
      </c>
      <c r="AU197" s="37">
        <f>'Raw_At-Risk_Data'!AO61</f>
        <v>0</v>
      </c>
      <c r="AV197" s="37">
        <f>'Raw_At-Risk_Data'!AP61</f>
        <v>0</v>
      </c>
      <c r="AW197" s="37">
        <f>'Raw_At-Risk_Data'!AQ61</f>
        <v>0</v>
      </c>
      <c r="AX197" s="37"/>
    </row>
    <row r="198" spans="1:50" x14ac:dyDescent="0.25">
      <c r="D198" s="344">
        <f t="shared" ref="D198:M198" si="152">SUM(D195:D197)</f>
        <v>0</v>
      </c>
      <c r="E198" s="344">
        <f t="shared" si="152"/>
        <v>40</v>
      </c>
      <c r="F198" s="344">
        <f t="shared" si="152"/>
        <v>8</v>
      </c>
      <c r="G198" s="344">
        <f t="shared" si="152"/>
        <v>62</v>
      </c>
      <c r="H198" s="344">
        <f t="shared" si="152"/>
        <v>0</v>
      </c>
      <c r="I198" s="344">
        <f t="shared" si="152"/>
        <v>0</v>
      </c>
      <c r="J198" s="344">
        <f t="shared" si="152"/>
        <v>0</v>
      </c>
      <c r="K198" s="344">
        <f t="shared" si="152"/>
        <v>0</v>
      </c>
      <c r="L198" s="344">
        <f t="shared" si="152"/>
        <v>0</v>
      </c>
      <c r="M198" s="344">
        <f t="shared" si="152"/>
        <v>0</v>
      </c>
      <c r="N198" s="37"/>
      <c r="O198" s="37"/>
      <c r="P198" s="344">
        <f t="shared" ref="P198:Y198" si="153">SUM(P195:P197)</f>
        <v>0</v>
      </c>
      <c r="Q198" s="344">
        <f t="shared" si="153"/>
        <v>28</v>
      </c>
      <c r="R198" s="344">
        <f t="shared" si="153"/>
        <v>13</v>
      </c>
      <c r="S198" s="344">
        <f t="shared" si="153"/>
        <v>77</v>
      </c>
      <c r="T198" s="344">
        <f t="shared" si="153"/>
        <v>0</v>
      </c>
      <c r="U198" s="344">
        <f t="shared" si="153"/>
        <v>0</v>
      </c>
      <c r="V198" s="344">
        <f t="shared" si="153"/>
        <v>0</v>
      </c>
      <c r="W198" s="344">
        <f t="shared" si="153"/>
        <v>0</v>
      </c>
      <c r="X198" s="344">
        <f t="shared" si="153"/>
        <v>0</v>
      </c>
      <c r="Y198" s="344">
        <f t="shared" si="153"/>
        <v>0</v>
      </c>
      <c r="Z198" s="37"/>
      <c r="AA198" s="37"/>
      <c r="AB198" s="344">
        <f t="shared" ref="AB198:AK198" si="154">SUM(AB195:AB197)</f>
        <v>0</v>
      </c>
      <c r="AC198" s="344">
        <f t="shared" si="154"/>
        <v>56</v>
      </c>
      <c r="AD198" s="344">
        <f t="shared" si="154"/>
        <v>12</v>
      </c>
      <c r="AE198" s="344">
        <f t="shared" si="154"/>
        <v>66</v>
      </c>
      <c r="AF198" s="344">
        <f t="shared" si="154"/>
        <v>0</v>
      </c>
      <c r="AG198" s="344">
        <f t="shared" si="154"/>
        <v>0</v>
      </c>
      <c r="AH198" s="344">
        <f t="shared" si="154"/>
        <v>0</v>
      </c>
      <c r="AI198" s="344">
        <f t="shared" si="154"/>
        <v>0</v>
      </c>
      <c r="AJ198" s="344">
        <f t="shared" si="154"/>
        <v>0</v>
      </c>
      <c r="AK198" s="344">
        <f t="shared" si="154"/>
        <v>0</v>
      </c>
      <c r="AL198" s="37"/>
      <c r="AM198" s="37"/>
      <c r="AN198" s="344">
        <f t="shared" ref="AN198:AW198" si="155">SUM(AN195:AN197)</f>
        <v>0</v>
      </c>
      <c r="AO198" s="344">
        <f t="shared" si="155"/>
        <v>59</v>
      </c>
      <c r="AP198" s="344">
        <f t="shared" si="155"/>
        <v>9</v>
      </c>
      <c r="AQ198" s="344">
        <f t="shared" si="155"/>
        <v>64</v>
      </c>
      <c r="AR198" s="344">
        <f t="shared" si="155"/>
        <v>0</v>
      </c>
      <c r="AS198" s="344">
        <f t="shared" si="155"/>
        <v>0</v>
      </c>
      <c r="AT198" s="344">
        <f t="shared" si="155"/>
        <v>0</v>
      </c>
      <c r="AU198" s="344">
        <f t="shared" si="155"/>
        <v>0</v>
      </c>
      <c r="AV198" s="344">
        <f t="shared" si="155"/>
        <v>0</v>
      </c>
      <c r="AW198" s="344">
        <f t="shared" si="155"/>
        <v>0</v>
      </c>
      <c r="AX198" s="37"/>
    </row>
    <row r="199" spans="1:50" x14ac:dyDescent="0.25"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</row>
    <row r="200" spans="1:50" x14ac:dyDescent="0.25">
      <c r="D200" s="37">
        <f>D195*Matrices!$B$54</f>
        <v>0</v>
      </c>
      <c r="E200" s="37">
        <f>E195*Matrices!$C$54</f>
        <v>2300</v>
      </c>
      <c r="F200" s="37">
        <f>F195*Matrices!$D$54</f>
        <v>0</v>
      </c>
      <c r="G200" s="37">
        <f>G195*Matrices!$E$54</f>
        <v>25300</v>
      </c>
      <c r="H200" s="37">
        <f>H195*Matrices!$F$54</f>
        <v>0</v>
      </c>
      <c r="I200" s="37">
        <f>I195*Matrices!$G$54</f>
        <v>0</v>
      </c>
      <c r="J200" s="37">
        <f>J195*Matrices!$H$54</f>
        <v>0</v>
      </c>
      <c r="K200" s="37">
        <f>K195*Matrices!$I$54</f>
        <v>0</v>
      </c>
      <c r="L200" s="37">
        <f>L195*Matrices!$J$54</f>
        <v>0</v>
      </c>
      <c r="M200" s="37">
        <f>M195*Matrices!$K$54</f>
        <v>0</v>
      </c>
      <c r="N200" s="37"/>
      <c r="O200" s="37"/>
      <c r="P200" s="37">
        <f>P195*Matrices!$B$54</f>
        <v>0</v>
      </c>
      <c r="Q200" s="37">
        <f>Q195*Matrices!$C$54</f>
        <v>3450</v>
      </c>
      <c r="R200" s="37">
        <f>R195*Matrices!$D$54</f>
        <v>0</v>
      </c>
      <c r="S200" s="37">
        <f>S195*Matrices!$E$54</f>
        <v>27025</v>
      </c>
      <c r="T200" s="37">
        <f>T195*Matrices!$F$54</f>
        <v>0</v>
      </c>
      <c r="U200" s="37">
        <f>U195*Matrices!$G$54</f>
        <v>0</v>
      </c>
      <c r="V200" s="37">
        <f>V195*Matrices!$H$54</f>
        <v>0</v>
      </c>
      <c r="W200" s="37">
        <f>W195*Matrices!$I$54</f>
        <v>0</v>
      </c>
      <c r="X200" s="37">
        <f>X195*Matrices!$J$54</f>
        <v>0</v>
      </c>
      <c r="Y200" s="37">
        <f>Y195*Matrices!$K$54</f>
        <v>0</v>
      </c>
      <c r="Z200" s="37"/>
      <c r="AA200" s="37"/>
      <c r="AB200" s="37">
        <f>AB195*Matrices!$B$54</f>
        <v>0</v>
      </c>
      <c r="AC200" s="37">
        <f>AC195*Matrices!$C$54</f>
        <v>12075</v>
      </c>
      <c r="AD200" s="37">
        <f>AD195*Matrices!$D$54</f>
        <v>0</v>
      </c>
      <c r="AE200" s="37">
        <f>AE195*Matrices!$E$54</f>
        <v>24150</v>
      </c>
      <c r="AF200" s="37">
        <f>AF195*Matrices!$F$54</f>
        <v>0</v>
      </c>
      <c r="AG200" s="37">
        <f>AG195*Matrices!$G$54</f>
        <v>0</v>
      </c>
      <c r="AH200" s="37">
        <f>AH195*Matrices!$H$54</f>
        <v>0</v>
      </c>
      <c r="AI200" s="37">
        <f>AI195*Matrices!$I$54</f>
        <v>0</v>
      </c>
      <c r="AJ200" s="37">
        <f>AJ195*Matrices!$J$54</f>
        <v>0</v>
      </c>
      <c r="AK200" s="37">
        <f>AK195*Matrices!$K$54</f>
        <v>0</v>
      </c>
      <c r="AL200" s="37"/>
      <c r="AM200" s="37"/>
      <c r="AN200" s="37">
        <f>AN195*Matrices!$B$54</f>
        <v>0</v>
      </c>
      <c r="AO200" s="37">
        <f>AO195*Matrices!$C$54</f>
        <v>9775</v>
      </c>
      <c r="AP200" s="37">
        <f>AP195*Matrices!$D$54</f>
        <v>0</v>
      </c>
      <c r="AQ200" s="37">
        <f>AQ195*Matrices!$E$54</f>
        <v>20125</v>
      </c>
      <c r="AR200" s="37">
        <f>AR195*Matrices!$F$54</f>
        <v>0</v>
      </c>
      <c r="AS200" s="37">
        <f>AS195*Matrices!$G$54</f>
        <v>0</v>
      </c>
      <c r="AT200" s="37">
        <f>AT195*Matrices!$H$54</f>
        <v>0</v>
      </c>
      <c r="AU200" s="37">
        <f>AU195*Matrices!$I$54</f>
        <v>0</v>
      </c>
      <c r="AV200" s="37">
        <f>AV195*Matrices!$J$54</f>
        <v>0</v>
      </c>
      <c r="AW200" s="37">
        <f>AW195*Matrices!$K$54</f>
        <v>0</v>
      </c>
      <c r="AX200" s="37"/>
    </row>
    <row r="201" spans="1:50" x14ac:dyDescent="0.25">
      <c r="D201" s="37">
        <f>D196*Matrices!$B$55</f>
        <v>0</v>
      </c>
      <c r="E201" s="37">
        <f>E196*Matrices!$C$55</f>
        <v>6900</v>
      </c>
      <c r="F201" s="37">
        <f>F196*Matrices!$D$55</f>
        <v>4600</v>
      </c>
      <c r="G201" s="37">
        <f>G196*Matrices!$E$55</f>
        <v>2875</v>
      </c>
      <c r="H201" s="37">
        <f>H196*Matrices!$F$55</f>
        <v>0</v>
      </c>
      <c r="I201" s="37">
        <f>I196*Matrices!$G$55</f>
        <v>0</v>
      </c>
      <c r="J201" s="37">
        <f>J196*Matrices!$H$55</f>
        <v>0</v>
      </c>
      <c r="K201" s="37">
        <f>K196*Matrices!$I$55</f>
        <v>0</v>
      </c>
      <c r="L201" s="37">
        <f>L196*Matrices!$J$55</f>
        <v>0</v>
      </c>
      <c r="M201" s="37">
        <f>M196*Matrices!$K$55</f>
        <v>0</v>
      </c>
      <c r="N201" s="37"/>
      <c r="O201" s="37"/>
      <c r="P201" s="37">
        <f>P196*Matrices!$B$55</f>
        <v>0</v>
      </c>
      <c r="Q201" s="37">
        <f>Q196*Matrices!$C$55</f>
        <v>3450</v>
      </c>
      <c r="R201" s="37">
        <f>R196*Matrices!$D$55</f>
        <v>7475</v>
      </c>
      <c r="S201" s="37">
        <f>S196*Matrices!$E$55</f>
        <v>2300</v>
      </c>
      <c r="T201" s="37">
        <f>T196*Matrices!$F$55</f>
        <v>0</v>
      </c>
      <c r="U201" s="37">
        <f>U196*Matrices!$G$55</f>
        <v>0</v>
      </c>
      <c r="V201" s="37">
        <f>V196*Matrices!$H$55</f>
        <v>0</v>
      </c>
      <c r="W201" s="37">
        <f>W196*Matrices!$I$55</f>
        <v>0</v>
      </c>
      <c r="X201" s="37">
        <f>X196*Matrices!$J$55</f>
        <v>0</v>
      </c>
      <c r="Y201" s="37">
        <f>Y196*Matrices!$K$55</f>
        <v>0</v>
      </c>
      <c r="Z201" s="37"/>
      <c r="AA201" s="37"/>
      <c r="AB201" s="37">
        <f>AB196*Matrices!$B$55</f>
        <v>0</v>
      </c>
      <c r="AC201" s="37">
        <f>AC196*Matrices!$C$55</f>
        <v>8050</v>
      </c>
      <c r="AD201" s="37">
        <f>AD196*Matrices!$D$55</f>
        <v>6900</v>
      </c>
      <c r="AE201" s="37">
        <f>AE196*Matrices!$E$55</f>
        <v>4025</v>
      </c>
      <c r="AF201" s="37">
        <f>AF196*Matrices!$F$55</f>
        <v>0</v>
      </c>
      <c r="AG201" s="37">
        <f>AG196*Matrices!$G$55</f>
        <v>0</v>
      </c>
      <c r="AH201" s="37">
        <f>AH196*Matrices!$H$55</f>
        <v>0</v>
      </c>
      <c r="AI201" s="37">
        <f>AI196*Matrices!$I$55</f>
        <v>0</v>
      </c>
      <c r="AJ201" s="37">
        <f>AJ196*Matrices!$J$55</f>
        <v>0</v>
      </c>
      <c r="AK201" s="37">
        <f>AK196*Matrices!$K$55</f>
        <v>0</v>
      </c>
      <c r="AL201" s="37"/>
      <c r="AM201" s="37"/>
      <c r="AN201" s="37">
        <f>AN196*Matrices!$B$55</f>
        <v>0</v>
      </c>
      <c r="AO201" s="37">
        <f>AO196*Matrices!$C$55</f>
        <v>10925</v>
      </c>
      <c r="AP201" s="37">
        <f>AP196*Matrices!$D$55</f>
        <v>5175</v>
      </c>
      <c r="AQ201" s="37">
        <f>AQ196*Matrices!$E$55</f>
        <v>5750</v>
      </c>
      <c r="AR201" s="37">
        <f>AR196*Matrices!$F$55</f>
        <v>0</v>
      </c>
      <c r="AS201" s="37">
        <f>AS196*Matrices!$G$55</f>
        <v>0</v>
      </c>
      <c r="AT201" s="37">
        <f>AT196*Matrices!$H$55</f>
        <v>0</v>
      </c>
      <c r="AU201" s="37">
        <f>AU196*Matrices!$I$55</f>
        <v>0</v>
      </c>
      <c r="AV201" s="37">
        <f>AV196*Matrices!$J$55</f>
        <v>0</v>
      </c>
      <c r="AW201" s="37">
        <f>AW196*Matrices!$K$55</f>
        <v>0</v>
      </c>
      <c r="AX201" s="37"/>
    </row>
    <row r="202" spans="1:50" x14ac:dyDescent="0.25">
      <c r="D202" s="37">
        <f>D197*Matrices!$B$56</f>
        <v>0</v>
      </c>
      <c r="E202" s="37">
        <f>E197*Matrices!$C$56</f>
        <v>13800</v>
      </c>
      <c r="F202" s="37">
        <f>F197*Matrices!$D$56</f>
        <v>0</v>
      </c>
      <c r="G202" s="37">
        <f>G197*Matrices!$E$56</f>
        <v>7475</v>
      </c>
      <c r="H202" s="37">
        <f>H197*Matrices!$F$56</f>
        <v>0</v>
      </c>
      <c r="I202" s="37">
        <f>I197*Matrices!$G$56</f>
        <v>0</v>
      </c>
      <c r="J202" s="37">
        <f>J197*Matrices!$H$56</f>
        <v>0</v>
      </c>
      <c r="K202" s="37">
        <f>K197*Matrices!$I$56</f>
        <v>0</v>
      </c>
      <c r="L202" s="37">
        <f>L197*Matrices!$J$56</f>
        <v>0</v>
      </c>
      <c r="M202" s="37">
        <f>M197*Matrices!$K$56</f>
        <v>0</v>
      </c>
      <c r="N202" s="37"/>
      <c r="O202" s="37"/>
      <c r="P202" s="37">
        <f>P197*Matrices!$B$56</f>
        <v>0</v>
      </c>
      <c r="Q202" s="37">
        <f>Q197*Matrices!$C$56</f>
        <v>9200</v>
      </c>
      <c r="R202" s="37">
        <f>R197*Matrices!$D$56</f>
        <v>0</v>
      </c>
      <c r="S202" s="37">
        <f>S197*Matrices!$E$56</f>
        <v>14950</v>
      </c>
      <c r="T202" s="37">
        <f>T197*Matrices!$F$56</f>
        <v>0</v>
      </c>
      <c r="U202" s="37">
        <f>U197*Matrices!$G$56</f>
        <v>0</v>
      </c>
      <c r="V202" s="37">
        <f>V197*Matrices!$H$56</f>
        <v>0</v>
      </c>
      <c r="W202" s="37">
        <f>W197*Matrices!$I$56</f>
        <v>0</v>
      </c>
      <c r="X202" s="37">
        <f>X197*Matrices!$J$56</f>
        <v>0</v>
      </c>
      <c r="Y202" s="37">
        <f>Y197*Matrices!$K$56</f>
        <v>0</v>
      </c>
      <c r="Z202" s="37"/>
      <c r="AA202" s="37"/>
      <c r="AB202" s="37">
        <f>AB197*Matrices!$B$56</f>
        <v>0</v>
      </c>
      <c r="AC202" s="37">
        <f>AC197*Matrices!$C$56</f>
        <v>12075</v>
      </c>
      <c r="AD202" s="37">
        <f>AD197*Matrices!$D$56</f>
        <v>0</v>
      </c>
      <c r="AE202" s="37">
        <f>AE197*Matrices!$E$56</f>
        <v>9775</v>
      </c>
      <c r="AF202" s="37">
        <f>AF197*Matrices!$F$56</f>
        <v>0</v>
      </c>
      <c r="AG202" s="37">
        <f>AG197*Matrices!$G$56</f>
        <v>0</v>
      </c>
      <c r="AH202" s="37">
        <f>AH197*Matrices!$H$56</f>
        <v>0</v>
      </c>
      <c r="AI202" s="37">
        <f>AI197*Matrices!$I$56</f>
        <v>0</v>
      </c>
      <c r="AJ202" s="37">
        <f>AJ197*Matrices!$J$56</f>
        <v>0</v>
      </c>
      <c r="AK202" s="37">
        <f>AK197*Matrices!$K$56</f>
        <v>0</v>
      </c>
      <c r="AL202" s="37"/>
      <c r="AM202" s="37"/>
      <c r="AN202" s="37">
        <f>AN197*Matrices!$B$56</f>
        <v>0</v>
      </c>
      <c r="AO202" s="37">
        <f>AO197*Matrices!$C$56</f>
        <v>13225</v>
      </c>
      <c r="AP202" s="37">
        <f>AP197*Matrices!$D$56</f>
        <v>0</v>
      </c>
      <c r="AQ202" s="37">
        <f>AQ197*Matrices!$E$56</f>
        <v>10925</v>
      </c>
      <c r="AR202" s="37">
        <f>AR197*Matrices!$F$56</f>
        <v>0</v>
      </c>
      <c r="AS202" s="37">
        <f>AS197*Matrices!$G$56</f>
        <v>0</v>
      </c>
      <c r="AT202" s="37">
        <f>AT197*Matrices!$H$56</f>
        <v>0</v>
      </c>
      <c r="AU202" s="37">
        <f>AU197*Matrices!$I$56</f>
        <v>0</v>
      </c>
      <c r="AV202" s="37">
        <f>AV197*Matrices!$J$56</f>
        <v>0</v>
      </c>
      <c r="AW202" s="37">
        <f>AW197*Matrices!$K$56</f>
        <v>0</v>
      </c>
      <c r="AX202" s="37"/>
    </row>
    <row r="203" spans="1:50" x14ac:dyDescent="0.25">
      <c r="B203" t="str">
        <f>B197</f>
        <v>LCC</v>
      </c>
      <c r="D203" s="344">
        <f t="shared" ref="D203:M203" si="156">SUM(D200:D202)</f>
        <v>0</v>
      </c>
      <c r="E203" s="344">
        <f t="shared" si="156"/>
        <v>23000</v>
      </c>
      <c r="F203" s="344">
        <f t="shared" si="156"/>
        <v>4600</v>
      </c>
      <c r="G203" s="344">
        <f t="shared" si="156"/>
        <v>35650</v>
      </c>
      <c r="H203" s="344">
        <f t="shared" si="156"/>
        <v>0</v>
      </c>
      <c r="I203" s="344">
        <f t="shared" si="156"/>
        <v>0</v>
      </c>
      <c r="J203" s="344">
        <f t="shared" si="156"/>
        <v>0</v>
      </c>
      <c r="K203" s="344">
        <f t="shared" si="156"/>
        <v>0</v>
      </c>
      <c r="L203" s="344">
        <f t="shared" si="156"/>
        <v>0</v>
      </c>
      <c r="M203" s="344">
        <f t="shared" si="156"/>
        <v>0</v>
      </c>
      <c r="N203" s="194">
        <f>SUM(D203:M203)/Matrices!$L$56</f>
        <v>19.79604079184163</v>
      </c>
      <c r="O203" s="37"/>
      <c r="P203" s="344">
        <f t="shared" ref="P203:Y203" si="157">SUM(P200:P202)</f>
        <v>0</v>
      </c>
      <c r="Q203" s="344">
        <f t="shared" si="157"/>
        <v>16100</v>
      </c>
      <c r="R203" s="344">
        <f t="shared" si="157"/>
        <v>7475</v>
      </c>
      <c r="S203" s="344">
        <f t="shared" si="157"/>
        <v>44275</v>
      </c>
      <c r="T203" s="344">
        <f t="shared" si="157"/>
        <v>0</v>
      </c>
      <c r="U203" s="344">
        <f t="shared" si="157"/>
        <v>0</v>
      </c>
      <c r="V203" s="344">
        <f t="shared" si="157"/>
        <v>0</v>
      </c>
      <c r="W203" s="344">
        <f t="shared" si="157"/>
        <v>0</v>
      </c>
      <c r="X203" s="344">
        <f t="shared" si="157"/>
        <v>0</v>
      </c>
      <c r="Y203" s="344">
        <f t="shared" si="157"/>
        <v>0</v>
      </c>
      <c r="Z203" s="194">
        <f>SUM(P203:Y203)/Matrices!$L$56</f>
        <v>21.235752849430114</v>
      </c>
      <c r="AA203" s="37"/>
      <c r="AB203" s="344">
        <f t="shared" ref="AB203:AK203" si="158">SUM(AB200:AB202)</f>
        <v>0</v>
      </c>
      <c r="AC203" s="344">
        <f t="shared" si="158"/>
        <v>32200</v>
      </c>
      <c r="AD203" s="344">
        <f t="shared" si="158"/>
        <v>6900</v>
      </c>
      <c r="AE203" s="344">
        <f t="shared" si="158"/>
        <v>37950</v>
      </c>
      <c r="AF203" s="344">
        <f t="shared" si="158"/>
        <v>0</v>
      </c>
      <c r="AG203" s="344">
        <f t="shared" si="158"/>
        <v>0</v>
      </c>
      <c r="AH203" s="344">
        <f t="shared" si="158"/>
        <v>0</v>
      </c>
      <c r="AI203" s="344">
        <f t="shared" si="158"/>
        <v>0</v>
      </c>
      <c r="AJ203" s="344">
        <f t="shared" si="158"/>
        <v>0</v>
      </c>
      <c r="AK203" s="344">
        <f t="shared" si="158"/>
        <v>0</v>
      </c>
      <c r="AL203" s="194">
        <f>SUM(AB203:AK203)/Matrices!$L$56</f>
        <v>24.115176964607077</v>
      </c>
      <c r="AM203" s="37"/>
      <c r="AN203" s="344">
        <f t="shared" ref="AN203:AW203" si="159">SUM(AN200:AN202)</f>
        <v>0</v>
      </c>
      <c r="AO203" s="344">
        <f t="shared" si="159"/>
        <v>33925</v>
      </c>
      <c r="AP203" s="344">
        <f t="shared" si="159"/>
        <v>5175</v>
      </c>
      <c r="AQ203" s="344">
        <f t="shared" si="159"/>
        <v>36800</v>
      </c>
      <c r="AR203" s="344">
        <f t="shared" si="159"/>
        <v>0</v>
      </c>
      <c r="AS203" s="344">
        <f t="shared" si="159"/>
        <v>0</v>
      </c>
      <c r="AT203" s="344">
        <f t="shared" si="159"/>
        <v>0</v>
      </c>
      <c r="AU203" s="344">
        <f t="shared" si="159"/>
        <v>0</v>
      </c>
      <c r="AV203" s="344">
        <f t="shared" si="159"/>
        <v>0</v>
      </c>
      <c r="AW203" s="344">
        <f t="shared" si="159"/>
        <v>0</v>
      </c>
      <c r="AX203" s="194">
        <f>SUM(AN203:AW203)/Matrices!$L$56</f>
        <v>23.755248950209957</v>
      </c>
    </row>
    <row r="204" spans="1:50" x14ac:dyDescent="0.25">
      <c r="D204" s="345"/>
      <c r="E204" s="345"/>
      <c r="F204" s="345"/>
      <c r="G204" s="345"/>
      <c r="H204" s="345"/>
      <c r="I204" s="345"/>
      <c r="J204" s="345"/>
      <c r="K204" s="345"/>
      <c r="L204" s="345"/>
      <c r="M204" s="345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</row>
    <row r="205" spans="1:50" x14ac:dyDescent="0.25">
      <c r="A205" s="35" t="str">
        <f>'Raw_At-Risk_Data'!A62</f>
        <v>44</v>
      </c>
      <c r="B205" t="str">
        <f>'Raw_At-Risk_Data'!B62</f>
        <v>MCC</v>
      </c>
      <c r="C205" s="343" t="str">
        <f>'Raw_At-Risk_Data'!C62</f>
        <v>1</v>
      </c>
      <c r="D205" s="37">
        <f>'Raw_At-Risk_Data'!D62</f>
        <v>0</v>
      </c>
      <c r="E205" s="37">
        <f>'Raw_At-Risk_Data'!E62</f>
        <v>2</v>
      </c>
      <c r="F205" s="37">
        <f>'Raw_At-Risk_Data'!F62</f>
        <v>0</v>
      </c>
      <c r="G205" s="37">
        <f>'Raw_At-Risk_Data'!G62</f>
        <v>25</v>
      </c>
      <c r="H205" s="37">
        <f>'Raw_At-Risk_Data'!H62</f>
        <v>0</v>
      </c>
      <c r="I205" s="37">
        <f>'Raw_At-Risk_Data'!I62</f>
        <v>0</v>
      </c>
      <c r="J205" s="37">
        <f>'Raw_At-Risk_Data'!J62</f>
        <v>0</v>
      </c>
      <c r="K205" s="37">
        <f>'Raw_At-Risk_Data'!K62</f>
        <v>0</v>
      </c>
      <c r="L205" s="37">
        <f>'Raw_At-Risk_Data'!L62</f>
        <v>0</v>
      </c>
      <c r="M205" s="37">
        <f>'Raw_At-Risk_Data'!M62</f>
        <v>0</v>
      </c>
      <c r="N205" s="37"/>
      <c r="O205" s="37"/>
      <c r="P205" s="37">
        <f>'Raw_At-Risk_Data'!N62</f>
        <v>0</v>
      </c>
      <c r="Q205" s="37">
        <f>'Raw_At-Risk_Data'!O62</f>
        <v>2</v>
      </c>
      <c r="R205" s="37">
        <f>'Raw_At-Risk_Data'!P62</f>
        <v>0</v>
      </c>
      <c r="S205" s="37">
        <f>'Raw_At-Risk_Data'!Q62</f>
        <v>28</v>
      </c>
      <c r="T205" s="37">
        <f>'Raw_At-Risk_Data'!R62</f>
        <v>0</v>
      </c>
      <c r="U205" s="37">
        <f>'Raw_At-Risk_Data'!S62</f>
        <v>0</v>
      </c>
      <c r="V205" s="37">
        <f>'Raw_At-Risk_Data'!T62</f>
        <v>0</v>
      </c>
      <c r="W205" s="37">
        <f>'Raw_At-Risk_Data'!U62</f>
        <v>0</v>
      </c>
      <c r="X205" s="37">
        <f>'Raw_At-Risk_Data'!V62</f>
        <v>0</v>
      </c>
      <c r="Y205" s="37">
        <f>'Raw_At-Risk_Data'!W62</f>
        <v>0</v>
      </c>
      <c r="Z205" s="37"/>
      <c r="AA205" s="37"/>
      <c r="AB205" s="37">
        <f>'Raw_At-Risk_Data'!X62</f>
        <v>2</v>
      </c>
      <c r="AC205" s="37">
        <f>'Raw_At-Risk_Data'!Y62</f>
        <v>2</v>
      </c>
      <c r="AD205" s="37">
        <f>'Raw_At-Risk_Data'!Z62</f>
        <v>0</v>
      </c>
      <c r="AE205" s="37">
        <f>'Raw_At-Risk_Data'!AA62</f>
        <v>10</v>
      </c>
      <c r="AF205" s="37">
        <f>'Raw_At-Risk_Data'!AB62</f>
        <v>0</v>
      </c>
      <c r="AG205" s="37">
        <f>'Raw_At-Risk_Data'!AC62</f>
        <v>0</v>
      </c>
      <c r="AH205" s="37">
        <f>'Raw_At-Risk_Data'!AD62</f>
        <v>0</v>
      </c>
      <c r="AI205" s="37">
        <f>'Raw_At-Risk_Data'!AE62</f>
        <v>0</v>
      </c>
      <c r="AJ205" s="37">
        <f>'Raw_At-Risk_Data'!AF62</f>
        <v>0</v>
      </c>
      <c r="AK205" s="37">
        <f>'Raw_At-Risk_Data'!AG62</f>
        <v>0</v>
      </c>
      <c r="AL205" s="37"/>
      <c r="AM205" s="37"/>
      <c r="AN205" s="37">
        <f>'Raw_At-Risk_Data'!AH62</f>
        <v>1</v>
      </c>
      <c r="AO205" s="37">
        <f>'Raw_At-Risk_Data'!AI62</f>
        <v>2</v>
      </c>
      <c r="AP205" s="37">
        <f>'Raw_At-Risk_Data'!AJ62</f>
        <v>0</v>
      </c>
      <c r="AQ205" s="37">
        <f>'Raw_At-Risk_Data'!AK62</f>
        <v>11</v>
      </c>
      <c r="AR205" s="37">
        <f>'Raw_At-Risk_Data'!AL62</f>
        <v>0</v>
      </c>
      <c r="AS205" s="37">
        <f>'Raw_At-Risk_Data'!AM62</f>
        <v>0</v>
      </c>
      <c r="AT205" s="37">
        <f>'Raw_At-Risk_Data'!AN62</f>
        <v>0</v>
      </c>
      <c r="AU205" s="37">
        <f>'Raw_At-Risk_Data'!AO62</f>
        <v>0</v>
      </c>
      <c r="AV205" s="37">
        <f>'Raw_At-Risk_Data'!AP62</f>
        <v>0</v>
      </c>
      <c r="AW205" s="37">
        <f>'Raw_At-Risk_Data'!AQ62</f>
        <v>0</v>
      </c>
      <c r="AX205" s="37"/>
    </row>
    <row r="206" spans="1:50" x14ac:dyDescent="0.25">
      <c r="A206" s="35" t="str">
        <f>'Raw_At-Risk_Data'!A63</f>
        <v>44</v>
      </c>
      <c r="B206" t="str">
        <f>'Raw_At-Risk_Data'!B63</f>
        <v>MCC</v>
      </c>
      <c r="C206" s="343" t="str">
        <f>'Raw_At-Risk_Data'!C63</f>
        <v>2</v>
      </c>
      <c r="D206" s="37">
        <f>'Raw_At-Risk_Data'!D63</f>
        <v>0</v>
      </c>
      <c r="E206" s="37">
        <f>'Raw_At-Risk_Data'!E63</f>
        <v>3</v>
      </c>
      <c r="F206" s="37">
        <f>'Raw_At-Risk_Data'!F63</f>
        <v>0</v>
      </c>
      <c r="G206" s="37">
        <f>'Raw_At-Risk_Data'!G63</f>
        <v>3</v>
      </c>
      <c r="H206" s="37">
        <f>'Raw_At-Risk_Data'!H63</f>
        <v>0</v>
      </c>
      <c r="I206" s="37">
        <f>'Raw_At-Risk_Data'!I63</f>
        <v>0</v>
      </c>
      <c r="J206" s="37">
        <f>'Raw_At-Risk_Data'!J63</f>
        <v>0</v>
      </c>
      <c r="K206" s="37">
        <f>'Raw_At-Risk_Data'!K63</f>
        <v>0</v>
      </c>
      <c r="L206" s="37">
        <f>'Raw_At-Risk_Data'!L63</f>
        <v>0</v>
      </c>
      <c r="M206" s="37">
        <f>'Raw_At-Risk_Data'!M63</f>
        <v>0</v>
      </c>
      <c r="N206" s="37"/>
      <c r="O206" s="37"/>
      <c r="P206" s="37">
        <f>'Raw_At-Risk_Data'!N63</f>
        <v>0</v>
      </c>
      <c r="Q206" s="37">
        <f>'Raw_At-Risk_Data'!O63</f>
        <v>0</v>
      </c>
      <c r="R206" s="37">
        <f>'Raw_At-Risk_Data'!P63</f>
        <v>0</v>
      </c>
      <c r="S206" s="37">
        <f>'Raw_At-Risk_Data'!Q63</f>
        <v>3</v>
      </c>
      <c r="T206" s="37">
        <f>'Raw_At-Risk_Data'!R63</f>
        <v>0</v>
      </c>
      <c r="U206" s="37">
        <f>'Raw_At-Risk_Data'!S63</f>
        <v>0</v>
      </c>
      <c r="V206" s="37">
        <f>'Raw_At-Risk_Data'!T63</f>
        <v>0</v>
      </c>
      <c r="W206" s="37">
        <f>'Raw_At-Risk_Data'!U63</f>
        <v>0</v>
      </c>
      <c r="X206" s="37">
        <f>'Raw_At-Risk_Data'!V63</f>
        <v>0</v>
      </c>
      <c r="Y206" s="37">
        <f>'Raw_At-Risk_Data'!W63</f>
        <v>0</v>
      </c>
      <c r="Z206" s="37"/>
      <c r="AA206" s="37"/>
      <c r="AB206" s="37">
        <f>'Raw_At-Risk_Data'!X63</f>
        <v>0</v>
      </c>
      <c r="AC206" s="37">
        <f>'Raw_At-Risk_Data'!Y63</f>
        <v>0</v>
      </c>
      <c r="AD206" s="37">
        <f>'Raw_At-Risk_Data'!Z63</f>
        <v>0</v>
      </c>
      <c r="AE206" s="37">
        <f>'Raw_At-Risk_Data'!AA63</f>
        <v>4</v>
      </c>
      <c r="AF206" s="37">
        <f>'Raw_At-Risk_Data'!AB63</f>
        <v>0</v>
      </c>
      <c r="AG206" s="37">
        <f>'Raw_At-Risk_Data'!AC63</f>
        <v>0</v>
      </c>
      <c r="AH206" s="37">
        <f>'Raw_At-Risk_Data'!AD63</f>
        <v>0</v>
      </c>
      <c r="AI206" s="37">
        <f>'Raw_At-Risk_Data'!AE63</f>
        <v>0</v>
      </c>
      <c r="AJ206" s="37">
        <f>'Raw_At-Risk_Data'!AF63</f>
        <v>0</v>
      </c>
      <c r="AK206" s="37">
        <f>'Raw_At-Risk_Data'!AG63</f>
        <v>0</v>
      </c>
      <c r="AL206" s="37"/>
      <c r="AM206" s="37"/>
      <c r="AN206" s="37">
        <f>'Raw_At-Risk_Data'!AH63</f>
        <v>0</v>
      </c>
      <c r="AO206" s="37">
        <f>'Raw_At-Risk_Data'!AI63</f>
        <v>0</v>
      </c>
      <c r="AP206" s="37">
        <f>'Raw_At-Risk_Data'!AJ63</f>
        <v>0</v>
      </c>
      <c r="AQ206" s="37">
        <f>'Raw_At-Risk_Data'!AK63</f>
        <v>2</v>
      </c>
      <c r="AR206" s="37">
        <f>'Raw_At-Risk_Data'!AL63</f>
        <v>0</v>
      </c>
      <c r="AS206" s="37">
        <f>'Raw_At-Risk_Data'!AM63</f>
        <v>0</v>
      </c>
      <c r="AT206" s="37">
        <f>'Raw_At-Risk_Data'!AN63</f>
        <v>0</v>
      </c>
      <c r="AU206" s="37">
        <f>'Raw_At-Risk_Data'!AO63</f>
        <v>0</v>
      </c>
      <c r="AV206" s="37">
        <f>'Raw_At-Risk_Data'!AP63</f>
        <v>0</v>
      </c>
      <c r="AW206" s="37">
        <f>'Raw_At-Risk_Data'!AQ63</f>
        <v>0</v>
      </c>
      <c r="AX206" s="37"/>
    </row>
    <row r="207" spans="1:50" x14ac:dyDescent="0.25">
      <c r="A207" s="35" t="str">
        <f>'Raw_At-Risk_Data'!A64</f>
        <v>44</v>
      </c>
      <c r="B207" t="str">
        <f>'Raw_At-Risk_Data'!B64</f>
        <v>MCC</v>
      </c>
      <c r="C207" s="343" t="str">
        <f>'Raw_At-Risk_Data'!C64</f>
        <v>3</v>
      </c>
      <c r="D207" s="37">
        <f>'Raw_At-Risk_Data'!D64</f>
        <v>0</v>
      </c>
      <c r="E207" s="37">
        <f>'Raw_At-Risk_Data'!E64</f>
        <v>1</v>
      </c>
      <c r="F207" s="37">
        <f>'Raw_At-Risk_Data'!F64</f>
        <v>0</v>
      </c>
      <c r="G207" s="37">
        <f>'Raw_At-Risk_Data'!G64</f>
        <v>13</v>
      </c>
      <c r="H207" s="37">
        <f>'Raw_At-Risk_Data'!H64</f>
        <v>0</v>
      </c>
      <c r="I207" s="37">
        <f>'Raw_At-Risk_Data'!I64</f>
        <v>0</v>
      </c>
      <c r="J207" s="37">
        <f>'Raw_At-Risk_Data'!J64</f>
        <v>0</v>
      </c>
      <c r="K207" s="37">
        <f>'Raw_At-Risk_Data'!K64</f>
        <v>0</v>
      </c>
      <c r="L207" s="37">
        <f>'Raw_At-Risk_Data'!L64</f>
        <v>0</v>
      </c>
      <c r="M207" s="37">
        <f>'Raw_At-Risk_Data'!M64</f>
        <v>0</v>
      </c>
      <c r="N207" s="37"/>
      <c r="O207" s="37"/>
      <c r="P207" s="37">
        <f>'Raw_At-Risk_Data'!N64</f>
        <v>5</v>
      </c>
      <c r="Q207" s="37">
        <f>'Raw_At-Risk_Data'!O64</f>
        <v>4</v>
      </c>
      <c r="R207" s="37">
        <f>'Raw_At-Risk_Data'!P64</f>
        <v>0</v>
      </c>
      <c r="S207" s="37">
        <f>'Raw_At-Risk_Data'!Q64</f>
        <v>13</v>
      </c>
      <c r="T207" s="37">
        <f>'Raw_At-Risk_Data'!R64</f>
        <v>0</v>
      </c>
      <c r="U207" s="37">
        <f>'Raw_At-Risk_Data'!S64</f>
        <v>0</v>
      </c>
      <c r="V207" s="37">
        <f>'Raw_At-Risk_Data'!T64</f>
        <v>0</v>
      </c>
      <c r="W207" s="37">
        <f>'Raw_At-Risk_Data'!U64</f>
        <v>0</v>
      </c>
      <c r="X207" s="37">
        <f>'Raw_At-Risk_Data'!V64</f>
        <v>0</v>
      </c>
      <c r="Y207" s="37">
        <f>'Raw_At-Risk_Data'!W64</f>
        <v>0</v>
      </c>
      <c r="Z207" s="37"/>
      <c r="AA207" s="37"/>
      <c r="AB207" s="37">
        <f>'Raw_At-Risk_Data'!X64</f>
        <v>24</v>
      </c>
      <c r="AC207" s="37">
        <f>'Raw_At-Risk_Data'!Y64</f>
        <v>5</v>
      </c>
      <c r="AD207" s="37">
        <f>'Raw_At-Risk_Data'!Z64</f>
        <v>0</v>
      </c>
      <c r="AE207" s="37">
        <f>'Raw_At-Risk_Data'!AA64</f>
        <v>7</v>
      </c>
      <c r="AF207" s="37">
        <f>'Raw_At-Risk_Data'!AB64</f>
        <v>0</v>
      </c>
      <c r="AG207" s="37">
        <f>'Raw_At-Risk_Data'!AC64</f>
        <v>0</v>
      </c>
      <c r="AH207" s="37">
        <f>'Raw_At-Risk_Data'!AD64</f>
        <v>0</v>
      </c>
      <c r="AI207" s="37">
        <f>'Raw_At-Risk_Data'!AE64</f>
        <v>0</v>
      </c>
      <c r="AJ207" s="37">
        <f>'Raw_At-Risk_Data'!AF64</f>
        <v>0</v>
      </c>
      <c r="AK207" s="37">
        <f>'Raw_At-Risk_Data'!AG64</f>
        <v>0</v>
      </c>
      <c r="AL207" s="37"/>
      <c r="AM207" s="37"/>
      <c r="AN207" s="37">
        <f>'Raw_At-Risk_Data'!AH64</f>
        <v>6</v>
      </c>
      <c r="AO207" s="37">
        <f>'Raw_At-Risk_Data'!AI64</f>
        <v>2</v>
      </c>
      <c r="AP207" s="37">
        <f>'Raw_At-Risk_Data'!AJ64</f>
        <v>0</v>
      </c>
      <c r="AQ207" s="37">
        <f>'Raw_At-Risk_Data'!AK64</f>
        <v>8</v>
      </c>
      <c r="AR207" s="37">
        <f>'Raw_At-Risk_Data'!AL64</f>
        <v>0</v>
      </c>
      <c r="AS207" s="37">
        <f>'Raw_At-Risk_Data'!AM64</f>
        <v>0</v>
      </c>
      <c r="AT207" s="37">
        <f>'Raw_At-Risk_Data'!AN64</f>
        <v>0</v>
      </c>
      <c r="AU207" s="37">
        <f>'Raw_At-Risk_Data'!AO64</f>
        <v>0</v>
      </c>
      <c r="AV207" s="37">
        <f>'Raw_At-Risk_Data'!AP64</f>
        <v>0</v>
      </c>
      <c r="AW207" s="37">
        <f>'Raw_At-Risk_Data'!AQ64</f>
        <v>0</v>
      </c>
      <c r="AX207" s="37"/>
    </row>
    <row r="208" spans="1:50" x14ac:dyDescent="0.25">
      <c r="D208" s="344">
        <f t="shared" ref="D208:M208" si="160">SUM(D205:D207)</f>
        <v>0</v>
      </c>
      <c r="E208" s="344">
        <f t="shared" si="160"/>
        <v>6</v>
      </c>
      <c r="F208" s="344">
        <f t="shared" si="160"/>
        <v>0</v>
      </c>
      <c r="G208" s="344">
        <f t="shared" si="160"/>
        <v>41</v>
      </c>
      <c r="H208" s="344">
        <f t="shared" si="160"/>
        <v>0</v>
      </c>
      <c r="I208" s="344">
        <f t="shared" si="160"/>
        <v>0</v>
      </c>
      <c r="J208" s="344">
        <f t="shared" si="160"/>
        <v>0</v>
      </c>
      <c r="K208" s="344">
        <f t="shared" si="160"/>
        <v>0</v>
      </c>
      <c r="L208" s="344">
        <f t="shared" si="160"/>
        <v>0</v>
      </c>
      <c r="M208" s="344">
        <f t="shared" si="160"/>
        <v>0</v>
      </c>
      <c r="N208" s="37"/>
      <c r="O208" s="37"/>
      <c r="P208" s="344">
        <f t="shared" ref="P208:Y208" si="161">SUM(P205:P207)</f>
        <v>5</v>
      </c>
      <c r="Q208" s="344">
        <f t="shared" si="161"/>
        <v>6</v>
      </c>
      <c r="R208" s="344">
        <f t="shared" si="161"/>
        <v>0</v>
      </c>
      <c r="S208" s="344">
        <f t="shared" si="161"/>
        <v>44</v>
      </c>
      <c r="T208" s="344">
        <f t="shared" si="161"/>
        <v>0</v>
      </c>
      <c r="U208" s="344">
        <f t="shared" si="161"/>
        <v>0</v>
      </c>
      <c r="V208" s="344">
        <f t="shared" si="161"/>
        <v>0</v>
      </c>
      <c r="W208" s="344">
        <f t="shared" si="161"/>
        <v>0</v>
      </c>
      <c r="X208" s="344">
        <f t="shared" si="161"/>
        <v>0</v>
      </c>
      <c r="Y208" s="344">
        <f t="shared" si="161"/>
        <v>0</v>
      </c>
      <c r="Z208" s="37"/>
      <c r="AA208" s="37"/>
      <c r="AB208" s="344">
        <f t="shared" ref="AB208:AK208" si="162">SUM(AB205:AB207)</f>
        <v>26</v>
      </c>
      <c r="AC208" s="344">
        <f t="shared" si="162"/>
        <v>7</v>
      </c>
      <c r="AD208" s="344">
        <f t="shared" si="162"/>
        <v>0</v>
      </c>
      <c r="AE208" s="344">
        <f t="shared" si="162"/>
        <v>21</v>
      </c>
      <c r="AF208" s="344">
        <f t="shared" si="162"/>
        <v>0</v>
      </c>
      <c r="AG208" s="344">
        <f t="shared" si="162"/>
        <v>0</v>
      </c>
      <c r="AH208" s="344">
        <f t="shared" si="162"/>
        <v>0</v>
      </c>
      <c r="AI208" s="344">
        <f t="shared" si="162"/>
        <v>0</v>
      </c>
      <c r="AJ208" s="344">
        <f t="shared" si="162"/>
        <v>0</v>
      </c>
      <c r="AK208" s="344">
        <f t="shared" si="162"/>
        <v>0</v>
      </c>
      <c r="AL208" s="37"/>
      <c r="AM208" s="37"/>
      <c r="AN208" s="344">
        <f t="shared" ref="AN208:AW208" si="163">SUM(AN205:AN207)</f>
        <v>7</v>
      </c>
      <c r="AO208" s="344">
        <f t="shared" si="163"/>
        <v>4</v>
      </c>
      <c r="AP208" s="344">
        <f t="shared" si="163"/>
        <v>0</v>
      </c>
      <c r="AQ208" s="344">
        <f t="shared" si="163"/>
        <v>21</v>
      </c>
      <c r="AR208" s="344">
        <f t="shared" si="163"/>
        <v>0</v>
      </c>
      <c r="AS208" s="344">
        <f t="shared" si="163"/>
        <v>0</v>
      </c>
      <c r="AT208" s="344">
        <f t="shared" si="163"/>
        <v>0</v>
      </c>
      <c r="AU208" s="344">
        <f t="shared" si="163"/>
        <v>0</v>
      </c>
      <c r="AV208" s="344">
        <f t="shared" si="163"/>
        <v>0</v>
      </c>
      <c r="AW208" s="344">
        <f t="shared" si="163"/>
        <v>0</v>
      </c>
      <c r="AX208" s="37"/>
    </row>
    <row r="209" spans="1:50" x14ac:dyDescent="0.25"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</row>
    <row r="210" spans="1:50" x14ac:dyDescent="0.25">
      <c r="D210" s="37">
        <f>D205*Matrices!$B$54</f>
        <v>0</v>
      </c>
      <c r="E210" s="37">
        <f>E205*Matrices!$C$54</f>
        <v>1150</v>
      </c>
      <c r="F210" s="37">
        <f>F205*Matrices!$D$54</f>
        <v>0</v>
      </c>
      <c r="G210" s="37">
        <f>G205*Matrices!$E$54</f>
        <v>14375</v>
      </c>
      <c r="H210" s="37">
        <f>H205*Matrices!$F$54</f>
        <v>0</v>
      </c>
      <c r="I210" s="37">
        <f>I205*Matrices!$G$54</f>
        <v>0</v>
      </c>
      <c r="J210" s="37">
        <f>J205*Matrices!$H$54</f>
        <v>0</v>
      </c>
      <c r="K210" s="37">
        <f>K205*Matrices!$I$54</f>
        <v>0</v>
      </c>
      <c r="L210" s="37">
        <f>L205*Matrices!$J$54</f>
        <v>0</v>
      </c>
      <c r="M210" s="37">
        <f>M205*Matrices!$K$54</f>
        <v>0</v>
      </c>
      <c r="N210" s="37"/>
      <c r="O210" s="37"/>
      <c r="P210" s="37">
        <f>P205*Matrices!$B$54</f>
        <v>0</v>
      </c>
      <c r="Q210" s="37">
        <f>Q205*Matrices!$C$54</f>
        <v>1150</v>
      </c>
      <c r="R210" s="37">
        <f>R205*Matrices!$D$54</f>
        <v>0</v>
      </c>
      <c r="S210" s="37">
        <f>S205*Matrices!$E$54</f>
        <v>16100</v>
      </c>
      <c r="T210" s="37">
        <f>T205*Matrices!$F$54</f>
        <v>0</v>
      </c>
      <c r="U210" s="37">
        <f>U205*Matrices!$G$54</f>
        <v>0</v>
      </c>
      <c r="V210" s="37">
        <f>V205*Matrices!$H$54</f>
        <v>0</v>
      </c>
      <c r="W210" s="37">
        <f>W205*Matrices!$I$54</f>
        <v>0</v>
      </c>
      <c r="X210" s="37">
        <f>X205*Matrices!$J$54</f>
        <v>0</v>
      </c>
      <c r="Y210" s="37">
        <f>Y205*Matrices!$K$54</f>
        <v>0</v>
      </c>
      <c r="Z210" s="37"/>
      <c r="AA210" s="37"/>
      <c r="AB210" s="37">
        <f>AB205*Matrices!$B$54</f>
        <v>1150</v>
      </c>
      <c r="AC210" s="37">
        <f>AC205*Matrices!$C$54</f>
        <v>1150</v>
      </c>
      <c r="AD210" s="37">
        <f>AD205*Matrices!$D$54</f>
        <v>0</v>
      </c>
      <c r="AE210" s="37">
        <f>AE205*Matrices!$E$54</f>
        <v>5750</v>
      </c>
      <c r="AF210" s="37">
        <f>AF205*Matrices!$F$54</f>
        <v>0</v>
      </c>
      <c r="AG210" s="37">
        <f>AG205*Matrices!$G$54</f>
        <v>0</v>
      </c>
      <c r="AH210" s="37">
        <f>AH205*Matrices!$H$54</f>
        <v>0</v>
      </c>
      <c r="AI210" s="37">
        <f>AI205*Matrices!$I$54</f>
        <v>0</v>
      </c>
      <c r="AJ210" s="37">
        <f>AJ205*Matrices!$J$54</f>
        <v>0</v>
      </c>
      <c r="AK210" s="37">
        <f>AK205*Matrices!$K$54</f>
        <v>0</v>
      </c>
      <c r="AL210" s="37"/>
      <c r="AM210" s="37"/>
      <c r="AN210" s="37">
        <f>AN205*Matrices!$B$54</f>
        <v>575</v>
      </c>
      <c r="AO210" s="37">
        <f>AO205*Matrices!$C$54</f>
        <v>1150</v>
      </c>
      <c r="AP210" s="37">
        <f>AP205*Matrices!$D$54</f>
        <v>0</v>
      </c>
      <c r="AQ210" s="37">
        <f>AQ205*Matrices!$E$54</f>
        <v>6325</v>
      </c>
      <c r="AR210" s="37">
        <f>AR205*Matrices!$F$54</f>
        <v>0</v>
      </c>
      <c r="AS210" s="37">
        <f>AS205*Matrices!$G$54</f>
        <v>0</v>
      </c>
      <c r="AT210" s="37">
        <f>AT205*Matrices!$H$54</f>
        <v>0</v>
      </c>
      <c r="AU210" s="37">
        <f>AU205*Matrices!$I$54</f>
        <v>0</v>
      </c>
      <c r="AV210" s="37">
        <f>AV205*Matrices!$J$54</f>
        <v>0</v>
      </c>
      <c r="AW210" s="37">
        <f>AW205*Matrices!$K$54</f>
        <v>0</v>
      </c>
      <c r="AX210" s="37"/>
    </row>
    <row r="211" spans="1:50" x14ac:dyDescent="0.25">
      <c r="D211" s="37">
        <f>D206*Matrices!$B$55</f>
        <v>0</v>
      </c>
      <c r="E211" s="37">
        <f>E206*Matrices!$C$55</f>
        <v>1725</v>
      </c>
      <c r="F211" s="37">
        <f>F206*Matrices!$D$55</f>
        <v>0</v>
      </c>
      <c r="G211" s="37">
        <f>G206*Matrices!$E$55</f>
        <v>1725</v>
      </c>
      <c r="H211" s="37">
        <f>H206*Matrices!$F$55</f>
        <v>0</v>
      </c>
      <c r="I211" s="37">
        <f>I206*Matrices!$G$55</f>
        <v>0</v>
      </c>
      <c r="J211" s="37">
        <f>J206*Matrices!$H$55</f>
        <v>0</v>
      </c>
      <c r="K211" s="37">
        <f>K206*Matrices!$I$55</f>
        <v>0</v>
      </c>
      <c r="L211" s="37">
        <f>L206*Matrices!$J$55</f>
        <v>0</v>
      </c>
      <c r="M211" s="37">
        <f>M206*Matrices!$K$55</f>
        <v>0</v>
      </c>
      <c r="N211" s="37"/>
      <c r="O211" s="37"/>
      <c r="P211" s="37">
        <f>P206*Matrices!$B$55</f>
        <v>0</v>
      </c>
      <c r="Q211" s="37">
        <f>Q206*Matrices!$C$55</f>
        <v>0</v>
      </c>
      <c r="R211" s="37">
        <f>R206*Matrices!$D$55</f>
        <v>0</v>
      </c>
      <c r="S211" s="37">
        <f>S206*Matrices!$E$55</f>
        <v>1725</v>
      </c>
      <c r="T211" s="37">
        <f>T206*Matrices!$F$55</f>
        <v>0</v>
      </c>
      <c r="U211" s="37">
        <f>U206*Matrices!$G$55</f>
        <v>0</v>
      </c>
      <c r="V211" s="37">
        <f>V206*Matrices!$H$55</f>
        <v>0</v>
      </c>
      <c r="W211" s="37">
        <f>W206*Matrices!$I$55</f>
        <v>0</v>
      </c>
      <c r="X211" s="37">
        <f>X206*Matrices!$J$55</f>
        <v>0</v>
      </c>
      <c r="Y211" s="37">
        <f>Y206*Matrices!$K$55</f>
        <v>0</v>
      </c>
      <c r="Z211" s="37"/>
      <c r="AA211" s="37"/>
      <c r="AB211" s="37">
        <f>AB206*Matrices!$B$55</f>
        <v>0</v>
      </c>
      <c r="AC211" s="37">
        <f>AC206*Matrices!$C$55</f>
        <v>0</v>
      </c>
      <c r="AD211" s="37">
        <f>AD206*Matrices!$D$55</f>
        <v>0</v>
      </c>
      <c r="AE211" s="37">
        <f>AE206*Matrices!$E$55</f>
        <v>2300</v>
      </c>
      <c r="AF211" s="37">
        <f>AF206*Matrices!$F$55</f>
        <v>0</v>
      </c>
      <c r="AG211" s="37">
        <f>AG206*Matrices!$G$55</f>
        <v>0</v>
      </c>
      <c r="AH211" s="37">
        <f>AH206*Matrices!$H$55</f>
        <v>0</v>
      </c>
      <c r="AI211" s="37">
        <f>AI206*Matrices!$I$55</f>
        <v>0</v>
      </c>
      <c r="AJ211" s="37">
        <f>AJ206*Matrices!$J$55</f>
        <v>0</v>
      </c>
      <c r="AK211" s="37">
        <f>AK206*Matrices!$K$55</f>
        <v>0</v>
      </c>
      <c r="AL211" s="37"/>
      <c r="AM211" s="37"/>
      <c r="AN211" s="37">
        <f>AN206*Matrices!$B$55</f>
        <v>0</v>
      </c>
      <c r="AO211" s="37">
        <f>AO206*Matrices!$C$55</f>
        <v>0</v>
      </c>
      <c r="AP211" s="37">
        <f>AP206*Matrices!$D$55</f>
        <v>0</v>
      </c>
      <c r="AQ211" s="37">
        <f>AQ206*Matrices!$E$55</f>
        <v>1150</v>
      </c>
      <c r="AR211" s="37">
        <f>AR206*Matrices!$F$55</f>
        <v>0</v>
      </c>
      <c r="AS211" s="37">
        <f>AS206*Matrices!$G$55</f>
        <v>0</v>
      </c>
      <c r="AT211" s="37">
        <f>AT206*Matrices!$H$55</f>
        <v>0</v>
      </c>
      <c r="AU211" s="37">
        <f>AU206*Matrices!$I$55</f>
        <v>0</v>
      </c>
      <c r="AV211" s="37">
        <f>AV206*Matrices!$J$55</f>
        <v>0</v>
      </c>
      <c r="AW211" s="37">
        <f>AW206*Matrices!$K$55</f>
        <v>0</v>
      </c>
      <c r="AX211" s="37"/>
    </row>
    <row r="212" spans="1:50" x14ac:dyDescent="0.25">
      <c r="D212" s="37">
        <f>D207*Matrices!$B$56</f>
        <v>0</v>
      </c>
      <c r="E212" s="37">
        <f>E207*Matrices!$C$56</f>
        <v>575</v>
      </c>
      <c r="F212" s="37">
        <f>F207*Matrices!$D$56</f>
        <v>0</v>
      </c>
      <c r="G212" s="37">
        <f>G207*Matrices!$E$56</f>
        <v>7475</v>
      </c>
      <c r="H212" s="37">
        <f>H207*Matrices!$F$56</f>
        <v>0</v>
      </c>
      <c r="I212" s="37">
        <f>I207*Matrices!$G$56</f>
        <v>0</v>
      </c>
      <c r="J212" s="37">
        <f>J207*Matrices!$H$56</f>
        <v>0</v>
      </c>
      <c r="K212" s="37">
        <f>K207*Matrices!$I$56</f>
        <v>0</v>
      </c>
      <c r="L212" s="37">
        <f>L207*Matrices!$J$56</f>
        <v>0</v>
      </c>
      <c r="M212" s="37">
        <f>M207*Matrices!$K$56</f>
        <v>0</v>
      </c>
      <c r="N212" s="37"/>
      <c r="O212" s="37"/>
      <c r="P212" s="37">
        <f>P207*Matrices!$B$56</f>
        <v>2875</v>
      </c>
      <c r="Q212" s="37">
        <f>Q207*Matrices!$C$56</f>
        <v>2300</v>
      </c>
      <c r="R212" s="37">
        <f>R207*Matrices!$D$56</f>
        <v>0</v>
      </c>
      <c r="S212" s="37">
        <f>S207*Matrices!$E$56</f>
        <v>7475</v>
      </c>
      <c r="T212" s="37">
        <f>T207*Matrices!$F$56</f>
        <v>0</v>
      </c>
      <c r="U212" s="37">
        <f>U207*Matrices!$G$56</f>
        <v>0</v>
      </c>
      <c r="V212" s="37">
        <f>V207*Matrices!$H$56</f>
        <v>0</v>
      </c>
      <c r="W212" s="37">
        <f>W207*Matrices!$I$56</f>
        <v>0</v>
      </c>
      <c r="X212" s="37">
        <f>X207*Matrices!$J$56</f>
        <v>0</v>
      </c>
      <c r="Y212" s="37">
        <f>Y207*Matrices!$K$56</f>
        <v>0</v>
      </c>
      <c r="Z212" s="37"/>
      <c r="AA212" s="37"/>
      <c r="AB212" s="37">
        <f>AB207*Matrices!$B$56</f>
        <v>13800</v>
      </c>
      <c r="AC212" s="37">
        <f>AC207*Matrices!$C$56</f>
        <v>2875</v>
      </c>
      <c r="AD212" s="37">
        <f>AD207*Matrices!$D$56</f>
        <v>0</v>
      </c>
      <c r="AE212" s="37">
        <f>AE207*Matrices!$E$56</f>
        <v>4025</v>
      </c>
      <c r="AF212" s="37">
        <f>AF207*Matrices!$F$56</f>
        <v>0</v>
      </c>
      <c r="AG212" s="37">
        <f>AG207*Matrices!$G$56</f>
        <v>0</v>
      </c>
      <c r="AH212" s="37">
        <f>AH207*Matrices!$H$56</f>
        <v>0</v>
      </c>
      <c r="AI212" s="37">
        <f>AI207*Matrices!$I$56</f>
        <v>0</v>
      </c>
      <c r="AJ212" s="37">
        <f>AJ207*Matrices!$J$56</f>
        <v>0</v>
      </c>
      <c r="AK212" s="37">
        <f>AK207*Matrices!$K$56</f>
        <v>0</v>
      </c>
      <c r="AL212" s="37"/>
      <c r="AM212" s="37"/>
      <c r="AN212" s="37">
        <f>AN207*Matrices!$B$56</f>
        <v>3450</v>
      </c>
      <c r="AO212" s="37">
        <f>AO207*Matrices!$C$56</f>
        <v>1150</v>
      </c>
      <c r="AP212" s="37">
        <f>AP207*Matrices!$D$56</f>
        <v>0</v>
      </c>
      <c r="AQ212" s="37">
        <f>AQ207*Matrices!$E$56</f>
        <v>4600</v>
      </c>
      <c r="AR212" s="37">
        <f>AR207*Matrices!$F$56</f>
        <v>0</v>
      </c>
      <c r="AS212" s="37">
        <f>AS207*Matrices!$G$56</f>
        <v>0</v>
      </c>
      <c r="AT212" s="37">
        <f>AT207*Matrices!$H$56</f>
        <v>0</v>
      </c>
      <c r="AU212" s="37">
        <f>AU207*Matrices!$I$56</f>
        <v>0</v>
      </c>
      <c r="AV212" s="37">
        <f>AV207*Matrices!$J$56</f>
        <v>0</v>
      </c>
      <c r="AW212" s="37">
        <f>AW207*Matrices!$K$56</f>
        <v>0</v>
      </c>
      <c r="AX212" s="37"/>
    </row>
    <row r="213" spans="1:50" x14ac:dyDescent="0.25">
      <c r="B213" t="str">
        <f>B207</f>
        <v>MCC</v>
      </c>
      <c r="D213" s="344">
        <f t="shared" ref="D213:M213" si="164">SUM(D210:D212)</f>
        <v>0</v>
      </c>
      <c r="E213" s="344">
        <f t="shared" si="164"/>
        <v>3450</v>
      </c>
      <c r="F213" s="344">
        <f t="shared" si="164"/>
        <v>0</v>
      </c>
      <c r="G213" s="344">
        <f t="shared" si="164"/>
        <v>23575</v>
      </c>
      <c r="H213" s="344">
        <f t="shared" si="164"/>
        <v>0</v>
      </c>
      <c r="I213" s="344">
        <f t="shared" si="164"/>
        <v>0</v>
      </c>
      <c r="J213" s="344">
        <f t="shared" si="164"/>
        <v>0</v>
      </c>
      <c r="K213" s="344">
        <f t="shared" si="164"/>
        <v>0</v>
      </c>
      <c r="L213" s="344">
        <f t="shared" si="164"/>
        <v>0</v>
      </c>
      <c r="M213" s="344">
        <f t="shared" si="164"/>
        <v>0</v>
      </c>
      <c r="N213" s="194">
        <f>SUM(D213:M213)/Matrices!$L$56</f>
        <v>8.4583083383323334</v>
      </c>
      <c r="O213" s="37"/>
      <c r="P213" s="344">
        <f t="shared" ref="P213:Y213" si="165">SUM(P210:P212)</f>
        <v>2875</v>
      </c>
      <c r="Q213" s="344">
        <f t="shared" si="165"/>
        <v>3450</v>
      </c>
      <c r="R213" s="344">
        <f t="shared" si="165"/>
        <v>0</v>
      </c>
      <c r="S213" s="344">
        <f t="shared" si="165"/>
        <v>25300</v>
      </c>
      <c r="T213" s="344">
        <f t="shared" si="165"/>
        <v>0</v>
      </c>
      <c r="U213" s="344">
        <f t="shared" si="165"/>
        <v>0</v>
      </c>
      <c r="V213" s="344">
        <f t="shared" si="165"/>
        <v>0</v>
      </c>
      <c r="W213" s="344">
        <f t="shared" si="165"/>
        <v>0</v>
      </c>
      <c r="X213" s="344">
        <f t="shared" si="165"/>
        <v>0</v>
      </c>
      <c r="Y213" s="344">
        <f t="shared" si="165"/>
        <v>0</v>
      </c>
      <c r="Z213" s="194">
        <f>SUM(P213:Y213)/Matrices!$L$56</f>
        <v>9.8980203959208151</v>
      </c>
      <c r="AA213" s="37"/>
      <c r="AB213" s="344">
        <f t="shared" ref="AB213:AK213" si="166">SUM(AB210:AB212)</f>
        <v>14950</v>
      </c>
      <c r="AC213" s="344">
        <f t="shared" si="166"/>
        <v>4025</v>
      </c>
      <c r="AD213" s="344">
        <f t="shared" si="166"/>
        <v>0</v>
      </c>
      <c r="AE213" s="344">
        <f t="shared" si="166"/>
        <v>12075</v>
      </c>
      <c r="AF213" s="344">
        <f t="shared" si="166"/>
        <v>0</v>
      </c>
      <c r="AG213" s="344">
        <f t="shared" si="166"/>
        <v>0</v>
      </c>
      <c r="AH213" s="344">
        <f t="shared" si="166"/>
        <v>0</v>
      </c>
      <c r="AI213" s="344">
        <f t="shared" si="166"/>
        <v>0</v>
      </c>
      <c r="AJ213" s="344">
        <f t="shared" si="166"/>
        <v>0</v>
      </c>
      <c r="AK213" s="344">
        <f t="shared" si="166"/>
        <v>0</v>
      </c>
      <c r="AL213" s="194">
        <f>SUM(AB213:AK213)/Matrices!$L$56</f>
        <v>9.7180563887222551</v>
      </c>
      <c r="AM213" s="37"/>
      <c r="AN213" s="344">
        <f t="shared" ref="AN213:AW213" si="167">SUM(AN210:AN212)</f>
        <v>4025</v>
      </c>
      <c r="AO213" s="344">
        <f t="shared" si="167"/>
        <v>2300</v>
      </c>
      <c r="AP213" s="344">
        <f t="shared" si="167"/>
        <v>0</v>
      </c>
      <c r="AQ213" s="344">
        <f t="shared" si="167"/>
        <v>12075</v>
      </c>
      <c r="AR213" s="344">
        <f t="shared" si="167"/>
        <v>0</v>
      </c>
      <c r="AS213" s="344">
        <f t="shared" si="167"/>
        <v>0</v>
      </c>
      <c r="AT213" s="344">
        <f t="shared" si="167"/>
        <v>0</v>
      </c>
      <c r="AU213" s="344">
        <f t="shared" si="167"/>
        <v>0</v>
      </c>
      <c r="AV213" s="344">
        <f t="shared" si="167"/>
        <v>0</v>
      </c>
      <c r="AW213" s="344">
        <f t="shared" si="167"/>
        <v>0</v>
      </c>
      <c r="AX213" s="194">
        <f>SUM(AN213:AW213)/Matrices!$L$56</f>
        <v>5.7588482303539292</v>
      </c>
    </row>
    <row r="214" spans="1:50" x14ac:dyDescent="0.25">
      <c r="D214" s="345"/>
      <c r="E214" s="345"/>
      <c r="F214" s="345"/>
      <c r="G214" s="345"/>
      <c r="H214" s="345"/>
      <c r="I214" s="345"/>
      <c r="J214" s="345"/>
      <c r="K214" s="345"/>
      <c r="L214" s="345"/>
      <c r="M214" s="345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</row>
    <row r="215" spans="1:50" x14ac:dyDescent="0.25">
      <c r="A215" s="35" t="str">
        <f>'Raw_At-Risk_Data'!A65</f>
        <v>45</v>
      </c>
      <c r="B215" t="str">
        <f>'Raw_At-Risk_Data'!B65</f>
        <v>NMJC</v>
      </c>
      <c r="C215" s="343" t="str">
        <f>'Raw_At-Risk_Data'!C65</f>
        <v>1</v>
      </c>
      <c r="D215" s="37">
        <f>'Raw_At-Risk_Data'!D65</f>
        <v>0</v>
      </c>
      <c r="E215" s="37">
        <f>'Raw_At-Risk_Data'!E65</f>
        <v>0</v>
      </c>
      <c r="F215" s="37">
        <f>'Raw_At-Risk_Data'!F65</f>
        <v>0</v>
      </c>
      <c r="G215" s="37">
        <f>'Raw_At-Risk_Data'!G65</f>
        <v>69</v>
      </c>
      <c r="H215" s="37">
        <f>'Raw_At-Risk_Data'!H65</f>
        <v>0</v>
      </c>
      <c r="I215" s="37">
        <f>'Raw_At-Risk_Data'!I65</f>
        <v>0</v>
      </c>
      <c r="J215" s="37">
        <f>'Raw_At-Risk_Data'!J65</f>
        <v>0</v>
      </c>
      <c r="K215" s="37">
        <f>'Raw_At-Risk_Data'!K65</f>
        <v>0</v>
      </c>
      <c r="L215" s="37">
        <f>'Raw_At-Risk_Data'!L65</f>
        <v>0</v>
      </c>
      <c r="M215" s="37">
        <f>'Raw_At-Risk_Data'!M65</f>
        <v>0</v>
      </c>
      <c r="N215" s="37"/>
      <c r="O215" s="37"/>
      <c r="P215" s="37">
        <f>'Raw_At-Risk_Data'!N65</f>
        <v>0</v>
      </c>
      <c r="Q215" s="37">
        <f>'Raw_At-Risk_Data'!O65</f>
        <v>2</v>
      </c>
      <c r="R215" s="37">
        <f>'Raw_At-Risk_Data'!P65</f>
        <v>0</v>
      </c>
      <c r="S215" s="37">
        <f>'Raw_At-Risk_Data'!Q65</f>
        <v>75</v>
      </c>
      <c r="T215" s="37">
        <f>'Raw_At-Risk_Data'!R65</f>
        <v>0</v>
      </c>
      <c r="U215" s="37">
        <f>'Raw_At-Risk_Data'!S65</f>
        <v>0</v>
      </c>
      <c r="V215" s="37">
        <f>'Raw_At-Risk_Data'!T65</f>
        <v>0</v>
      </c>
      <c r="W215" s="37">
        <f>'Raw_At-Risk_Data'!U65</f>
        <v>0</v>
      </c>
      <c r="X215" s="37">
        <f>'Raw_At-Risk_Data'!V65</f>
        <v>0</v>
      </c>
      <c r="Y215" s="37">
        <f>'Raw_At-Risk_Data'!W65</f>
        <v>0</v>
      </c>
      <c r="Z215" s="37"/>
      <c r="AA215" s="37"/>
      <c r="AB215" s="37">
        <f>'Raw_At-Risk_Data'!X65</f>
        <v>0</v>
      </c>
      <c r="AC215" s="37">
        <f>'Raw_At-Risk_Data'!Y65</f>
        <v>4</v>
      </c>
      <c r="AD215" s="37">
        <f>'Raw_At-Risk_Data'!Z65</f>
        <v>0</v>
      </c>
      <c r="AE215" s="37">
        <f>'Raw_At-Risk_Data'!AA65</f>
        <v>76</v>
      </c>
      <c r="AF215" s="37">
        <f>'Raw_At-Risk_Data'!AB65</f>
        <v>0</v>
      </c>
      <c r="AG215" s="37">
        <f>'Raw_At-Risk_Data'!AC65</f>
        <v>0</v>
      </c>
      <c r="AH215" s="37">
        <f>'Raw_At-Risk_Data'!AD65</f>
        <v>0</v>
      </c>
      <c r="AI215" s="37">
        <f>'Raw_At-Risk_Data'!AE65</f>
        <v>0</v>
      </c>
      <c r="AJ215" s="37">
        <f>'Raw_At-Risk_Data'!AF65</f>
        <v>0</v>
      </c>
      <c r="AK215" s="37">
        <f>'Raw_At-Risk_Data'!AG65</f>
        <v>0</v>
      </c>
      <c r="AL215" s="37"/>
      <c r="AM215" s="37"/>
      <c r="AN215" s="37">
        <f>'Raw_At-Risk_Data'!AH65</f>
        <v>0</v>
      </c>
      <c r="AO215" s="37">
        <f>'Raw_At-Risk_Data'!AI65</f>
        <v>4</v>
      </c>
      <c r="AP215" s="37">
        <f>'Raw_At-Risk_Data'!AJ65</f>
        <v>0</v>
      </c>
      <c r="AQ215" s="37">
        <f>'Raw_At-Risk_Data'!AK65</f>
        <v>61</v>
      </c>
      <c r="AR215" s="37">
        <f>'Raw_At-Risk_Data'!AL65</f>
        <v>0</v>
      </c>
      <c r="AS215" s="37">
        <f>'Raw_At-Risk_Data'!AM65</f>
        <v>0</v>
      </c>
      <c r="AT215" s="37">
        <f>'Raw_At-Risk_Data'!AN65</f>
        <v>0</v>
      </c>
      <c r="AU215" s="37">
        <f>'Raw_At-Risk_Data'!AO65</f>
        <v>0</v>
      </c>
      <c r="AV215" s="37">
        <f>'Raw_At-Risk_Data'!AP65</f>
        <v>0</v>
      </c>
      <c r="AW215" s="37">
        <f>'Raw_At-Risk_Data'!AQ65</f>
        <v>0</v>
      </c>
      <c r="AX215" s="37"/>
    </row>
    <row r="216" spans="1:50" x14ac:dyDescent="0.25">
      <c r="A216" s="35" t="str">
        <f>'Raw_At-Risk_Data'!A66</f>
        <v>45</v>
      </c>
      <c r="B216" t="str">
        <f>'Raw_At-Risk_Data'!B66</f>
        <v>NMJC</v>
      </c>
      <c r="C216" s="343" t="str">
        <f>'Raw_At-Risk_Data'!C66</f>
        <v>2</v>
      </c>
      <c r="D216" s="37">
        <f>'Raw_At-Risk_Data'!D66</f>
        <v>0</v>
      </c>
      <c r="E216" s="37">
        <f>'Raw_At-Risk_Data'!E66</f>
        <v>10</v>
      </c>
      <c r="F216" s="37">
        <f>'Raw_At-Risk_Data'!F66</f>
        <v>0</v>
      </c>
      <c r="G216" s="37">
        <f>'Raw_At-Risk_Data'!G66</f>
        <v>5</v>
      </c>
      <c r="H216" s="37">
        <f>'Raw_At-Risk_Data'!H66</f>
        <v>0</v>
      </c>
      <c r="I216" s="37">
        <f>'Raw_At-Risk_Data'!I66</f>
        <v>0</v>
      </c>
      <c r="J216" s="37">
        <f>'Raw_At-Risk_Data'!J66</f>
        <v>0</v>
      </c>
      <c r="K216" s="37">
        <f>'Raw_At-Risk_Data'!K66</f>
        <v>0</v>
      </c>
      <c r="L216" s="37">
        <f>'Raw_At-Risk_Data'!L66</f>
        <v>0</v>
      </c>
      <c r="M216" s="37">
        <f>'Raw_At-Risk_Data'!M66</f>
        <v>0</v>
      </c>
      <c r="N216" s="37"/>
      <c r="O216" s="37"/>
      <c r="P216" s="37">
        <f>'Raw_At-Risk_Data'!N66</f>
        <v>0</v>
      </c>
      <c r="Q216" s="37">
        <f>'Raw_At-Risk_Data'!O66</f>
        <v>6</v>
      </c>
      <c r="R216" s="37">
        <f>'Raw_At-Risk_Data'!P66</f>
        <v>0</v>
      </c>
      <c r="S216" s="37">
        <f>'Raw_At-Risk_Data'!Q66</f>
        <v>8</v>
      </c>
      <c r="T216" s="37">
        <f>'Raw_At-Risk_Data'!R66</f>
        <v>0</v>
      </c>
      <c r="U216" s="37">
        <f>'Raw_At-Risk_Data'!S66</f>
        <v>0</v>
      </c>
      <c r="V216" s="37">
        <f>'Raw_At-Risk_Data'!T66</f>
        <v>0</v>
      </c>
      <c r="W216" s="37">
        <f>'Raw_At-Risk_Data'!U66</f>
        <v>0</v>
      </c>
      <c r="X216" s="37">
        <f>'Raw_At-Risk_Data'!V66</f>
        <v>0</v>
      </c>
      <c r="Y216" s="37">
        <f>'Raw_At-Risk_Data'!W66</f>
        <v>0</v>
      </c>
      <c r="Z216" s="37"/>
      <c r="AA216" s="37"/>
      <c r="AB216" s="37">
        <f>'Raw_At-Risk_Data'!X66</f>
        <v>0</v>
      </c>
      <c r="AC216" s="37">
        <f>'Raw_At-Risk_Data'!Y66</f>
        <v>7</v>
      </c>
      <c r="AD216" s="37">
        <f>'Raw_At-Risk_Data'!Z66</f>
        <v>0</v>
      </c>
      <c r="AE216" s="37">
        <f>'Raw_At-Risk_Data'!AA66</f>
        <v>12</v>
      </c>
      <c r="AF216" s="37">
        <f>'Raw_At-Risk_Data'!AB66</f>
        <v>0</v>
      </c>
      <c r="AG216" s="37">
        <f>'Raw_At-Risk_Data'!AC66</f>
        <v>0</v>
      </c>
      <c r="AH216" s="37">
        <f>'Raw_At-Risk_Data'!AD66</f>
        <v>0</v>
      </c>
      <c r="AI216" s="37">
        <f>'Raw_At-Risk_Data'!AE66</f>
        <v>0</v>
      </c>
      <c r="AJ216" s="37">
        <f>'Raw_At-Risk_Data'!AF66</f>
        <v>0</v>
      </c>
      <c r="AK216" s="37">
        <f>'Raw_At-Risk_Data'!AG66</f>
        <v>0</v>
      </c>
      <c r="AL216" s="37"/>
      <c r="AM216" s="37"/>
      <c r="AN216" s="37">
        <f>'Raw_At-Risk_Data'!AH66</f>
        <v>0</v>
      </c>
      <c r="AO216" s="37">
        <f>'Raw_At-Risk_Data'!AI66</f>
        <v>17</v>
      </c>
      <c r="AP216" s="37">
        <f>'Raw_At-Risk_Data'!AJ66</f>
        <v>0</v>
      </c>
      <c r="AQ216" s="37">
        <f>'Raw_At-Risk_Data'!AK66</f>
        <v>12</v>
      </c>
      <c r="AR216" s="37">
        <f>'Raw_At-Risk_Data'!AL66</f>
        <v>0</v>
      </c>
      <c r="AS216" s="37">
        <f>'Raw_At-Risk_Data'!AM66</f>
        <v>0</v>
      </c>
      <c r="AT216" s="37">
        <f>'Raw_At-Risk_Data'!AN66</f>
        <v>0</v>
      </c>
      <c r="AU216" s="37">
        <f>'Raw_At-Risk_Data'!AO66</f>
        <v>0</v>
      </c>
      <c r="AV216" s="37">
        <f>'Raw_At-Risk_Data'!AP66</f>
        <v>0</v>
      </c>
      <c r="AW216" s="37">
        <f>'Raw_At-Risk_Data'!AQ66</f>
        <v>0</v>
      </c>
      <c r="AX216" s="37"/>
    </row>
    <row r="217" spans="1:50" x14ac:dyDescent="0.25">
      <c r="A217" s="35" t="str">
        <f>'Raw_At-Risk_Data'!A67</f>
        <v>45</v>
      </c>
      <c r="B217" t="str">
        <f>'Raw_At-Risk_Data'!B67</f>
        <v>NMJC</v>
      </c>
      <c r="C217" s="343" t="str">
        <f>'Raw_At-Risk_Data'!C67</f>
        <v>3</v>
      </c>
      <c r="D217" s="37">
        <f>'Raw_At-Risk_Data'!D67</f>
        <v>0</v>
      </c>
      <c r="E217" s="37">
        <f>'Raw_At-Risk_Data'!E67</f>
        <v>1</v>
      </c>
      <c r="F217" s="37">
        <f>'Raw_At-Risk_Data'!F67</f>
        <v>0</v>
      </c>
      <c r="G217" s="37">
        <f>'Raw_At-Risk_Data'!G67</f>
        <v>5</v>
      </c>
      <c r="H217" s="37">
        <f>'Raw_At-Risk_Data'!H67</f>
        <v>0</v>
      </c>
      <c r="I217" s="37">
        <f>'Raw_At-Risk_Data'!I67</f>
        <v>0</v>
      </c>
      <c r="J217" s="37">
        <f>'Raw_At-Risk_Data'!J67</f>
        <v>0</v>
      </c>
      <c r="K217" s="37">
        <f>'Raw_At-Risk_Data'!K67</f>
        <v>0</v>
      </c>
      <c r="L217" s="37">
        <f>'Raw_At-Risk_Data'!L67</f>
        <v>0</v>
      </c>
      <c r="M217" s="37">
        <f>'Raw_At-Risk_Data'!M67</f>
        <v>0</v>
      </c>
      <c r="N217" s="37"/>
      <c r="O217" s="37"/>
      <c r="P217" s="37">
        <f>'Raw_At-Risk_Data'!N67</f>
        <v>15</v>
      </c>
      <c r="Q217" s="37">
        <f>'Raw_At-Risk_Data'!O67</f>
        <v>2</v>
      </c>
      <c r="R217" s="37">
        <f>'Raw_At-Risk_Data'!P67</f>
        <v>0</v>
      </c>
      <c r="S217" s="37">
        <f>'Raw_At-Risk_Data'!Q67</f>
        <v>11</v>
      </c>
      <c r="T217" s="37">
        <f>'Raw_At-Risk_Data'!R67</f>
        <v>0</v>
      </c>
      <c r="U217" s="37">
        <f>'Raw_At-Risk_Data'!S67</f>
        <v>0</v>
      </c>
      <c r="V217" s="37">
        <f>'Raw_At-Risk_Data'!T67</f>
        <v>0</v>
      </c>
      <c r="W217" s="37">
        <f>'Raw_At-Risk_Data'!U67</f>
        <v>0</v>
      </c>
      <c r="X217" s="37">
        <f>'Raw_At-Risk_Data'!V67</f>
        <v>0</v>
      </c>
      <c r="Y217" s="37">
        <f>'Raw_At-Risk_Data'!W67</f>
        <v>0</v>
      </c>
      <c r="Z217" s="37"/>
      <c r="AA217" s="37"/>
      <c r="AB217" s="37">
        <f>'Raw_At-Risk_Data'!X67</f>
        <v>0</v>
      </c>
      <c r="AC217" s="37">
        <f>'Raw_At-Risk_Data'!Y67</f>
        <v>0</v>
      </c>
      <c r="AD217" s="37">
        <f>'Raw_At-Risk_Data'!Z67</f>
        <v>0</v>
      </c>
      <c r="AE217" s="37">
        <f>'Raw_At-Risk_Data'!AA67</f>
        <v>19</v>
      </c>
      <c r="AF217" s="37">
        <f>'Raw_At-Risk_Data'!AB67</f>
        <v>0</v>
      </c>
      <c r="AG217" s="37">
        <f>'Raw_At-Risk_Data'!AC67</f>
        <v>0</v>
      </c>
      <c r="AH217" s="37">
        <f>'Raw_At-Risk_Data'!AD67</f>
        <v>0</v>
      </c>
      <c r="AI217" s="37">
        <f>'Raw_At-Risk_Data'!AE67</f>
        <v>0</v>
      </c>
      <c r="AJ217" s="37">
        <f>'Raw_At-Risk_Data'!AF67</f>
        <v>0</v>
      </c>
      <c r="AK217" s="37">
        <f>'Raw_At-Risk_Data'!AG67</f>
        <v>0</v>
      </c>
      <c r="AL217" s="37"/>
      <c r="AM217" s="37"/>
      <c r="AN217" s="37">
        <f>'Raw_At-Risk_Data'!AH67</f>
        <v>0</v>
      </c>
      <c r="AO217" s="37">
        <f>'Raw_At-Risk_Data'!AI67</f>
        <v>0</v>
      </c>
      <c r="AP217" s="37">
        <f>'Raw_At-Risk_Data'!AJ67</f>
        <v>0</v>
      </c>
      <c r="AQ217" s="37">
        <f>'Raw_At-Risk_Data'!AK67</f>
        <v>18</v>
      </c>
      <c r="AR217" s="37">
        <f>'Raw_At-Risk_Data'!AL67</f>
        <v>0</v>
      </c>
      <c r="AS217" s="37">
        <f>'Raw_At-Risk_Data'!AM67</f>
        <v>0</v>
      </c>
      <c r="AT217" s="37">
        <f>'Raw_At-Risk_Data'!AN67</f>
        <v>0</v>
      </c>
      <c r="AU217" s="37">
        <f>'Raw_At-Risk_Data'!AO67</f>
        <v>0</v>
      </c>
      <c r="AV217" s="37">
        <f>'Raw_At-Risk_Data'!AP67</f>
        <v>0</v>
      </c>
      <c r="AW217" s="37">
        <f>'Raw_At-Risk_Data'!AQ67</f>
        <v>0</v>
      </c>
      <c r="AX217" s="37"/>
    </row>
    <row r="218" spans="1:50" x14ac:dyDescent="0.25">
      <c r="D218" s="344">
        <f t="shared" ref="D218:M218" si="168">SUM(D215:D217)</f>
        <v>0</v>
      </c>
      <c r="E218" s="344">
        <f t="shared" si="168"/>
        <v>11</v>
      </c>
      <c r="F218" s="344">
        <f t="shared" si="168"/>
        <v>0</v>
      </c>
      <c r="G218" s="344">
        <f t="shared" si="168"/>
        <v>79</v>
      </c>
      <c r="H218" s="344">
        <f t="shared" si="168"/>
        <v>0</v>
      </c>
      <c r="I218" s="344">
        <f t="shared" si="168"/>
        <v>0</v>
      </c>
      <c r="J218" s="344">
        <f t="shared" si="168"/>
        <v>0</v>
      </c>
      <c r="K218" s="344">
        <f t="shared" si="168"/>
        <v>0</v>
      </c>
      <c r="L218" s="344">
        <f t="shared" si="168"/>
        <v>0</v>
      </c>
      <c r="M218" s="344">
        <f t="shared" si="168"/>
        <v>0</v>
      </c>
      <c r="N218" s="37"/>
      <c r="O218" s="37"/>
      <c r="P218" s="344">
        <f t="shared" ref="P218:Y218" si="169">SUM(P215:P217)</f>
        <v>15</v>
      </c>
      <c r="Q218" s="344">
        <f t="shared" si="169"/>
        <v>10</v>
      </c>
      <c r="R218" s="344">
        <f t="shared" si="169"/>
        <v>0</v>
      </c>
      <c r="S218" s="344">
        <f t="shared" si="169"/>
        <v>94</v>
      </c>
      <c r="T218" s="344">
        <f t="shared" si="169"/>
        <v>0</v>
      </c>
      <c r="U218" s="344">
        <f t="shared" si="169"/>
        <v>0</v>
      </c>
      <c r="V218" s="344">
        <f t="shared" si="169"/>
        <v>0</v>
      </c>
      <c r="W218" s="344">
        <f t="shared" si="169"/>
        <v>0</v>
      </c>
      <c r="X218" s="344">
        <f t="shared" si="169"/>
        <v>0</v>
      </c>
      <c r="Y218" s="344">
        <f t="shared" si="169"/>
        <v>0</v>
      </c>
      <c r="Z218" s="37"/>
      <c r="AA218" s="37"/>
      <c r="AB218" s="344">
        <f t="shared" ref="AB218:AK218" si="170">SUM(AB215:AB217)</f>
        <v>0</v>
      </c>
      <c r="AC218" s="344">
        <f t="shared" si="170"/>
        <v>11</v>
      </c>
      <c r="AD218" s="344">
        <f t="shared" si="170"/>
        <v>0</v>
      </c>
      <c r="AE218" s="344">
        <f t="shared" si="170"/>
        <v>107</v>
      </c>
      <c r="AF218" s="344">
        <f t="shared" si="170"/>
        <v>0</v>
      </c>
      <c r="AG218" s="344">
        <f t="shared" si="170"/>
        <v>0</v>
      </c>
      <c r="AH218" s="344">
        <f t="shared" si="170"/>
        <v>0</v>
      </c>
      <c r="AI218" s="344">
        <f t="shared" si="170"/>
        <v>0</v>
      </c>
      <c r="AJ218" s="344">
        <f t="shared" si="170"/>
        <v>0</v>
      </c>
      <c r="AK218" s="344">
        <f t="shared" si="170"/>
        <v>0</v>
      </c>
      <c r="AL218" s="37"/>
      <c r="AM218" s="37"/>
      <c r="AN218" s="344">
        <f t="shared" ref="AN218:AW218" si="171">SUM(AN215:AN217)</f>
        <v>0</v>
      </c>
      <c r="AO218" s="344">
        <f t="shared" si="171"/>
        <v>21</v>
      </c>
      <c r="AP218" s="344">
        <f t="shared" si="171"/>
        <v>0</v>
      </c>
      <c r="AQ218" s="344">
        <f t="shared" si="171"/>
        <v>91</v>
      </c>
      <c r="AR218" s="344">
        <f t="shared" si="171"/>
        <v>0</v>
      </c>
      <c r="AS218" s="344">
        <f t="shared" si="171"/>
        <v>0</v>
      </c>
      <c r="AT218" s="344">
        <f t="shared" si="171"/>
        <v>0</v>
      </c>
      <c r="AU218" s="344">
        <f t="shared" si="171"/>
        <v>0</v>
      </c>
      <c r="AV218" s="344">
        <f t="shared" si="171"/>
        <v>0</v>
      </c>
      <c r="AW218" s="344">
        <f t="shared" si="171"/>
        <v>0</v>
      </c>
      <c r="AX218" s="37"/>
    </row>
    <row r="219" spans="1:50" x14ac:dyDescent="0.25"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</row>
    <row r="220" spans="1:50" x14ac:dyDescent="0.25">
      <c r="D220" s="37">
        <f>D215*Matrices!$B$54</f>
        <v>0</v>
      </c>
      <c r="E220" s="37">
        <f>E215*Matrices!$C$54</f>
        <v>0</v>
      </c>
      <c r="F220" s="37">
        <f>F215*Matrices!$D$54</f>
        <v>0</v>
      </c>
      <c r="G220" s="37">
        <f>G215*Matrices!$E$54</f>
        <v>39675</v>
      </c>
      <c r="H220" s="37">
        <f>H215*Matrices!$F$54</f>
        <v>0</v>
      </c>
      <c r="I220" s="37">
        <f>I215*Matrices!$G$54</f>
        <v>0</v>
      </c>
      <c r="J220" s="37">
        <f>J215*Matrices!$H$54</f>
        <v>0</v>
      </c>
      <c r="K220" s="37">
        <f>K215*Matrices!$I$54</f>
        <v>0</v>
      </c>
      <c r="L220" s="37">
        <f>L215*Matrices!$J$54</f>
        <v>0</v>
      </c>
      <c r="M220" s="37">
        <f>M215*Matrices!$K$54</f>
        <v>0</v>
      </c>
      <c r="N220" s="37"/>
      <c r="O220" s="37"/>
      <c r="P220" s="37">
        <f>P215*Matrices!$B$54</f>
        <v>0</v>
      </c>
      <c r="Q220" s="37">
        <f>Q215*Matrices!$C$54</f>
        <v>1150</v>
      </c>
      <c r="R220" s="37">
        <f>R215*Matrices!$D$54</f>
        <v>0</v>
      </c>
      <c r="S220" s="37">
        <f>S215*Matrices!$E$54</f>
        <v>43125</v>
      </c>
      <c r="T220" s="37">
        <f>T215*Matrices!$F$54</f>
        <v>0</v>
      </c>
      <c r="U220" s="37">
        <f>U215*Matrices!$G$54</f>
        <v>0</v>
      </c>
      <c r="V220" s="37">
        <f>V215*Matrices!$H$54</f>
        <v>0</v>
      </c>
      <c r="W220" s="37">
        <f>W215*Matrices!$I$54</f>
        <v>0</v>
      </c>
      <c r="X220" s="37">
        <f>X215*Matrices!$J$54</f>
        <v>0</v>
      </c>
      <c r="Y220" s="37">
        <f>Y215*Matrices!$K$54</f>
        <v>0</v>
      </c>
      <c r="Z220" s="37"/>
      <c r="AA220" s="37"/>
      <c r="AB220" s="37">
        <f>AB215*Matrices!$B$54</f>
        <v>0</v>
      </c>
      <c r="AC220" s="37">
        <f>AC215*Matrices!$C$54</f>
        <v>2300</v>
      </c>
      <c r="AD220" s="37">
        <f>AD215*Matrices!$D$54</f>
        <v>0</v>
      </c>
      <c r="AE220" s="37">
        <f>AE215*Matrices!$E$54</f>
        <v>43700</v>
      </c>
      <c r="AF220" s="37">
        <f>AF215*Matrices!$F$54</f>
        <v>0</v>
      </c>
      <c r="AG220" s="37">
        <f>AG215*Matrices!$G$54</f>
        <v>0</v>
      </c>
      <c r="AH220" s="37">
        <f>AH215*Matrices!$H$54</f>
        <v>0</v>
      </c>
      <c r="AI220" s="37">
        <f>AI215*Matrices!$I$54</f>
        <v>0</v>
      </c>
      <c r="AJ220" s="37">
        <f>AJ215*Matrices!$J$54</f>
        <v>0</v>
      </c>
      <c r="AK220" s="37">
        <f>AK215*Matrices!$K$54</f>
        <v>0</v>
      </c>
      <c r="AL220" s="37"/>
      <c r="AM220" s="37"/>
      <c r="AN220" s="37">
        <f>AN215*Matrices!$B$54</f>
        <v>0</v>
      </c>
      <c r="AO220" s="37">
        <f>AO215*Matrices!$C$54</f>
        <v>2300</v>
      </c>
      <c r="AP220" s="37">
        <f>AP215*Matrices!$D$54</f>
        <v>0</v>
      </c>
      <c r="AQ220" s="37">
        <f>AQ215*Matrices!$E$54</f>
        <v>35075</v>
      </c>
      <c r="AR220" s="37">
        <f>AR215*Matrices!$F$54</f>
        <v>0</v>
      </c>
      <c r="AS220" s="37">
        <f>AS215*Matrices!$G$54</f>
        <v>0</v>
      </c>
      <c r="AT220" s="37">
        <f>AT215*Matrices!$H$54</f>
        <v>0</v>
      </c>
      <c r="AU220" s="37">
        <f>AU215*Matrices!$I$54</f>
        <v>0</v>
      </c>
      <c r="AV220" s="37">
        <f>AV215*Matrices!$J$54</f>
        <v>0</v>
      </c>
      <c r="AW220" s="37">
        <f>AW215*Matrices!$K$54</f>
        <v>0</v>
      </c>
      <c r="AX220" s="37"/>
    </row>
    <row r="221" spans="1:50" x14ac:dyDescent="0.25">
      <c r="D221" s="37">
        <f>D216*Matrices!$B$55</f>
        <v>0</v>
      </c>
      <c r="E221" s="37">
        <f>E216*Matrices!$C$55</f>
        <v>5750</v>
      </c>
      <c r="F221" s="37">
        <f>F216*Matrices!$D$55</f>
        <v>0</v>
      </c>
      <c r="G221" s="37">
        <f>G216*Matrices!$E$55</f>
        <v>2875</v>
      </c>
      <c r="H221" s="37">
        <f>H216*Matrices!$F$55</f>
        <v>0</v>
      </c>
      <c r="I221" s="37">
        <f>I216*Matrices!$G$55</f>
        <v>0</v>
      </c>
      <c r="J221" s="37">
        <f>J216*Matrices!$H$55</f>
        <v>0</v>
      </c>
      <c r="K221" s="37">
        <f>K216*Matrices!$I$55</f>
        <v>0</v>
      </c>
      <c r="L221" s="37">
        <f>L216*Matrices!$J$55</f>
        <v>0</v>
      </c>
      <c r="M221" s="37">
        <f>M216*Matrices!$K$55</f>
        <v>0</v>
      </c>
      <c r="N221" s="37"/>
      <c r="O221" s="37"/>
      <c r="P221" s="37">
        <f>P216*Matrices!$B$55</f>
        <v>0</v>
      </c>
      <c r="Q221" s="37">
        <f>Q216*Matrices!$C$55</f>
        <v>3450</v>
      </c>
      <c r="R221" s="37">
        <f>R216*Matrices!$D$55</f>
        <v>0</v>
      </c>
      <c r="S221" s="37">
        <f>S216*Matrices!$E$55</f>
        <v>4600</v>
      </c>
      <c r="T221" s="37">
        <f>T216*Matrices!$F$55</f>
        <v>0</v>
      </c>
      <c r="U221" s="37">
        <f>U216*Matrices!$G$55</f>
        <v>0</v>
      </c>
      <c r="V221" s="37">
        <f>V216*Matrices!$H$55</f>
        <v>0</v>
      </c>
      <c r="W221" s="37">
        <f>W216*Matrices!$I$55</f>
        <v>0</v>
      </c>
      <c r="X221" s="37">
        <f>X216*Matrices!$J$55</f>
        <v>0</v>
      </c>
      <c r="Y221" s="37">
        <f>Y216*Matrices!$K$55</f>
        <v>0</v>
      </c>
      <c r="Z221" s="37"/>
      <c r="AA221" s="37"/>
      <c r="AB221" s="37">
        <f>AB216*Matrices!$B$55</f>
        <v>0</v>
      </c>
      <c r="AC221" s="37">
        <f>AC216*Matrices!$C$55</f>
        <v>4025</v>
      </c>
      <c r="AD221" s="37">
        <f>AD216*Matrices!$D$55</f>
        <v>0</v>
      </c>
      <c r="AE221" s="37">
        <f>AE216*Matrices!$E$55</f>
        <v>6900</v>
      </c>
      <c r="AF221" s="37">
        <f>AF216*Matrices!$F$55</f>
        <v>0</v>
      </c>
      <c r="AG221" s="37">
        <f>AG216*Matrices!$G$55</f>
        <v>0</v>
      </c>
      <c r="AH221" s="37">
        <f>AH216*Matrices!$H$55</f>
        <v>0</v>
      </c>
      <c r="AI221" s="37">
        <f>AI216*Matrices!$I$55</f>
        <v>0</v>
      </c>
      <c r="AJ221" s="37">
        <f>AJ216*Matrices!$J$55</f>
        <v>0</v>
      </c>
      <c r="AK221" s="37">
        <f>AK216*Matrices!$K$55</f>
        <v>0</v>
      </c>
      <c r="AL221" s="37"/>
      <c r="AM221" s="37"/>
      <c r="AN221" s="37">
        <f>AN216*Matrices!$B$55</f>
        <v>0</v>
      </c>
      <c r="AO221" s="37">
        <f>AO216*Matrices!$C$55</f>
        <v>9775</v>
      </c>
      <c r="AP221" s="37">
        <f>AP216*Matrices!$D$55</f>
        <v>0</v>
      </c>
      <c r="AQ221" s="37">
        <f>AQ216*Matrices!$E$55</f>
        <v>6900</v>
      </c>
      <c r="AR221" s="37">
        <f>AR216*Matrices!$F$55</f>
        <v>0</v>
      </c>
      <c r="AS221" s="37">
        <f>AS216*Matrices!$G$55</f>
        <v>0</v>
      </c>
      <c r="AT221" s="37">
        <f>AT216*Matrices!$H$55</f>
        <v>0</v>
      </c>
      <c r="AU221" s="37">
        <f>AU216*Matrices!$I$55</f>
        <v>0</v>
      </c>
      <c r="AV221" s="37">
        <f>AV216*Matrices!$J$55</f>
        <v>0</v>
      </c>
      <c r="AW221" s="37">
        <f>AW216*Matrices!$K$55</f>
        <v>0</v>
      </c>
      <c r="AX221" s="37"/>
    </row>
    <row r="222" spans="1:50" x14ac:dyDescent="0.25">
      <c r="D222" s="37">
        <f>D217*Matrices!$B$56</f>
        <v>0</v>
      </c>
      <c r="E222" s="37">
        <f>E217*Matrices!$C$56</f>
        <v>575</v>
      </c>
      <c r="F222" s="37">
        <f>F217*Matrices!$D$56</f>
        <v>0</v>
      </c>
      <c r="G222" s="37">
        <f>G217*Matrices!$E$56</f>
        <v>2875</v>
      </c>
      <c r="H222" s="37">
        <f>H217*Matrices!$F$56</f>
        <v>0</v>
      </c>
      <c r="I222" s="37">
        <f>I217*Matrices!$G$56</f>
        <v>0</v>
      </c>
      <c r="J222" s="37">
        <f>J217*Matrices!$H$56</f>
        <v>0</v>
      </c>
      <c r="K222" s="37">
        <f>K217*Matrices!$I$56</f>
        <v>0</v>
      </c>
      <c r="L222" s="37">
        <f>L217*Matrices!$J$56</f>
        <v>0</v>
      </c>
      <c r="M222" s="37">
        <f>M217*Matrices!$K$56</f>
        <v>0</v>
      </c>
      <c r="N222" s="37"/>
      <c r="O222" s="37"/>
      <c r="P222" s="37">
        <f>P217*Matrices!$B$56</f>
        <v>8625</v>
      </c>
      <c r="Q222" s="37">
        <f>Q217*Matrices!$C$56</f>
        <v>1150</v>
      </c>
      <c r="R222" s="37">
        <f>R217*Matrices!$D$56</f>
        <v>0</v>
      </c>
      <c r="S222" s="37">
        <f>S217*Matrices!$E$56</f>
        <v>6325</v>
      </c>
      <c r="T222" s="37">
        <f>T217*Matrices!$F$56</f>
        <v>0</v>
      </c>
      <c r="U222" s="37">
        <f>U217*Matrices!$G$56</f>
        <v>0</v>
      </c>
      <c r="V222" s="37">
        <f>V217*Matrices!$H$56</f>
        <v>0</v>
      </c>
      <c r="W222" s="37">
        <f>W217*Matrices!$I$56</f>
        <v>0</v>
      </c>
      <c r="X222" s="37">
        <f>X217*Matrices!$J$56</f>
        <v>0</v>
      </c>
      <c r="Y222" s="37">
        <f>Y217*Matrices!$K$56</f>
        <v>0</v>
      </c>
      <c r="Z222" s="37"/>
      <c r="AA222" s="37"/>
      <c r="AB222" s="37">
        <f>AB217*Matrices!$B$56</f>
        <v>0</v>
      </c>
      <c r="AC222" s="37">
        <f>AC217*Matrices!$C$56</f>
        <v>0</v>
      </c>
      <c r="AD222" s="37">
        <f>AD217*Matrices!$D$56</f>
        <v>0</v>
      </c>
      <c r="AE222" s="37">
        <f>AE217*Matrices!$E$56</f>
        <v>10925</v>
      </c>
      <c r="AF222" s="37">
        <f>AF217*Matrices!$F$56</f>
        <v>0</v>
      </c>
      <c r="AG222" s="37">
        <f>AG217*Matrices!$G$56</f>
        <v>0</v>
      </c>
      <c r="AH222" s="37">
        <f>AH217*Matrices!$H$56</f>
        <v>0</v>
      </c>
      <c r="AI222" s="37">
        <f>AI217*Matrices!$I$56</f>
        <v>0</v>
      </c>
      <c r="AJ222" s="37">
        <f>AJ217*Matrices!$J$56</f>
        <v>0</v>
      </c>
      <c r="AK222" s="37">
        <f>AK217*Matrices!$K$56</f>
        <v>0</v>
      </c>
      <c r="AL222" s="37"/>
      <c r="AM222" s="37"/>
      <c r="AN222" s="37">
        <f>AN217*Matrices!$B$56</f>
        <v>0</v>
      </c>
      <c r="AO222" s="37">
        <f>AO217*Matrices!$C$56</f>
        <v>0</v>
      </c>
      <c r="AP222" s="37">
        <f>AP217*Matrices!$D$56</f>
        <v>0</v>
      </c>
      <c r="AQ222" s="37">
        <f>AQ217*Matrices!$E$56</f>
        <v>10350</v>
      </c>
      <c r="AR222" s="37">
        <f>AR217*Matrices!$F$56</f>
        <v>0</v>
      </c>
      <c r="AS222" s="37">
        <f>AS217*Matrices!$G$56</f>
        <v>0</v>
      </c>
      <c r="AT222" s="37">
        <f>AT217*Matrices!$H$56</f>
        <v>0</v>
      </c>
      <c r="AU222" s="37">
        <f>AU217*Matrices!$I$56</f>
        <v>0</v>
      </c>
      <c r="AV222" s="37">
        <f>AV217*Matrices!$J$56</f>
        <v>0</v>
      </c>
      <c r="AW222" s="37">
        <f>AW217*Matrices!$K$56</f>
        <v>0</v>
      </c>
      <c r="AX222" s="37"/>
    </row>
    <row r="223" spans="1:50" x14ac:dyDescent="0.25">
      <c r="B223" t="str">
        <f>B217</f>
        <v>NMJC</v>
      </c>
      <c r="D223" s="344">
        <f t="shared" ref="D223:M223" si="172">SUM(D220:D222)</f>
        <v>0</v>
      </c>
      <c r="E223" s="344">
        <f t="shared" si="172"/>
        <v>6325</v>
      </c>
      <c r="F223" s="344">
        <f t="shared" si="172"/>
        <v>0</v>
      </c>
      <c r="G223" s="344">
        <f t="shared" si="172"/>
        <v>45425</v>
      </c>
      <c r="H223" s="344">
        <f t="shared" si="172"/>
        <v>0</v>
      </c>
      <c r="I223" s="344">
        <f t="shared" si="172"/>
        <v>0</v>
      </c>
      <c r="J223" s="344">
        <f t="shared" si="172"/>
        <v>0</v>
      </c>
      <c r="K223" s="344">
        <f t="shared" si="172"/>
        <v>0</v>
      </c>
      <c r="L223" s="344">
        <f t="shared" si="172"/>
        <v>0</v>
      </c>
      <c r="M223" s="344">
        <f t="shared" si="172"/>
        <v>0</v>
      </c>
      <c r="N223" s="194">
        <f>SUM(D223:M223)/Matrices!$L$56</f>
        <v>16.196760647870427</v>
      </c>
      <c r="O223" s="37"/>
      <c r="P223" s="344">
        <f t="shared" ref="P223:Y223" si="173">SUM(P220:P222)</f>
        <v>8625</v>
      </c>
      <c r="Q223" s="344">
        <f t="shared" si="173"/>
        <v>5750</v>
      </c>
      <c r="R223" s="344">
        <f t="shared" si="173"/>
        <v>0</v>
      </c>
      <c r="S223" s="344">
        <f t="shared" si="173"/>
        <v>54050</v>
      </c>
      <c r="T223" s="344">
        <f t="shared" si="173"/>
        <v>0</v>
      </c>
      <c r="U223" s="344">
        <f t="shared" si="173"/>
        <v>0</v>
      </c>
      <c r="V223" s="344">
        <f t="shared" si="173"/>
        <v>0</v>
      </c>
      <c r="W223" s="344">
        <f t="shared" si="173"/>
        <v>0</v>
      </c>
      <c r="X223" s="344">
        <f t="shared" si="173"/>
        <v>0</v>
      </c>
      <c r="Y223" s="344">
        <f t="shared" si="173"/>
        <v>0</v>
      </c>
      <c r="Z223" s="194">
        <f>SUM(P223:Y223)/Matrices!$L$56</f>
        <v>21.415716856628674</v>
      </c>
      <c r="AA223" s="37"/>
      <c r="AB223" s="344">
        <f t="shared" ref="AB223:AK223" si="174">SUM(AB220:AB222)</f>
        <v>0</v>
      </c>
      <c r="AC223" s="344">
        <f t="shared" si="174"/>
        <v>6325</v>
      </c>
      <c r="AD223" s="344">
        <f t="shared" si="174"/>
        <v>0</v>
      </c>
      <c r="AE223" s="344">
        <f t="shared" si="174"/>
        <v>61525</v>
      </c>
      <c r="AF223" s="344">
        <f t="shared" si="174"/>
        <v>0</v>
      </c>
      <c r="AG223" s="344">
        <f t="shared" si="174"/>
        <v>0</v>
      </c>
      <c r="AH223" s="344">
        <f t="shared" si="174"/>
        <v>0</v>
      </c>
      <c r="AI223" s="344">
        <f t="shared" si="174"/>
        <v>0</v>
      </c>
      <c r="AJ223" s="344">
        <f t="shared" si="174"/>
        <v>0</v>
      </c>
      <c r="AK223" s="344">
        <f t="shared" si="174"/>
        <v>0</v>
      </c>
      <c r="AL223" s="194">
        <f>SUM(AB223:AK223)/Matrices!$L$56</f>
        <v>21.235752849430114</v>
      </c>
      <c r="AM223" s="37"/>
      <c r="AN223" s="344">
        <f t="shared" ref="AN223:AW223" si="175">SUM(AN220:AN222)</f>
        <v>0</v>
      </c>
      <c r="AO223" s="344">
        <f t="shared" si="175"/>
        <v>12075</v>
      </c>
      <c r="AP223" s="344">
        <f t="shared" si="175"/>
        <v>0</v>
      </c>
      <c r="AQ223" s="344">
        <f t="shared" si="175"/>
        <v>52325</v>
      </c>
      <c r="AR223" s="344">
        <f t="shared" si="175"/>
        <v>0</v>
      </c>
      <c r="AS223" s="344">
        <f t="shared" si="175"/>
        <v>0</v>
      </c>
      <c r="AT223" s="344">
        <f t="shared" si="175"/>
        <v>0</v>
      </c>
      <c r="AU223" s="344">
        <f t="shared" si="175"/>
        <v>0</v>
      </c>
      <c r="AV223" s="344">
        <f t="shared" si="175"/>
        <v>0</v>
      </c>
      <c r="AW223" s="344">
        <f t="shared" si="175"/>
        <v>0</v>
      </c>
      <c r="AX223" s="194">
        <f>SUM(AN223:AW223)/Matrices!$L$56</f>
        <v>20.15596880623875</v>
      </c>
    </row>
    <row r="224" spans="1:50" x14ac:dyDescent="0.25">
      <c r="D224" s="345"/>
      <c r="E224" s="345"/>
      <c r="F224" s="345"/>
      <c r="G224" s="345"/>
      <c r="H224" s="345"/>
      <c r="I224" s="345"/>
      <c r="J224" s="345"/>
      <c r="K224" s="345"/>
      <c r="L224" s="345"/>
      <c r="M224" s="345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</row>
    <row r="225" spans="1:50" x14ac:dyDescent="0.25">
      <c r="A225" s="35" t="str">
        <f>'Raw_At-Risk_Data'!A68</f>
        <v>46</v>
      </c>
      <c r="B225" t="str">
        <f>'Raw_At-Risk_Data'!B68</f>
        <v>SJC</v>
      </c>
      <c r="C225" s="343" t="str">
        <f>'Raw_At-Risk_Data'!C68</f>
        <v>1</v>
      </c>
      <c r="D225" s="37">
        <f>'Raw_At-Risk_Data'!D68</f>
        <v>0</v>
      </c>
      <c r="E225" s="37">
        <f>'Raw_At-Risk_Data'!E68</f>
        <v>7</v>
      </c>
      <c r="F225" s="37">
        <f>'Raw_At-Risk_Data'!F68</f>
        <v>0</v>
      </c>
      <c r="G225" s="37">
        <f>'Raw_At-Risk_Data'!G68</f>
        <v>108</v>
      </c>
      <c r="H225" s="37">
        <f>'Raw_At-Risk_Data'!H68</f>
        <v>0</v>
      </c>
      <c r="I225" s="37">
        <f>'Raw_At-Risk_Data'!I68</f>
        <v>0</v>
      </c>
      <c r="J225" s="37">
        <f>'Raw_At-Risk_Data'!J68</f>
        <v>0</v>
      </c>
      <c r="K225" s="37">
        <f>'Raw_At-Risk_Data'!K68</f>
        <v>0</v>
      </c>
      <c r="L225" s="37">
        <f>'Raw_At-Risk_Data'!L68</f>
        <v>0</v>
      </c>
      <c r="M225" s="37">
        <f>'Raw_At-Risk_Data'!M68</f>
        <v>0</v>
      </c>
      <c r="N225" s="37"/>
      <c r="O225" s="37"/>
      <c r="P225" s="37">
        <f>'Raw_At-Risk_Data'!N68</f>
        <v>0</v>
      </c>
      <c r="Q225" s="37">
        <f>'Raw_At-Risk_Data'!O68</f>
        <v>14</v>
      </c>
      <c r="R225" s="37">
        <f>'Raw_At-Risk_Data'!P68</f>
        <v>0</v>
      </c>
      <c r="S225" s="37">
        <f>'Raw_At-Risk_Data'!Q68</f>
        <v>140</v>
      </c>
      <c r="T225" s="37">
        <f>'Raw_At-Risk_Data'!R68</f>
        <v>0</v>
      </c>
      <c r="U225" s="37">
        <f>'Raw_At-Risk_Data'!S68</f>
        <v>0</v>
      </c>
      <c r="V225" s="37">
        <f>'Raw_At-Risk_Data'!T68</f>
        <v>0</v>
      </c>
      <c r="W225" s="37">
        <f>'Raw_At-Risk_Data'!U68</f>
        <v>0</v>
      </c>
      <c r="X225" s="37">
        <f>'Raw_At-Risk_Data'!V68</f>
        <v>0</v>
      </c>
      <c r="Y225" s="37">
        <f>'Raw_At-Risk_Data'!W68</f>
        <v>0</v>
      </c>
      <c r="Z225" s="37"/>
      <c r="AA225" s="37"/>
      <c r="AB225" s="37">
        <f>'Raw_At-Risk_Data'!X68</f>
        <v>0</v>
      </c>
      <c r="AC225" s="37">
        <f>'Raw_At-Risk_Data'!Y68</f>
        <v>10</v>
      </c>
      <c r="AD225" s="37">
        <f>'Raw_At-Risk_Data'!Z68</f>
        <v>0</v>
      </c>
      <c r="AE225" s="37">
        <f>'Raw_At-Risk_Data'!AA68</f>
        <v>151</v>
      </c>
      <c r="AF225" s="37">
        <f>'Raw_At-Risk_Data'!AB68</f>
        <v>0</v>
      </c>
      <c r="AG225" s="37">
        <f>'Raw_At-Risk_Data'!AC68</f>
        <v>0</v>
      </c>
      <c r="AH225" s="37">
        <f>'Raw_At-Risk_Data'!AD68</f>
        <v>0</v>
      </c>
      <c r="AI225" s="37">
        <f>'Raw_At-Risk_Data'!AE68</f>
        <v>0</v>
      </c>
      <c r="AJ225" s="37">
        <f>'Raw_At-Risk_Data'!AF68</f>
        <v>0</v>
      </c>
      <c r="AK225" s="37">
        <f>'Raw_At-Risk_Data'!AG68</f>
        <v>0</v>
      </c>
      <c r="AL225" s="37"/>
      <c r="AM225" s="37"/>
      <c r="AN225" s="37">
        <f>'Raw_At-Risk_Data'!AH68</f>
        <v>0</v>
      </c>
      <c r="AO225" s="37">
        <f>'Raw_At-Risk_Data'!AI68</f>
        <v>14</v>
      </c>
      <c r="AP225" s="37">
        <f>'Raw_At-Risk_Data'!AJ68</f>
        <v>0</v>
      </c>
      <c r="AQ225" s="37">
        <f>'Raw_At-Risk_Data'!AK68</f>
        <v>154</v>
      </c>
      <c r="AR225" s="37">
        <f>'Raw_At-Risk_Data'!AL68</f>
        <v>0</v>
      </c>
      <c r="AS225" s="37">
        <f>'Raw_At-Risk_Data'!AM68</f>
        <v>0</v>
      </c>
      <c r="AT225" s="37">
        <f>'Raw_At-Risk_Data'!AN68</f>
        <v>0</v>
      </c>
      <c r="AU225" s="37">
        <f>'Raw_At-Risk_Data'!AO68</f>
        <v>0</v>
      </c>
      <c r="AV225" s="37">
        <f>'Raw_At-Risk_Data'!AP68</f>
        <v>0</v>
      </c>
      <c r="AW225" s="37">
        <f>'Raw_At-Risk_Data'!AQ68</f>
        <v>0</v>
      </c>
      <c r="AX225" s="37"/>
    </row>
    <row r="226" spans="1:50" x14ac:dyDescent="0.25">
      <c r="A226" s="35" t="str">
        <f>'Raw_At-Risk_Data'!A69</f>
        <v>46</v>
      </c>
      <c r="B226" t="str">
        <f>'Raw_At-Risk_Data'!B69</f>
        <v>SJC</v>
      </c>
      <c r="C226" s="343" t="str">
        <f>'Raw_At-Risk_Data'!C69</f>
        <v>2</v>
      </c>
      <c r="D226" s="37">
        <f>'Raw_At-Risk_Data'!D69</f>
        <v>5</v>
      </c>
      <c r="E226" s="37">
        <f>'Raw_At-Risk_Data'!E69</f>
        <v>35</v>
      </c>
      <c r="F226" s="37">
        <f>'Raw_At-Risk_Data'!F69</f>
        <v>1</v>
      </c>
      <c r="G226" s="37">
        <f>'Raw_At-Risk_Data'!G69</f>
        <v>69</v>
      </c>
      <c r="H226" s="37">
        <f>'Raw_At-Risk_Data'!H69</f>
        <v>0</v>
      </c>
      <c r="I226" s="37">
        <f>'Raw_At-Risk_Data'!I69</f>
        <v>0</v>
      </c>
      <c r="J226" s="37">
        <f>'Raw_At-Risk_Data'!J69</f>
        <v>0</v>
      </c>
      <c r="K226" s="37">
        <f>'Raw_At-Risk_Data'!K69</f>
        <v>0</v>
      </c>
      <c r="L226" s="37">
        <f>'Raw_At-Risk_Data'!L69</f>
        <v>0</v>
      </c>
      <c r="M226" s="37">
        <f>'Raw_At-Risk_Data'!M69</f>
        <v>0</v>
      </c>
      <c r="N226" s="37"/>
      <c r="O226" s="37"/>
      <c r="P226" s="37">
        <f>'Raw_At-Risk_Data'!N69</f>
        <v>3</v>
      </c>
      <c r="Q226" s="37">
        <f>'Raw_At-Risk_Data'!O69</f>
        <v>33</v>
      </c>
      <c r="R226" s="37">
        <f>'Raw_At-Risk_Data'!P69</f>
        <v>0</v>
      </c>
      <c r="S226" s="37">
        <f>'Raw_At-Risk_Data'!Q69</f>
        <v>95</v>
      </c>
      <c r="T226" s="37">
        <f>'Raw_At-Risk_Data'!R69</f>
        <v>0</v>
      </c>
      <c r="U226" s="37">
        <f>'Raw_At-Risk_Data'!S69</f>
        <v>0</v>
      </c>
      <c r="V226" s="37">
        <f>'Raw_At-Risk_Data'!T69</f>
        <v>0</v>
      </c>
      <c r="W226" s="37">
        <f>'Raw_At-Risk_Data'!U69</f>
        <v>0</v>
      </c>
      <c r="X226" s="37">
        <f>'Raw_At-Risk_Data'!V69</f>
        <v>0</v>
      </c>
      <c r="Y226" s="37">
        <f>'Raw_At-Risk_Data'!W69</f>
        <v>0</v>
      </c>
      <c r="Z226" s="37"/>
      <c r="AA226" s="37"/>
      <c r="AB226" s="37">
        <f>'Raw_At-Risk_Data'!X69</f>
        <v>9</v>
      </c>
      <c r="AC226" s="37">
        <f>'Raw_At-Risk_Data'!Y69</f>
        <v>30</v>
      </c>
      <c r="AD226" s="37">
        <f>'Raw_At-Risk_Data'!Z69</f>
        <v>4</v>
      </c>
      <c r="AE226" s="37">
        <f>'Raw_At-Risk_Data'!AA69</f>
        <v>97</v>
      </c>
      <c r="AF226" s="37">
        <f>'Raw_At-Risk_Data'!AB69</f>
        <v>0</v>
      </c>
      <c r="AG226" s="37">
        <f>'Raw_At-Risk_Data'!AC69</f>
        <v>0</v>
      </c>
      <c r="AH226" s="37">
        <f>'Raw_At-Risk_Data'!AD69</f>
        <v>0</v>
      </c>
      <c r="AI226" s="37">
        <f>'Raw_At-Risk_Data'!AE69</f>
        <v>0</v>
      </c>
      <c r="AJ226" s="37">
        <f>'Raw_At-Risk_Data'!AF69</f>
        <v>0</v>
      </c>
      <c r="AK226" s="37">
        <f>'Raw_At-Risk_Data'!AG69</f>
        <v>0</v>
      </c>
      <c r="AL226" s="37"/>
      <c r="AM226" s="37"/>
      <c r="AN226" s="37">
        <f>'Raw_At-Risk_Data'!AH69</f>
        <v>11</v>
      </c>
      <c r="AO226" s="37">
        <f>'Raw_At-Risk_Data'!AI69</f>
        <v>8</v>
      </c>
      <c r="AP226" s="37">
        <f>'Raw_At-Risk_Data'!AJ69</f>
        <v>4</v>
      </c>
      <c r="AQ226" s="37">
        <f>'Raw_At-Risk_Data'!AK69</f>
        <v>96</v>
      </c>
      <c r="AR226" s="37">
        <f>'Raw_At-Risk_Data'!AL69</f>
        <v>0</v>
      </c>
      <c r="AS226" s="37">
        <f>'Raw_At-Risk_Data'!AM69</f>
        <v>0</v>
      </c>
      <c r="AT226" s="37">
        <f>'Raw_At-Risk_Data'!AN69</f>
        <v>0</v>
      </c>
      <c r="AU226" s="37">
        <f>'Raw_At-Risk_Data'!AO69</f>
        <v>0</v>
      </c>
      <c r="AV226" s="37">
        <f>'Raw_At-Risk_Data'!AP69</f>
        <v>0</v>
      </c>
      <c r="AW226" s="37">
        <f>'Raw_At-Risk_Data'!AQ69</f>
        <v>0</v>
      </c>
      <c r="AX226" s="37"/>
    </row>
    <row r="227" spans="1:50" x14ac:dyDescent="0.25">
      <c r="A227" s="35" t="str">
        <f>'Raw_At-Risk_Data'!A70</f>
        <v>46</v>
      </c>
      <c r="B227" t="str">
        <f>'Raw_At-Risk_Data'!B70</f>
        <v>SJC</v>
      </c>
      <c r="C227" s="343" t="str">
        <f>'Raw_At-Risk_Data'!C70</f>
        <v>3</v>
      </c>
      <c r="D227" s="37">
        <f>'Raw_At-Risk_Data'!D70</f>
        <v>0</v>
      </c>
      <c r="E227" s="37">
        <f>'Raw_At-Risk_Data'!E70</f>
        <v>1</v>
      </c>
      <c r="F227" s="37">
        <f>'Raw_At-Risk_Data'!F70</f>
        <v>0</v>
      </c>
      <c r="G227" s="37">
        <f>'Raw_At-Risk_Data'!G70</f>
        <v>42</v>
      </c>
      <c r="H227" s="37">
        <f>'Raw_At-Risk_Data'!H70</f>
        <v>0</v>
      </c>
      <c r="I227" s="37">
        <f>'Raw_At-Risk_Data'!I70</f>
        <v>0</v>
      </c>
      <c r="J227" s="37">
        <f>'Raw_At-Risk_Data'!J70</f>
        <v>0</v>
      </c>
      <c r="K227" s="37">
        <f>'Raw_At-Risk_Data'!K70</f>
        <v>0</v>
      </c>
      <c r="L227" s="37">
        <f>'Raw_At-Risk_Data'!L70</f>
        <v>0</v>
      </c>
      <c r="M227" s="37">
        <f>'Raw_At-Risk_Data'!M70</f>
        <v>0</v>
      </c>
      <c r="N227" s="37"/>
      <c r="O227" s="37"/>
      <c r="P227" s="37">
        <f>'Raw_At-Risk_Data'!N70</f>
        <v>0</v>
      </c>
      <c r="Q227" s="37">
        <f>'Raw_At-Risk_Data'!O70</f>
        <v>31</v>
      </c>
      <c r="R227" s="37">
        <f>'Raw_At-Risk_Data'!P70</f>
        <v>0</v>
      </c>
      <c r="S227" s="37">
        <f>'Raw_At-Risk_Data'!Q70</f>
        <v>83</v>
      </c>
      <c r="T227" s="37">
        <f>'Raw_At-Risk_Data'!R70</f>
        <v>0</v>
      </c>
      <c r="U227" s="37">
        <f>'Raw_At-Risk_Data'!S70</f>
        <v>0</v>
      </c>
      <c r="V227" s="37">
        <f>'Raw_At-Risk_Data'!T70</f>
        <v>0</v>
      </c>
      <c r="W227" s="37">
        <f>'Raw_At-Risk_Data'!U70</f>
        <v>0</v>
      </c>
      <c r="X227" s="37">
        <f>'Raw_At-Risk_Data'!V70</f>
        <v>0</v>
      </c>
      <c r="Y227" s="37">
        <f>'Raw_At-Risk_Data'!W70</f>
        <v>0</v>
      </c>
      <c r="Z227" s="37"/>
      <c r="AA227" s="37"/>
      <c r="AB227" s="37">
        <f>'Raw_At-Risk_Data'!X70</f>
        <v>0</v>
      </c>
      <c r="AC227" s="37">
        <f>'Raw_At-Risk_Data'!Y70</f>
        <v>10</v>
      </c>
      <c r="AD227" s="37">
        <f>'Raw_At-Risk_Data'!Z70</f>
        <v>0</v>
      </c>
      <c r="AE227" s="37">
        <f>'Raw_At-Risk_Data'!AA70</f>
        <v>80</v>
      </c>
      <c r="AF227" s="37">
        <f>'Raw_At-Risk_Data'!AB70</f>
        <v>0</v>
      </c>
      <c r="AG227" s="37">
        <f>'Raw_At-Risk_Data'!AC70</f>
        <v>0</v>
      </c>
      <c r="AH227" s="37">
        <f>'Raw_At-Risk_Data'!AD70</f>
        <v>0</v>
      </c>
      <c r="AI227" s="37">
        <f>'Raw_At-Risk_Data'!AE70</f>
        <v>0</v>
      </c>
      <c r="AJ227" s="37">
        <f>'Raw_At-Risk_Data'!AF70</f>
        <v>0</v>
      </c>
      <c r="AK227" s="37">
        <f>'Raw_At-Risk_Data'!AG70</f>
        <v>0</v>
      </c>
      <c r="AL227" s="37"/>
      <c r="AM227" s="37"/>
      <c r="AN227" s="37">
        <f>'Raw_At-Risk_Data'!AH70</f>
        <v>16</v>
      </c>
      <c r="AO227" s="37">
        <f>'Raw_At-Risk_Data'!AI70</f>
        <v>2</v>
      </c>
      <c r="AP227" s="37">
        <f>'Raw_At-Risk_Data'!AJ70</f>
        <v>0</v>
      </c>
      <c r="AQ227" s="37">
        <f>'Raw_At-Risk_Data'!AK70</f>
        <v>92</v>
      </c>
      <c r="AR227" s="37">
        <f>'Raw_At-Risk_Data'!AL70</f>
        <v>0</v>
      </c>
      <c r="AS227" s="37">
        <f>'Raw_At-Risk_Data'!AM70</f>
        <v>0</v>
      </c>
      <c r="AT227" s="37">
        <f>'Raw_At-Risk_Data'!AN70</f>
        <v>0</v>
      </c>
      <c r="AU227" s="37">
        <f>'Raw_At-Risk_Data'!AO70</f>
        <v>0</v>
      </c>
      <c r="AV227" s="37">
        <f>'Raw_At-Risk_Data'!AP70</f>
        <v>0</v>
      </c>
      <c r="AW227" s="37">
        <f>'Raw_At-Risk_Data'!AQ70</f>
        <v>0</v>
      </c>
      <c r="AX227" s="37"/>
    </row>
    <row r="228" spans="1:50" x14ac:dyDescent="0.25">
      <c r="D228" s="344">
        <f t="shared" ref="D228:M228" si="176">SUM(D225:D227)</f>
        <v>5</v>
      </c>
      <c r="E228" s="344">
        <f t="shared" si="176"/>
        <v>43</v>
      </c>
      <c r="F228" s="344">
        <f t="shared" si="176"/>
        <v>1</v>
      </c>
      <c r="G228" s="344">
        <f t="shared" si="176"/>
        <v>219</v>
      </c>
      <c r="H228" s="344">
        <f t="shared" si="176"/>
        <v>0</v>
      </c>
      <c r="I228" s="344">
        <f t="shared" si="176"/>
        <v>0</v>
      </c>
      <c r="J228" s="344">
        <f t="shared" si="176"/>
        <v>0</v>
      </c>
      <c r="K228" s="344">
        <f t="shared" si="176"/>
        <v>0</v>
      </c>
      <c r="L228" s="344">
        <f t="shared" si="176"/>
        <v>0</v>
      </c>
      <c r="M228" s="344">
        <f t="shared" si="176"/>
        <v>0</v>
      </c>
      <c r="N228" s="37"/>
      <c r="O228" s="37"/>
      <c r="P228" s="344">
        <f t="shared" ref="P228:Y228" si="177">SUM(P225:P227)</f>
        <v>3</v>
      </c>
      <c r="Q228" s="344">
        <f t="shared" si="177"/>
        <v>78</v>
      </c>
      <c r="R228" s="344">
        <f t="shared" si="177"/>
        <v>0</v>
      </c>
      <c r="S228" s="344">
        <f t="shared" si="177"/>
        <v>318</v>
      </c>
      <c r="T228" s="344">
        <f t="shared" si="177"/>
        <v>0</v>
      </c>
      <c r="U228" s="344">
        <f t="shared" si="177"/>
        <v>0</v>
      </c>
      <c r="V228" s="344">
        <f t="shared" si="177"/>
        <v>0</v>
      </c>
      <c r="W228" s="344">
        <f t="shared" si="177"/>
        <v>0</v>
      </c>
      <c r="X228" s="344">
        <f t="shared" si="177"/>
        <v>0</v>
      </c>
      <c r="Y228" s="344">
        <f t="shared" si="177"/>
        <v>0</v>
      </c>
      <c r="Z228" s="37"/>
      <c r="AA228" s="37"/>
      <c r="AB228" s="344">
        <f t="shared" ref="AB228:AK228" si="178">SUM(AB225:AB227)</f>
        <v>9</v>
      </c>
      <c r="AC228" s="344">
        <f t="shared" si="178"/>
        <v>50</v>
      </c>
      <c r="AD228" s="344">
        <f t="shared" si="178"/>
        <v>4</v>
      </c>
      <c r="AE228" s="344">
        <f t="shared" si="178"/>
        <v>328</v>
      </c>
      <c r="AF228" s="344">
        <f t="shared" si="178"/>
        <v>0</v>
      </c>
      <c r="AG228" s="344">
        <f t="shared" si="178"/>
        <v>0</v>
      </c>
      <c r="AH228" s="344">
        <f t="shared" si="178"/>
        <v>0</v>
      </c>
      <c r="AI228" s="344">
        <f t="shared" si="178"/>
        <v>0</v>
      </c>
      <c r="AJ228" s="344">
        <f t="shared" si="178"/>
        <v>0</v>
      </c>
      <c r="AK228" s="344">
        <f t="shared" si="178"/>
        <v>0</v>
      </c>
      <c r="AL228" s="37"/>
      <c r="AM228" s="37"/>
      <c r="AN228" s="344">
        <f t="shared" ref="AN228:AW228" si="179">SUM(AN225:AN227)</f>
        <v>27</v>
      </c>
      <c r="AO228" s="344">
        <f t="shared" si="179"/>
        <v>24</v>
      </c>
      <c r="AP228" s="344">
        <f t="shared" si="179"/>
        <v>4</v>
      </c>
      <c r="AQ228" s="344">
        <f t="shared" si="179"/>
        <v>342</v>
      </c>
      <c r="AR228" s="344">
        <f t="shared" si="179"/>
        <v>0</v>
      </c>
      <c r="AS228" s="344">
        <f t="shared" si="179"/>
        <v>0</v>
      </c>
      <c r="AT228" s="344">
        <f t="shared" si="179"/>
        <v>0</v>
      </c>
      <c r="AU228" s="344">
        <f t="shared" si="179"/>
        <v>0</v>
      </c>
      <c r="AV228" s="344">
        <f t="shared" si="179"/>
        <v>0</v>
      </c>
      <c r="AW228" s="344">
        <f t="shared" si="179"/>
        <v>0</v>
      </c>
      <c r="AX228" s="37"/>
    </row>
    <row r="229" spans="1:50" x14ac:dyDescent="0.25"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</row>
    <row r="230" spans="1:50" x14ac:dyDescent="0.25">
      <c r="D230" s="37">
        <f>D225*Matrices!$B$54</f>
        <v>0</v>
      </c>
      <c r="E230" s="37">
        <f>E225*Matrices!$C$54</f>
        <v>4025</v>
      </c>
      <c r="F230" s="37">
        <f>F225*Matrices!$D$54</f>
        <v>0</v>
      </c>
      <c r="G230" s="37">
        <f>G225*Matrices!$E$54</f>
        <v>62100</v>
      </c>
      <c r="H230" s="37">
        <f>H225*Matrices!$F$54</f>
        <v>0</v>
      </c>
      <c r="I230" s="37">
        <f>I225*Matrices!$G$54</f>
        <v>0</v>
      </c>
      <c r="J230" s="37">
        <f>J225*Matrices!$H$54</f>
        <v>0</v>
      </c>
      <c r="K230" s="37">
        <f>K225*Matrices!$I$54</f>
        <v>0</v>
      </c>
      <c r="L230" s="37">
        <f>L225*Matrices!$J$54</f>
        <v>0</v>
      </c>
      <c r="M230" s="37">
        <f>M225*Matrices!$K$54</f>
        <v>0</v>
      </c>
      <c r="N230" s="37"/>
      <c r="O230" s="37"/>
      <c r="P230" s="37">
        <f>P225*Matrices!$B$54</f>
        <v>0</v>
      </c>
      <c r="Q230" s="37">
        <f>Q225*Matrices!$C$54</f>
        <v>8050</v>
      </c>
      <c r="R230" s="37">
        <f>R225*Matrices!$D$54</f>
        <v>0</v>
      </c>
      <c r="S230" s="37">
        <f>S225*Matrices!$E$54</f>
        <v>80500</v>
      </c>
      <c r="T230" s="37">
        <f>T225*Matrices!$F$54</f>
        <v>0</v>
      </c>
      <c r="U230" s="37">
        <f>U225*Matrices!$G$54</f>
        <v>0</v>
      </c>
      <c r="V230" s="37">
        <f>V225*Matrices!$H$54</f>
        <v>0</v>
      </c>
      <c r="W230" s="37">
        <f>W225*Matrices!$I$54</f>
        <v>0</v>
      </c>
      <c r="X230" s="37">
        <f>X225*Matrices!$J$54</f>
        <v>0</v>
      </c>
      <c r="Y230" s="37">
        <f>Y225*Matrices!$K$54</f>
        <v>0</v>
      </c>
      <c r="Z230" s="37"/>
      <c r="AA230" s="37"/>
      <c r="AB230" s="37">
        <f>AB225*Matrices!$B$54</f>
        <v>0</v>
      </c>
      <c r="AC230" s="37">
        <f>AC225*Matrices!$C$54</f>
        <v>5750</v>
      </c>
      <c r="AD230" s="37">
        <f>AD225*Matrices!$D$54</f>
        <v>0</v>
      </c>
      <c r="AE230" s="37">
        <f>AE225*Matrices!$E$54</f>
        <v>86825</v>
      </c>
      <c r="AF230" s="37">
        <f>AF225*Matrices!$F$54</f>
        <v>0</v>
      </c>
      <c r="AG230" s="37">
        <f>AG225*Matrices!$G$54</f>
        <v>0</v>
      </c>
      <c r="AH230" s="37">
        <f>AH225*Matrices!$H$54</f>
        <v>0</v>
      </c>
      <c r="AI230" s="37">
        <f>AI225*Matrices!$I$54</f>
        <v>0</v>
      </c>
      <c r="AJ230" s="37">
        <f>AJ225*Matrices!$J$54</f>
        <v>0</v>
      </c>
      <c r="AK230" s="37">
        <f>AK225*Matrices!$K$54</f>
        <v>0</v>
      </c>
      <c r="AL230" s="37"/>
      <c r="AM230" s="37"/>
      <c r="AN230" s="37">
        <f>AN225*Matrices!$B$54</f>
        <v>0</v>
      </c>
      <c r="AO230" s="37">
        <f>AO225*Matrices!$C$54</f>
        <v>8050</v>
      </c>
      <c r="AP230" s="37">
        <f>AP225*Matrices!$D$54</f>
        <v>0</v>
      </c>
      <c r="AQ230" s="37">
        <f>AQ225*Matrices!$E$54</f>
        <v>88550</v>
      </c>
      <c r="AR230" s="37">
        <f>AR225*Matrices!$F$54</f>
        <v>0</v>
      </c>
      <c r="AS230" s="37">
        <f>AS225*Matrices!$G$54</f>
        <v>0</v>
      </c>
      <c r="AT230" s="37">
        <f>AT225*Matrices!$H$54</f>
        <v>0</v>
      </c>
      <c r="AU230" s="37">
        <f>AU225*Matrices!$I$54</f>
        <v>0</v>
      </c>
      <c r="AV230" s="37">
        <f>AV225*Matrices!$J$54</f>
        <v>0</v>
      </c>
      <c r="AW230" s="37">
        <f>AW225*Matrices!$K$54</f>
        <v>0</v>
      </c>
      <c r="AX230" s="37"/>
    </row>
    <row r="231" spans="1:50" x14ac:dyDescent="0.25">
      <c r="D231" s="37">
        <f>D226*Matrices!$B$55</f>
        <v>2875</v>
      </c>
      <c r="E231" s="37">
        <f>E226*Matrices!$C$55</f>
        <v>20125</v>
      </c>
      <c r="F231" s="37">
        <f>F226*Matrices!$D$55</f>
        <v>575</v>
      </c>
      <c r="G231" s="37">
        <f>G226*Matrices!$E$55</f>
        <v>39675</v>
      </c>
      <c r="H231" s="37">
        <f>H226*Matrices!$F$55</f>
        <v>0</v>
      </c>
      <c r="I231" s="37">
        <f>I226*Matrices!$G$55</f>
        <v>0</v>
      </c>
      <c r="J231" s="37">
        <f>J226*Matrices!$H$55</f>
        <v>0</v>
      </c>
      <c r="K231" s="37">
        <f>K226*Matrices!$I$55</f>
        <v>0</v>
      </c>
      <c r="L231" s="37">
        <f>L226*Matrices!$J$55</f>
        <v>0</v>
      </c>
      <c r="M231" s="37">
        <f>M226*Matrices!$K$55</f>
        <v>0</v>
      </c>
      <c r="N231" s="37"/>
      <c r="O231" s="37"/>
      <c r="P231" s="37">
        <f>P226*Matrices!$B$55</f>
        <v>1725</v>
      </c>
      <c r="Q231" s="37">
        <f>Q226*Matrices!$C$55</f>
        <v>18975</v>
      </c>
      <c r="R231" s="37">
        <f>R226*Matrices!$D$55</f>
        <v>0</v>
      </c>
      <c r="S231" s="37">
        <f>S226*Matrices!$E$55</f>
        <v>54625</v>
      </c>
      <c r="T231" s="37">
        <f>T226*Matrices!$F$55</f>
        <v>0</v>
      </c>
      <c r="U231" s="37">
        <f>U226*Matrices!$G$55</f>
        <v>0</v>
      </c>
      <c r="V231" s="37">
        <f>V226*Matrices!$H$55</f>
        <v>0</v>
      </c>
      <c r="W231" s="37">
        <f>W226*Matrices!$I$55</f>
        <v>0</v>
      </c>
      <c r="X231" s="37">
        <f>X226*Matrices!$J$55</f>
        <v>0</v>
      </c>
      <c r="Y231" s="37">
        <f>Y226*Matrices!$K$55</f>
        <v>0</v>
      </c>
      <c r="Z231" s="37"/>
      <c r="AA231" s="37"/>
      <c r="AB231" s="37">
        <f>AB226*Matrices!$B$55</f>
        <v>5175</v>
      </c>
      <c r="AC231" s="37">
        <f>AC226*Matrices!$C$55</f>
        <v>17250</v>
      </c>
      <c r="AD231" s="37">
        <f>AD226*Matrices!$D$55</f>
        <v>2300</v>
      </c>
      <c r="AE231" s="37">
        <f>AE226*Matrices!$E$55</f>
        <v>55775</v>
      </c>
      <c r="AF231" s="37">
        <f>AF226*Matrices!$F$55</f>
        <v>0</v>
      </c>
      <c r="AG231" s="37">
        <f>AG226*Matrices!$G$55</f>
        <v>0</v>
      </c>
      <c r="AH231" s="37">
        <f>AH226*Matrices!$H$55</f>
        <v>0</v>
      </c>
      <c r="AI231" s="37">
        <f>AI226*Matrices!$I$55</f>
        <v>0</v>
      </c>
      <c r="AJ231" s="37">
        <f>AJ226*Matrices!$J$55</f>
        <v>0</v>
      </c>
      <c r="AK231" s="37">
        <f>AK226*Matrices!$K$55</f>
        <v>0</v>
      </c>
      <c r="AL231" s="37"/>
      <c r="AM231" s="37"/>
      <c r="AN231" s="37">
        <f>AN226*Matrices!$B$55</f>
        <v>6325</v>
      </c>
      <c r="AO231" s="37">
        <f>AO226*Matrices!$C$55</f>
        <v>4600</v>
      </c>
      <c r="AP231" s="37">
        <f>AP226*Matrices!$D$55</f>
        <v>2300</v>
      </c>
      <c r="AQ231" s="37">
        <f>AQ226*Matrices!$E$55</f>
        <v>55200</v>
      </c>
      <c r="AR231" s="37">
        <f>AR226*Matrices!$F$55</f>
        <v>0</v>
      </c>
      <c r="AS231" s="37">
        <f>AS226*Matrices!$G$55</f>
        <v>0</v>
      </c>
      <c r="AT231" s="37">
        <f>AT226*Matrices!$H$55</f>
        <v>0</v>
      </c>
      <c r="AU231" s="37">
        <f>AU226*Matrices!$I$55</f>
        <v>0</v>
      </c>
      <c r="AV231" s="37">
        <f>AV226*Matrices!$J$55</f>
        <v>0</v>
      </c>
      <c r="AW231" s="37">
        <f>AW226*Matrices!$K$55</f>
        <v>0</v>
      </c>
      <c r="AX231" s="37"/>
    </row>
    <row r="232" spans="1:50" x14ac:dyDescent="0.25">
      <c r="D232" s="37">
        <f>D227*Matrices!$B$56</f>
        <v>0</v>
      </c>
      <c r="E232" s="37">
        <f>E227*Matrices!$C$56</f>
        <v>575</v>
      </c>
      <c r="F232" s="37">
        <f>F227*Matrices!$D$56</f>
        <v>0</v>
      </c>
      <c r="G232" s="37">
        <f>G227*Matrices!$E$56</f>
        <v>24150</v>
      </c>
      <c r="H232" s="37">
        <f>H227*Matrices!$F$56</f>
        <v>0</v>
      </c>
      <c r="I232" s="37">
        <f>I227*Matrices!$G$56</f>
        <v>0</v>
      </c>
      <c r="J232" s="37">
        <f>J227*Matrices!$H$56</f>
        <v>0</v>
      </c>
      <c r="K232" s="37">
        <f>K227*Matrices!$I$56</f>
        <v>0</v>
      </c>
      <c r="L232" s="37">
        <f>L227*Matrices!$J$56</f>
        <v>0</v>
      </c>
      <c r="M232" s="37">
        <f>M227*Matrices!$K$56</f>
        <v>0</v>
      </c>
      <c r="N232" s="37"/>
      <c r="O232" s="37"/>
      <c r="P232" s="37">
        <f>P227*Matrices!$B$56</f>
        <v>0</v>
      </c>
      <c r="Q232" s="37">
        <f>Q227*Matrices!$C$56</f>
        <v>17825</v>
      </c>
      <c r="R232" s="37">
        <f>R227*Matrices!$D$56</f>
        <v>0</v>
      </c>
      <c r="S232" s="37">
        <f>S227*Matrices!$E$56</f>
        <v>47725</v>
      </c>
      <c r="T232" s="37">
        <f>T227*Matrices!$F$56</f>
        <v>0</v>
      </c>
      <c r="U232" s="37">
        <f>U227*Matrices!$G$56</f>
        <v>0</v>
      </c>
      <c r="V232" s="37">
        <f>V227*Matrices!$H$56</f>
        <v>0</v>
      </c>
      <c r="W232" s="37">
        <f>W227*Matrices!$I$56</f>
        <v>0</v>
      </c>
      <c r="X232" s="37">
        <f>X227*Matrices!$J$56</f>
        <v>0</v>
      </c>
      <c r="Y232" s="37">
        <f>Y227*Matrices!$K$56</f>
        <v>0</v>
      </c>
      <c r="Z232" s="37"/>
      <c r="AA232" s="37"/>
      <c r="AB232" s="37">
        <f>AB227*Matrices!$B$56</f>
        <v>0</v>
      </c>
      <c r="AC232" s="37">
        <f>AC227*Matrices!$C$56</f>
        <v>5750</v>
      </c>
      <c r="AD232" s="37">
        <f>AD227*Matrices!$D$56</f>
        <v>0</v>
      </c>
      <c r="AE232" s="37">
        <f>AE227*Matrices!$E$56</f>
        <v>46000</v>
      </c>
      <c r="AF232" s="37">
        <f>AF227*Matrices!$F$56</f>
        <v>0</v>
      </c>
      <c r="AG232" s="37">
        <f>AG227*Matrices!$G$56</f>
        <v>0</v>
      </c>
      <c r="AH232" s="37">
        <f>AH227*Matrices!$H$56</f>
        <v>0</v>
      </c>
      <c r="AI232" s="37">
        <f>AI227*Matrices!$I$56</f>
        <v>0</v>
      </c>
      <c r="AJ232" s="37">
        <f>AJ227*Matrices!$J$56</f>
        <v>0</v>
      </c>
      <c r="AK232" s="37">
        <f>AK227*Matrices!$K$56</f>
        <v>0</v>
      </c>
      <c r="AL232" s="37"/>
      <c r="AM232" s="37"/>
      <c r="AN232" s="37">
        <f>AN227*Matrices!$B$56</f>
        <v>9200</v>
      </c>
      <c r="AO232" s="37">
        <f>AO227*Matrices!$C$56</f>
        <v>1150</v>
      </c>
      <c r="AP232" s="37">
        <f>AP227*Matrices!$D$56</f>
        <v>0</v>
      </c>
      <c r="AQ232" s="37">
        <f>AQ227*Matrices!$E$56</f>
        <v>52900</v>
      </c>
      <c r="AR232" s="37">
        <f>AR227*Matrices!$F$56</f>
        <v>0</v>
      </c>
      <c r="AS232" s="37">
        <f>AS227*Matrices!$G$56</f>
        <v>0</v>
      </c>
      <c r="AT232" s="37">
        <f>AT227*Matrices!$H$56</f>
        <v>0</v>
      </c>
      <c r="AU232" s="37">
        <f>AU227*Matrices!$I$56</f>
        <v>0</v>
      </c>
      <c r="AV232" s="37">
        <f>AV227*Matrices!$J$56</f>
        <v>0</v>
      </c>
      <c r="AW232" s="37">
        <f>AW227*Matrices!$K$56</f>
        <v>0</v>
      </c>
      <c r="AX232" s="37"/>
    </row>
    <row r="233" spans="1:50" x14ac:dyDescent="0.25">
      <c r="B233" t="str">
        <f>B227</f>
        <v>SJC</v>
      </c>
      <c r="D233" s="344">
        <f t="shared" ref="D233:M233" si="180">SUM(D230:D232)</f>
        <v>2875</v>
      </c>
      <c r="E233" s="344">
        <f t="shared" si="180"/>
        <v>24725</v>
      </c>
      <c r="F233" s="344">
        <f t="shared" si="180"/>
        <v>575</v>
      </c>
      <c r="G233" s="344">
        <f t="shared" si="180"/>
        <v>125925</v>
      </c>
      <c r="H233" s="344">
        <f t="shared" si="180"/>
        <v>0</v>
      </c>
      <c r="I233" s="344">
        <f t="shared" si="180"/>
        <v>0</v>
      </c>
      <c r="J233" s="344">
        <f t="shared" si="180"/>
        <v>0</v>
      </c>
      <c r="K233" s="344">
        <f t="shared" si="180"/>
        <v>0</v>
      </c>
      <c r="L233" s="344">
        <f t="shared" si="180"/>
        <v>0</v>
      </c>
      <c r="M233" s="344">
        <f t="shared" si="180"/>
        <v>0</v>
      </c>
      <c r="N233" s="194">
        <f>SUM(D233:M233)/Matrices!$L$56</f>
        <v>48.230353929214154</v>
      </c>
      <c r="O233" s="37"/>
      <c r="P233" s="344">
        <f t="shared" ref="P233:Y233" si="181">SUM(P230:P232)</f>
        <v>1725</v>
      </c>
      <c r="Q233" s="344">
        <f t="shared" si="181"/>
        <v>44850</v>
      </c>
      <c r="R233" s="344">
        <f t="shared" si="181"/>
        <v>0</v>
      </c>
      <c r="S233" s="344">
        <f t="shared" si="181"/>
        <v>182850</v>
      </c>
      <c r="T233" s="344">
        <f t="shared" si="181"/>
        <v>0</v>
      </c>
      <c r="U233" s="344">
        <f t="shared" si="181"/>
        <v>0</v>
      </c>
      <c r="V233" s="344">
        <f t="shared" si="181"/>
        <v>0</v>
      </c>
      <c r="W233" s="344">
        <f t="shared" si="181"/>
        <v>0</v>
      </c>
      <c r="X233" s="344">
        <f t="shared" si="181"/>
        <v>0</v>
      </c>
      <c r="Y233" s="344">
        <f t="shared" si="181"/>
        <v>0</v>
      </c>
      <c r="Z233" s="194">
        <f>SUM(P233:Y233)/Matrices!$L$56</f>
        <v>71.805638872225558</v>
      </c>
      <c r="AA233" s="37"/>
      <c r="AB233" s="344">
        <f t="shared" ref="AB233:AK233" si="182">SUM(AB230:AB232)</f>
        <v>5175</v>
      </c>
      <c r="AC233" s="344">
        <f t="shared" si="182"/>
        <v>28750</v>
      </c>
      <c r="AD233" s="344">
        <f t="shared" si="182"/>
        <v>2300</v>
      </c>
      <c r="AE233" s="344">
        <f t="shared" si="182"/>
        <v>188600</v>
      </c>
      <c r="AF233" s="344">
        <f t="shared" si="182"/>
        <v>0</v>
      </c>
      <c r="AG233" s="344">
        <f t="shared" si="182"/>
        <v>0</v>
      </c>
      <c r="AH233" s="344">
        <f t="shared" si="182"/>
        <v>0</v>
      </c>
      <c r="AI233" s="344">
        <f t="shared" si="182"/>
        <v>0</v>
      </c>
      <c r="AJ233" s="344">
        <f t="shared" si="182"/>
        <v>0</v>
      </c>
      <c r="AK233" s="344">
        <f t="shared" si="182"/>
        <v>0</v>
      </c>
      <c r="AL233" s="194">
        <f>SUM(AB233:AK233)/Matrices!$L$56</f>
        <v>70.365926814637064</v>
      </c>
      <c r="AM233" s="37"/>
      <c r="AN233" s="344">
        <f t="shared" ref="AN233:AW233" si="183">SUM(AN230:AN232)</f>
        <v>15525</v>
      </c>
      <c r="AO233" s="344">
        <f t="shared" si="183"/>
        <v>13800</v>
      </c>
      <c r="AP233" s="344">
        <f t="shared" si="183"/>
        <v>2300</v>
      </c>
      <c r="AQ233" s="344">
        <f t="shared" si="183"/>
        <v>196650</v>
      </c>
      <c r="AR233" s="344">
        <f t="shared" si="183"/>
        <v>0</v>
      </c>
      <c r="AS233" s="344">
        <f t="shared" si="183"/>
        <v>0</v>
      </c>
      <c r="AT233" s="344">
        <f t="shared" si="183"/>
        <v>0</v>
      </c>
      <c r="AU233" s="344">
        <f t="shared" si="183"/>
        <v>0</v>
      </c>
      <c r="AV233" s="344">
        <f t="shared" si="183"/>
        <v>0</v>
      </c>
      <c r="AW233" s="344">
        <f t="shared" si="183"/>
        <v>0</v>
      </c>
      <c r="AX233" s="194">
        <f>SUM(AN233:AW233)/Matrices!$L$56</f>
        <v>71.445710857828431</v>
      </c>
    </row>
    <row r="234" spans="1:50" x14ac:dyDescent="0.25">
      <c r="D234" s="345"/>
      <c r="E234" s="345"/>
      <c r="F234" s="345"/>
      <c r="G234" s="345"/>
      <c r="H234" s="345"/>
      <c r="I234" s="345"/>
      <c r="J234" s="345"/>
      <c r="K234" s="345"/>
      <c r="L234" s="345"/>
      <c r="M234" s="345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</row>
    <row r="235" spans="1:50" x14ac:dyDescent="0.25">
      <c r="A235" s="35" t="str">
        <f>'Raw_At-Risk_Data'!A71</f>
        <v>47</v>
      </c>
      <c r="B235" t="str">
        <f>'Raw_At-Risk_Data'!B71</f>
        <v>SFCC</v>
      </c>
      <c r="C235" s="343" t="str">
        <f>'Raw_At-Risk_Data'!C71</f>
        <v>1</v>
      </c>
      <c r="D235" s="37">
        <f>'Raw_At-Risk_Data'!D71</f>
        <v>0</v>
      </c>
      <c r="E235" s="37">
        <f>'Raw_At-Risk_Data'!E71</f>
        <v>25</v>
      </c>
      <c r="F235" s="37">
        <f>'Raw_At-Risk_Data'!F71</f>
        <v>0</v>
      </c>
      <c r="G235" s="37">
        <f>'Raw_At-Risk_Data'!G71</f>
        <v>87</v>
      </c>
      <c r="H235" s="37">
        <f>'Raw_At-Risk_Data'!H71</f>
        <v>0</v>
      </c>
      <c r="I235" s="37">
        <f>'Raw_At-Risk_Data'!I71</f>
        <v>0</v>
      </c>
      <c r="J235" s="37">
        <f>'Raw_At-Risk_Data'!J71</f>
        <v>0</v>
      </c>
      <c r="K235" s="37">
        <f>'Raw_At-Risk_Data'!K71</f>
        <v>0</v>
      </c>
      <c r="L235" s="37">
        <f>'Raw_At-Risk_Data'!L71</f>
        <v>0</v>
      </c>
      <c r="M235" s="37">
        <f>'Raw_At-Risk_Data'!M71</f>
        <v>0</v>
      </c>
      <c r="N235" s="37"/>
      <c r="O235" s="37"/>
      <c r="P235" s="37">
        <f>'Raw_At-Risk_Data'!N71</f>
        <v>0</v>
      </c>
      <c r="Q235" s="37">
        <f>'Raw_At-Risk_Data'!O71</f>
        <v>25</v>
      </c>
      <c r="R235" s="37">
        <f>'Raw_At-Risk_Data'!P71</f>
        <v>0</v>
      </c>
      <c r="S235" s="37">
        <f>'Raw_At-Risk_Data'!Q71</f>
        <v>99</v>
      </c>
      <c r="T235" s="37">
        <f>'Raw_At-Risk_Data'!R71</f>
        <v>0</v>
      </c>
      <c r="U235" s="37">
        <f>'Raw_At-Risk_Data'!S71</f>
        <v>0</v>
      </c>
      <c r="V235" s="37">
        <f>'Raw_At-Risk_Data'!T71</f>
        <v>0</v>
      </c>
      <c r="W235" s="37">
        <f>'Raw_At-Risk_Data'!U71</f>
        <v>0</v>
      </c>
      <c r="X235" s="37">
        <f>'Raw_At-Risk_Data'!V71</f>
        <v>0</v>
      </c>
      <c r="Y235" s="37">
        <f>'Raw_At-Risk_Data'!W71</f>
        <v>0</v>
      </c>
      <c r="Z235" s="37"/>
      <c r="AA235" s="37"/>
      <c r="AB235" s="37">
        <f>'Raw_At-Risk_Data'!X71</f>
        <v>0</v>
      </c>
      <c r="AC235" s="37">
        <f>'Raw_At-Risk_Data'!Y71</f>
        <v>38</v>
      </c>
      <c r="AD235" s="37">
        <f>'Raw_At-Risk_Data'!Z71</f>
        <v>0</v>
      </c>
      <c r="AE235" s="37">
        <f>'Raw_At-Risk_Data'!AA71</f>
        <v>133</v>
      </c>
      <c r="AF235" s="37">
        <f>'Raw_At-Risk_Data'!AB71</f>
        <v>0</v>
      </c>
      <c r="AG235" s="37">
        <f>'Raw_At-Risk_Data'!AC71</f>
        <v>0</v>
      </c>
      <c r="AH235" s="37">
        <f>'Raw_At-Risk_Data'!AD71</f>
        <v>0</v>
      </c>
      <c r="AI235" s="37">
        <f>'Raw_At-Risk_Data'!AE71</f>
        <v>0</v>
      </c>
      <c r="AJ235" s="37">
        <f>'Raw_At-Risk_Data'!AF71</f>
        <v>0</v>
      </c>
      <c r="AK235" s="37">
        <f>'Raw_At-Risk_Data'!AG71</f>
        <v>0</v>
      </c>
      <c r="AL235" s="37"/>
      <c r="AM235" s="37"/>
      <c r="AN235" s="37">
        <f>'Raw_At-Risk_Data'!AH71</f>
        <v>0</v>
      </c>
      <c r="AO235" s="37">
        <f>'Raw_At-Risk_Data'!AI71</f>
        <v>32</v>
      </c>
      <c r="AP235" s="37">
        <f>'Raw_At-Risk_Data'!AJ71</f>
        <v>0</v>
      </c>
      <c r="AQ235" s="37">
        <f>'Raw_At-Risk_Data'!AK71</f>
        <v>162</v>
      </c>
      <c r="AR235" s="37">
        <f>'Raw_At-Risk_Data'!AL71</f>
        <v>0</v>
      </c>
      <c r="AS235" s="37">
        <f>'Raw_At-Risk_Data'!AM71</f>
        <v>0</v>
      </c>
      <c r="AT235" s="37">
        <f>'Raw_At-Risk_Data'!AN71</f>
        <v>0</v>
      </c>
      <c r="AU235" s="37">
        <f>'Raw_At-Risk_Data'!AO71</f>
        <v>0</v>
      </c>
      <c r="AV235" s="37">
        <f>'Raw_At-Risk_Data'!AP71</f>
        <v>0</v>
      </c>
      <c r="AW235" s="37">
        <f>'Raw_At-Risk_Data'!AQ71</f>
        <v>0</v>
      </c>
      <c r="AX235" s="37"/>
    </row>
    <row r="236" spans="1:50" x14ac:dyDescent="0.25">
      <c r="A236" s="35" t="str">
        <f>'Raw_At-Risk_Data'!A72</f>
        <v>47</v>
      </c>
      <c r="B236" t="str">
        <f>'Raw_At-Risk_Data'!B72</f>
        <v>SFCC</v>
      </c>
      <c r="C236" s="343" t="str">
        <f>'Raw_At-Risk_Data'!C72</f>
        <v>2</v>
      </c>
      <c r="D236" s="37">
        <f>'Raw_At-Risk_Data'!D72</f>
        <v>0</v>
      </c>
      <c r="E236" s="37">
        <f>'Raw_At-Risk_Data'!E72</f>
        <v>12</v>
      </c>
      <c r="F236" s="37">
        <f>'Raw_At-Risk_Data'!F72</f>
        <v>0</v>
      </c>
      <c r="G236" s="37">
        <f>'Raw_At-Risk_Data'!G72</f>
        <v>7</v>
      </c>
      <c r="H236" s="37">
        <f>'Raw_At-Risk_Data'!H72</f>
        <v>0</v>
      </c>
      <c r="I236" s="37">
        <f>'Raw_At-Risk_Data'!I72</f>
        <v>0</v>
      </c>
      <c r="J236" s="37">
        <f>'Raw_At-Risk_Data'!J72</f>
        <v>0</v>
      </c>
      <c r="K236" s="37">
        <f>'Raw_At-Risk_Data'!K72</f>
        <v>0</v>
      </c>
      <c r="L236" s="37">
        <f>'Raw_At-Risk_Data'!L72</f>
        <v>0</v>
      </c>
      <c r="M236" s="37">
        <f>'Raw_At-Risk_Data'!M72</f>
        <v>0</v>
      </c>
      <c r="N236" s="37"/>
      <c r="O236" s="37"/>
      <c r="P236" s="37">
        <f>'Raw_At-Risk_Data'!N72</f>
        <v>0</v>
      </c>
      <c r="Q236" s="37">
        <f>'Raw_At-Risk_Data'!O72</f>
        <v>6</v>
      </c>
      <c r="R236" s="37">
        <f>'Raw_At-Risk_Data'!P72</f>
        <v>0</v>
      </c>
      <c r="S236" s="37">
        <f>'Raw_At-Risk_Data'!Q72</f>
        <v>14</v>
      </c>
      <c r="T236" s="37">
        <f>'Raw_At-Risk_Data'!R72</f>
        <v>0</v>
      </c>
      <c r="U236" s="37">
        <f>'Raw_At-Risk_Data'!S72</f>
        <v>0</v>
      </c>
      <c r="V236" s="37">
        <f>'Raw_At-Risk_Data'!T72</f>
        <v>0</v>
      </c>
      <c r="W236" s="37">
        <f>'Raw_At-Risk_Data'!U72</f>
        <v>0</v>
      </c>
      <c r="X236" s="37">
        <f>'Raw_At-Risk_Data'!V72</f>
        <v>0</v>
      </c>
      <c r="Y236" s="37">
        <f>'Raw_At-Risk_Data'!W72</f>
        <v>0</v>
      </c>
      <c r="Z236" s="37"/>
      <c r="AA236" s="37"/>
      <c r="AB236" s="37">
        <f>'Raw_At-Risk_Data'!X72</f>
        <v>0</v>
      </c>
      <c r="AC236" s="37">
        <f>'Raw_At-Risk_Data'!Y72</f>
        <v>28</v>
      </c>
      <c r="AD236" s="37">
        <f>'Raw_At-Risk_Data'!Z72</f>
        <v>0</v>
      </c>
      <c r="AE236" s="37">
        <f>'Raw_At-Risk_Data'!AA72</f>
        <v>16</v>
      </c>
      <c r="AF236" s="37">
        <f>'Raw_At-Risk_Data'!AB72</f>
        <v>0</v>
      </c>
      <c r="AG236" s="37">
        <f>'Raw_At-Risk_Data'!AC72</f>
        <v>0</v>
      </c>
      <c r="AH236" s="37">
        <f>'Raw_At-Risk_Data'!AD72</f>
        <v>0</v>
      </c>
      <c r="AI236" s="37">
        <f>'Raw_At-Risk_Data'!AE72</f>
        <v>0</v>
      </c>
      <c r="AJ236" s="37">
        <f>'Raw_At-Risk_Data'!AF72</f>
        <v>0</v>
      </c>
      <c r="AK236" s="37">
        <f>'Raw_At-Risk_Data'!AG72</f>
        <v>0</v>
      </c>
      <c r="AL236" s="37"/>
      <c r="AM236" s="37"/>
      <c r="AN236" s="37">
        <f>'Raw_At-Risk_Data'!AH72</f>
        <v>0</v>
      </c>
      <c r="AO236" s="37">
        <f>'Raw_At-Risk_Data'!AI72</f>
        <v>13</v>
      </c>
      <c r="AP236" s="37">
        <f>'Raw_At-Risk_Data'!AJ72</f>
        <v>0</v>
      </c>
      <c r="AQ236" s="37">
        <f>'Raw_At-Risk_Data'!AK72</f>
        <v>20</v>
      </c>
      <c r="AR236" s="37">
        <f>'Raw_At-Risk_Data'!AL72</f>
        <v>0</v>
      </c>
      <c r="AS236" s="37">
        <f>'Raw_At-Risk_Data'!AM72</f>
        <v>0</v>
      </c>
      <c r="AT236" s="37">
        <f>'Raw_At-Risk_Data'!AN72</f>
        <v>0</v>
      </c>
      <c r="AU236" s="37">
        <f>'Raw_At-Risk_Data'!AO72</f>
        <v>0</v>
      </c>
      <c r="AV236" s="37">
        <f>'Raw_At-Risk_Data'!AP72</f>
        <v>0</v>
      </c>
      <c r="AW236" s="37">
        <f>'Raw_At-Risk_Data'!AQ72</f>
        <v>0</v>
      </c>
      <c r="AX236" s="37"/>
    </row>
    <row r="237" spans="1:50" x14ac:dyDescent="0.25">
      <c r="A237" s="35" t="str">
        <f>'Raw_At-Risk_Data'!A73</f>
        <v>47</v>
      </c>
      <c r="B237" t="str">
        <f>'Raw_At-Risk_Data'!B73</f>
        <v>SFCC</v>
      </c>
      <c r="C237" s="343" t="str">
        <f>'Raw_At-Risk_Data'!C73</f>
        <v>3</v>
      </c>
      <c r="D237" s="37">
        <f>'Raw_At-Risk_Data'!D73</f>
        <v>14</v>
      </c>
      <c r="E237" s="37">
        <f>'Raw_At-Risk_Data'!E73</f>
        <v>8</v>
      </c>
      <c r="F237" s="37">
        <f>'Raw_At-Risk_Data'!F73</f>
        <v>0</v>
      </c>
      <c r="G237" s="37">
        <f>'Raw_At-Risk_Data'!G73</f>
        <v>36</v>
      </c>
      <c r="H237" s="37">
        <f>'Raw_At-Risk_Data'!H73</f>
        <v>0</v>
      </c>
      <c r="I237" s="37">
        <f>'Raw_At-Risk_Data'!I73</f>
        <v>0</v>
      </c>
      <c r="J237" s="37">
        <f>'Raw_At-Risk_Data'!J73</f>
        <v>0</v>
      </c>
      <c r="K237" s="37">
        <f>'Raw_At-Risk_Data'!K73</f>
        <v>0</v>
      </c>
      <c r="L237" s="37">
        <f>'Raw_At-Risk_Data'!L73</f>
        <v>0</v>
      </c>
      <c r="M237" s="37">
        <f>'Raw_At-Risk_Data'!M73</f>
        <v>0</v>
      </c>
      <c r="N237" s="37"/>
      <c r="O237" s="37"/>
      <c r="P237" s="37">
        <f>'Raw_At-Risk_Data'!N73</f>
        <v>7</v>
      </c>
      <c r="Q237" s="37">
        <f>'Raw_At-Risk_Data'!O73</f>
        <v>12</v>
      </c>
      <c r="R237" s="37">
        <f>'Raw_At-Risk_Data'!P73</f>
        <v>0</v>
      </c>
      <c r="S237" s="37">
        <f>'Raw_At-Risk_Data'!Q73</f>
        <v>46</v>
      </c>
      <c r="T237" s="37">
        <f>'Raw_At-Risk_Data'!R73</f>
        <v>0</v>
      </c>
      <c r="U237" s="37">
        <f>'Raw_At-Risk_Data'!S73</f>
        <v>0</v>
      </c>
      <c r="V237" s="37">
        <f>'Raw_At-Risk_Data'!T73</f>
        <v>0</v>
      </c>
      <c r="W237" s="37">
        <f>'Raw_At-Risk_Data'!U73</f>
        <v>0</v>
      </c>
      <c r="X237" s="37">
        <f>'Raw_At-Risk_Data'!V73</f>
        <v>0</v>
      </c>
      <c r="Y237" s="37">
        <f>'Raw_At-Risk_Data'!W73</f>
        <v>0</v>
      </c>
      <c r="Z237" s="37"/>
      <c r="AA237" s="37"/>
      <c r="AB237" s="37">
        <f>'Raw_At-Risk_Data'!X73</f>
        <v>23</v>
      </c>
      <c r="AC237" s="37">
        <f>'Raw_At-Risk_Data'!Y73</f>
        <v>22</v>
      </c>
      <c r="AD237" s="37">
        <f>'Raw_At-Risk_Data'!Z73</f>
        <v>0</v>
      </c>
      <c r="AE237" s="37">
        <f>'Raw_At-Risk_Data'!AA73</f>
        <v>47</v>
      </c>
      <c r="AF237" s="37">
        <f>'Raw_At-Risk_Data'!AB73</f>
        <v>0</v>
      </c>
      <c r="AG237" s="37">
        <f>'Raw_At-Risk_Data'!AC73</f>
        <v>0</v>
      </c>
      <c r="AH237" s="37">
        <f>'Raw_At-Risk_Data'!AD73</f>
        <v>0</v>
      </c>
      <c r="AI237" s="37">
        <f>'Raw_At-Risk_Data'!AE73</f>
        <v>0</v>
      </c>
      <c r="AJ237" s="37">
        <f>'Raw_At-Risk_Data'!AF73</f>
        <v>0</v>
      </c>
      <c r="AK237" s="37">
        <f>'Raw_At-Risk_Data'!AG73</f>
        <v>0</v>
      </c>
      <c r="AL237" s="37"/>
      <c r="AM237" s="37"/>
      <c r="AN237" s="37">
        <f>'Raw_At-Risk_Data'!AH73</f>
        <v>30</v>
      </c>
      <c r="AO237" s="37">
        <f>'Raw_At-Risk_Data'!AI73</f>
        <v>22</v>
      </c>
      <c r="AP237" s="37">
        <f>'Raw_At-Risk_Data'!AJ73</f>
        <v>0</v>
      </c>
      <c r="AQ237" s="37">
        <f>'Raw_At-Risk_Data'!AK73</f>
        <v>51</v>
      </c>
      <c r="AR237" s="37">
        <f>'Raw_At-Risk_Data'!AL73</f>
        <v>0</v>
      </c>
      <c r="AS237" s="37">
        <f>'Raw_At-Risk_Data'!AM73</f>
        <v>0</v>
      </c>
      <c r="AT237" s="37">
        <f>'Raw_At-Risk_Data'!AN73</f>
        <v>0</v>
      </c>
      <c r="AU237" s="37">
        <f>'Raw_At-Risk_Data'!AO73</f>
        <v>0</v>
      </c>
      <c r="AV237" s="37">
        <f>'Raw_At-Risk_Data'!AP73</f>
        <v>0</v>
      </c>
      <c r="AW237" s="37">
        <f>'Raw_At-Risk_Data'!AQ73</f>
        <v>0</v>
      </c>
      <c r="AX237" s="37"/>
    </row>
    <row r="238" spans="1:50" x14ac:dyDescent="0.25">
      <c r="D238" s="344">
        <f t="shared" ref="D238:M238" si="184">SUM(D235:D237)</f>
        <v>14</v>
      </c>
      <c r="E238" s="344">
        <f t="shared" si="184"/>
        <v>45</v>
      </c>
      <c r="F238" s="344">
        <f t="shared" si="184"/>
        <v>0</v>
      </c>
      <c r="G238" s="344">
        <f t="shared" si="184"/>
        <v>130</v>
      </c>
      <c r="H238" s="344">
        <f t="shared" si="184"/>
        <v>0</v>
      </c>
      <c r="I238" s="344">
        <f t="shared" si="184"/>
        <v>0</v>
      </c>
      <c r="J238" s="344">
        <f t="shared" si="184"/>
        <v>0</v>
      </c>
      <c r="K238" s="344">
        <f t="shared" si="184"/>
        <v>0</v>
      </c>
      <c r="L238" s="344">
        <f t="shared" si="184"/>
        <v>0</v>
      </c>
      <c r="M238" s="344">
        <f t="shared" si="184"/>
        <v>0</v>
      </c>
      <c r="N238" s="37"/>
      <c r="O238" s="37"/>
      <c r="P238" s="344">
        <f t="shared" ref="P238:Y238" si="185">SUM(P235:P237)</f>
        <v>7</v>
      </c>
      <c r="Q238" s="344">
        <f t="shared" si="185"/>
        <v>43</v>
      </c>
      <c r="R238" s="344">
        <f t="shared" si="185"/>
        <v>0</v>
      </c>
      <c r="S238" s="344">
        <f t="shared" si="185"/>
        <v>159</v>
      </c>
      <c r="T238" s="344">
        <f t="shared" si="185"/>
        <v>0</v>
      </c>
      <c r="U238" s="344">
        <f t="shared" si="185"/>
        <v>0</v>
      </c>
      <c r="V238" s="344">
        <f t="shared" si="185"/>
        <v>0</v>
      </c>
      <c r="W238" s="344">
        <f t="shared" si="185"/>
        <v>0</v>
      </c>
      <c r="X238" s="344">
        <f t="shared" si="185"/>
        <v>0</v>
      </c>
      <c r="Y238" s="344">
        <f t="shared" si="185"/>
        <v>0</v>
      </c>
      <c r="Z238" s="37"/>
      <c r="AA238" s="37"/>
      <c r="AB238" s="344">
        <f t="shared" ref="AB238:AK238" si="186">SUM(AB235:AB237)</f>
        <v>23</v>
      </c>
      <c r="AC238" s="344">
        <f t="shared" si="186"/>
        <v>88</v>
      </c>
      <c r="AD238" s="344">
        <f t="shared" si="186"/>
        <v>0</v>
      </c>
      <c r="AE238" s="344">
        <f t="shared" si="186"/>
        <v>196</v>
      </c>
      <c r="AF238" s="344">
        <f t="shared" si="186"/>
        <v>0</v>
      </c>
      <c r="AG238" s="344">
        <f t="shared" si="186"/>
        <v>0</v>
      </c>
      <c r="AH238" s="344">
        <f t="shared" si="186"/>
        <v>0</v>
      </c>
      <c r="AI238" s="344">
        <f t="shared" si="186"/>
        <v>0</v>
      </c>
      <c r="AJ238" s="344">
        <f t="shared" si="186"/>
        <v>0</v>
      </c>
      <c r="AK238" s="344">
        <f t="shared" si="186"/>
        <v>0</v>
      </c>
      <c r="AL238" s="37"/>
      <c r="AM238" s="37"/>
      <c r="AN238" s="344">
        <f t="shared" ref="AN238:AW238" si="187">SUM(AN235:AN237)</f>
        <v>30</v>
      </c>
      <c r="AO238" s="344">
        <f t="shared" si="187"/>
        <v>67</v>
      </c>
      <c r="AP238" s="344">
        <f t="shared" si="187"/>
        <v>0</v>
      </c>
      <c r="AQ238" s="344">
        <f t="shared" si="187"/>
        <v>233</v>
      </c>
      <c r="AR238" s="344">
        <f t="shared" si="187"/>
        <v>0</v>
      </c>
      <c r="AS238" s="344">
        <f t="shared" si="187"/>
        <v>0</v>
      </c>
      <c r="AT238" s="344">
        <f t="shared" si="187"/>
        <v>0</v>
      </c>
      <c r="AU238" s="344">
        <f t="shared" si="187"/>
        <v>0</v>
      </c>
      <c r="AV238" s="344">
        <f t="shared" si="187"/>
        <v>0</v>
      </c>
      <c r="AW238" s="344">
        <f t="shared" si="187"/>
        <v>0</v>
      </c>
      <c r="AX238" s="37"/>
    </row>
    <row r="239" spans="1:50" x14ac:dyDescent="0.25"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</row>
    <row r="240" spans="1:50" x14ac:dyDescent="0.25">
      <c r="D240" s="37">
        <f>D235*Matrices!$B$54</f>
        <v>0</v>
      </c>
      <c r="E240" s="37">
        <f>E235*Matrices!$C$54</f>
        <v>14375</v>
      </c>
      <c r="F240" s="37">
        <f>F235*Matrices!$D$54</f>
        <v>0</v>
      </c>
      <c r="G240" s="37">
        <f>G235*Matrices!$E$54</f>
        <v>50025</v>
      </c>
      <c r="H240" s="37">
        <f>H235*Matrices!$F$54</f>
        <v>0</v>
      </c>
      <c r="I240" s="37">
        <f>I235*Matrices!$G$54</f>
        <v>0</v>
      </c>
      <c r="J240" s="37">
        <f>J235*Matrices!$H$54</f>
        <v>0</v>
      </c>
      <c r="K240" s="37">
        <f>K235*Matrices!$I$54</f>
        <v>0</v>
      </c>
      <c r="L240" s="37">
        <f>L235*Matrices!$J$54</f>
        <v>0</v>
      </c>
      <c r="M240" s="37">
        <f>M235*Matrices!$K$54</f>
        <v>0</v>
      </c>
      <c r="N240" s="37"/>
      <c r="O240" s="37"/>
      <c r="P240" s="37">
        <f>P235*Matrices!$B$54</f>
        <v>0</v>
      </c>
      <c r="Q240" s="37">
        <f>Q235*Matrices!$C$54</f>
        <v>14375</v>
      </c>
      <c r="R240" s="37">
        <f>R235*Matrices!$D$54</f>
        <v>0</v>
      </c>
      <c r="S240" s="37">
        <f>S235*Matrices!$E$54</f>
        <v>56925</v>
      </c>
      <c r="T240" s="37">
        <f>T235*Matrices!$F$54</f>
        <v>0</v>
      </c>
      <c r="U240" s="37">
        <f>U235*Matrices!$G$54</f>
        <v>0</v>
      </c>
      <c r="V240" s="37">
        <f>V235*Matrices!$H$54</f>
        <v>0</v>
      </c>
      <c r="W240" s="37">
        <f>W235*Matrices!$I$54</f>
        <v>0</v>
      </c>
      <c r="X240" s="37">
        <f>X235*Matrices!$J$54</f>
        <v>0</v>
      </c>
      <c r="Y240" s="37">
        <f>Y235*Matrices!$K$54</f>
        <v>0</v>
      </c>
      <c r="Z240" s="37"/>
      <c r="AA240" s="37"/>
      <c r="AB240" s="37">
        <f>AB235*Matrices!$B$54</f>
        <v>0</v>
      </c>
      <c r="AC240" s="37">
        <f>AC235*Matrices!$C$54</f>
        <v>21850</v>
      </c>
      <c r="AD240" s="37">
        <f>AD235*Matrices!$D$54</f>
        <v>0</v>
      </c>
      <c r="AE240" s="37">
        <f>AE235*Matrices!$E$54</f>
        <v>76475</v>
      </c>
      <c r="AF240" s="37">
        <f>AF235*Matrices!$F$54</f>
        <v>0</v>
      </c>
      <c r="AG240" s="37">
        <f>AG235*Matrices!$G$54</f>
        <v>0</v>
      </c>
      <c r="AH240" s="37">
        <f>AH235*Matrices!$H$54</f>
        <v>0</v>
      </c>
      <c r="AI240" s="37">
        <f>AI235*Matrices!$I$54</f>
        <v>0</v>
      </c>
      <c r="AJ240" s="37">
        <f>AJ235*Matrices!$J$54</f>
        <v>0</v>
      </c>
      <c r="AK240" s="37">
        <f>AK235*Matrices!$K$54</f>
        <v>0</v>
      </c>
      <c r="AL240" s="37"/>
      <c r="AM240" s="37"/>
      <c r="AN240" s="37">
        <f>AN235*Matrices!$B$54</f>
        <v>0</v>
      </c>
      <c r="AO240" s="37">
        <f>AO235*Matrices!$C$54</f>
        <v>18400</v>
      </c>
      <c r="AP240" s="37">
        <f>AP235*Matrices!$D$54</f>
        <v>0</v>
      </c>
      <c r="AQ240" s="37">
        <f>AQ235*Matrices!$E$54</f>
        <v>93150</v>
      </c>
      <c r="AR240" s="37">
        <f>AR235*Matrices!$F$54</f>
        <v>0</v>
      </c>
      <c r="AS240" s="37">
        <f>AS235*Matrices!$G$54</f>
        <v>0</v>
      </c>
      <c r="AT240" s="37">
        <f>AT235*Matrices!$H$54</f>
        <v>0</v>
      </c>
      <c r="AU240" s="37">
        <f>AU235*Matrices!$I$54</f>
        <v>0</v>
      </c>
      <c r="AV240" s="37">
        <f>AV235*Matrices!$J$54</f>
        <v>0</v>
      </c>
      <c r="AW240" s="37">
        <f>AW235*Matrices!$K$54</f>
        <v>0</v>
      </c>
      <c r="AX240" s="37"/>
    </row>
    <row r="241" spans="2:50" x14ac:dyDescent="0.25">
      <c r="D241" s="37">
        <f>D236*Matrices!$B$55</f>
        <v>0</v>
      </c>
      <c r="E241" s="37">
        <f>E236*Matrices!$C$55</f>
        <v>6900</v>
      </c>
      <c r="F241" s="37">
        <f>F236*Matrices!$D$55</f>
        <v>0</v>
      </c>
      <c r="G241" s="37">
        <f>G236*Matrices!$E$55</f>
        <v>4025</v>
      </c>
      <c r="H241" s="37">
        <f>H236*Matrices!$F$55</f>
        <v>0</v>
      </c>
      <c r="I241" s="37">
        <f>I236*Matrices!$G$55</f>
        <v>0</v>
      </c>
      <c r="J241" s="37">
        <f>J236*Matrices!$H$55</f>
        <v>0</v>
      </c>
      <c r="K241" s="37">
        <f>K236*Matrices!$I$55</f>
        <v>0</v>
      </c>
      <c r="L241" s="37">
        <f>L236*Matrices!$J$55</f>
        <v>0</v>
      </c>
      <c r="M241" s="37">
        <f>M236*Matrices!$K$55</f>
        <v>0</v>
      </c>
      <c r="N241" s="37"/>
      <c r="O241" s="37"/>
      <c r="P241" s="37">
        <f>P236*Matrices!$B$55</f>
        <v>0</v>
      </c>
      <c r="Q241" s="37">
        <f>Q236*Matrices!$C$55</f>
        <v>3450</v>
      </c>
      <c r="R241" s="37">
        <f>R236*Matrices!$D$55</f>
        <v>0</v>
      </c>
      <c r="S241" s="37">
        <f>S236*Matrices!$E$55</f>
        <v>8050</v>
      </c>
      <c r="T241" s="37">
        <f>T236*Matrices!$F$55</f>
        <v>0</v>
      </c>
      <c r="U241" s="37">
        <f>U236*Matrices!$G$55</f>
        <v>0</v>
      </c>
      <c r="V241" s="37">
        <f>V236*Matrices!$H$55</f>
        <v>0</v>
      </c>
      <c r="W241" s="37">
        <f>W236*Matrices!$I$55</f>
        <v>0</v>
      </c>
      <c r="X241" s="37">
        <f>X236*Matrices!$J$55</f>
        <v>0</v>
      </c>
      <c r="Y241" s="37">
        <f>Y236*Matrices!$K$55</f>
        <v>0</v>
      </c>
      <c r="Z241" s="37"/>
      <c r="AA241" s="37"/>
      <c r="AB241" s="37">
        <f>AB236*Matrices!$B$55</f>
        <v>0</v>
      </c>
      <c r="AC241" s="37">
        <f>AC236*Matrices!$C$55</f>
        <v>16100</v>
      </c>
      <c r="AD241" s="37">
        <f>AD236*Matrices!$D$55</f>
        <v>0</v>
      </c>
      <c r="AE241" s="37">
        <f>AE236*Matrices!$E$55</f>
        <v>9200</v>
      </c>
      <c r="AF241" s="37">
        <f>AF236*Matrices!$F$55</f>
        <v>0</v>
      </c>
      <c r="AG241" s="37">
        <f>AG236*Matrices!$G$55</f>
        <v>0</v>
      </c>
      <c r="AH241" s="37">
        <f>AH236*Matrices!$H$55</f>
        <v>0</v>
      </c>
      <c r="AI241" s="37">
        <f>AI236*Matrices!$I$55</f>
        <v>0</v>
      </c>
      <c r="AJ241" s="37">
        <f>AJ236*Matrices!$J$55</f>
        <v>0</v>
      </c>
      <c r="AK241" s="37">
        <f>AK236*Matrices!$K$55</f>
        <v>0</v>
      </c>
      <c r="AL241" s="37"/>
      <c r="AM241" s="37"/>
      <c r="AN241" s="37">
        <f>AN236*Matrices!$B$55</f>
        <v>0</v>
      </c>
      <c r="AO241" s="37">
        <f>AO236*Matrices!$C$55</f>
        <v>7475</v>
      </c>
      <c r="AP241" s="37">
        <f>AP236*Matrices!$D$55</f>
        <v>0</v>
      </c>
      <c r="AQ241" s="37">
        <f>AQ236*Matrices!$E$55</f>
        <v>11500</v>
      </c>
      <c r="AR241" s="37">
        <f>AR236*Matrices!$F$55</f>
        <v>0</v>
      </c>
      <c r="AS241" s="37">
        <f>AS236*Matrices!$G$55</f>
        <v>0</v>
      </c>
      <c r="AT241" s="37">
        <f>AT236*Matrices!$H$55</f>
        <v>0</v>
      </c>
      <c r="AU241" s="37">
        <f>AU236*Matrices!$I$55</f>
        <v>0</v>
      </c>
      <c r="AV241" s="37">
        <f>AV236*Matrices!$J$55</f>
        <v>0</v>
      </c>
      <c r="AW241" s="37">
        <f>AW236*Matrices!$K$55</f>
        <v>0</v>
      </c>
      <c r="AX241" s="37"/>
    </row>
    <row r="242" spans="2:50" x14ac:dyDescent="0.25">
      <c r="D242" s="37">
        <f>D237*Matrices!$B$56</f>
        <v>8050</v>
      </c>
      <c r="E242" s="37">
        <f>E237*Matrices!$C$56</f>
        <v>4600</v>
      </c>
      <c r="F242" s="37">
        <f>F237*Matrices!$D$56</f>
        <v>0</v>
      </c>
      <c r="G242" s="37">
        <f>G237*Matrices!$E$56</f>
        <v>20700</v>
      </c>
      <c r="H242" s="37">
        <f>H237*Matrices!$F$56</f>
        <v>0</v>
      </c>
      <c r="I242" s="37">
        <f>I237*Matrices!$G$56</f>
        <v>0</v>
      </c>
      <c r="J242" s="37">
        <f>J237*Matrices!$H$56</f>
        <v>0</v>
      </c>
      <c r="K242" s="37">
        <f>K237*Matrices!$I$56</f>
        <v>0</v>
      </c>
      <c r="L242" s="37">
        <f>L237*Matrices!$J$56</f>
        <v>0</v>
      </c>
      <c r="M242" s="37">
        <f>M237*Matrices!$K$56</f>
        <v>0</v>
      </c>
      <c r="N242" s="37"/>
      <c r="O242" s="37"/>
      <c r="P242" s="37">
        <f>P237*Matrices!$B$56</f>
        <v>4025</v>
      </c>
      <c r="Q242" s="37">
        <f>Q237*Matrices!$C$56</f>
        <v>6900</v>
      </c>
      <c r="R242" s="37">
        <f>R237*Matrices!$D$56</f>
        <v>0</v>
      </c>
      <c r="S242" s="37">
        <f>S237*Matrices!$E$56</f>
        <v>26450</v>
      </c>
      <c r="T242" s="37">
        <f>T237*Matrices!$F$56</f>
        <v>0</v>
      </c>
      <c r="U242" s="37">
        <f>U237*Matrices!$G$56</f>
        <v>0</v>
      </c>
      <c r="V242" s="37">
        <f>V237*Matrices!$H$56</f>
        <v>0</v>
      </c>
      <c r="W242" s="37">
        <f>W237*Matrices!$I$56</f>
        <v>0</v>
      </c>
      <c r="X242" s="37">
        <f>X237*Matrices!$J$56</f>
        <v>0</v>
      </c>
      <c r="Y242" s="37">
        <f>Y237*Matrices!$K$56</f>
        <v>0</v>
      </c>
      <c r="Z242" s="37"/>
      <c r="AA242" s="37"/>
      <c r="AB242" s="37">
        <f>AB237*Matrices!$B$56</f>
        <v>13225</v>
      </c>
      <c r="AC242" s="37">
        <f>AC237*Matrices!$C$56</f>
        <v>12650</v>
      </c>
      <c r="AD242" s="37">
        <f>AD237*Matrices!$D$56</f>
        <v>0</v>
      </c>
      <c r="AE242" s="37">
        <f>AE237*Matrices!$E$56</f>
        <v>27025</v>
      </c>
      <c r="AF242" s="37">
        <f>AF237*Matrices!$F$56</f>
        <v>0</v>
      </c>
      <c r="AG242" s="37">
        <f>AG237*Matrices!$G$56</f>
        <v>0</v>
      </c>
      <c r="AH242" s="37">
        <f>AH237*Matrices!$H$56</f>
        <v>0</v>
      </c>
      <c r="AI242" s="37">
        <f>AI237*Matrices!$I$56</f>
        <v>0</v>
      </c>
      <c r="AJ242" s="37">
        <f>AJ237*Matrices!$J$56</f>
        <v>0</v>
      </c>
      <c r="AK242" s="37">
        <f>AK237*Matrices!$K$56</f>
        <v>0</v>
      </c>
      <c r="AL242" s="37"/>
      <c r="AM242" s="37"/>
      <c r="AN242" s="37">
        <f>AN237*Matrices!$B$56</f>
        <v>17250</v>
      </c>
      <c r="AO242" s="37">
        <f>AO237*Matrices!$C$56</f>
        <v>12650</v>
      </c>
      <c r="AP242" s="37">
        <f>AP237*Matrices!$D$56</f>
        <v>0</v>
      </c>
      <c r="AQ242" s="37">
        <f>AQ237*Matrices!$E$56</f>
        <v>29325</v>
      </c>
      <c r="AR242" s="37">
        <f>AR237*Matrices!$F$56</f>
        <v>0</v>
      </c>
      <c r="AS242" s="37">
        <f>AS237*Matrices!$G$56</f>
        <v>0</v>
      </c>
      <c r="AT242" s="37">
        <f>AT237*Matrices!$H$56</f>
        <v>0</v>
      </c>
      <c r="AU242" s="37">
        <f>AU237*Matrices!$I$56</f>
        <v>0</v>
      </c>
      <c r="AV242" s="37">
        <f>AV237*Matrices!$J$56</f>
        <v>0</v>
      </c>
      <c r="AW242" s="37">
        <f>AW237*Matrices!$K$56</f>
        <v>0</v>
      </c>
      <c r="AX242" s="37"/>
    </row>
    <row r="243" spans="2:50" x14ac:dyDescent="0.25">
      <c r="B243" t="str">
        <f>B237</f>
        <v>SFCC</v>
      </c>
      <c r="D243" s="344">
        <f t="shared" ref="D243:M243" si="188">SUM(D240:D242)</f>
        <v>8050</v>
      </c>
      <c r="E243" s="344">
        <f t="shared" si="188"/>
        <v>25875</v>
      </c>
      <c r="F243" s="344">
        <f t="shared" si="188"/>
        <v>0</v>
      </c>
      <c r="G243" s="344">
        <f t="shared" si="188"/>
        <v>74750</v>
      </c>
      <c r="H243" s="344">
        <f t="shared" si="188"/>
        <v>0</v>
      </c>
      <c r="I243" s="344">
        <f t="shared" si="188"/>
        <v>0</v>
      </c>
      <c r="J243" s="344">
        <f t="shared" si="188"/>
        <v>0</v>
      </c>
      <c r="K243" s="344">
        <f t="shared" si="188"/>
        <v>0</v>
      </c>
      <c r="L243" s="344">
        <f t="shared" si="188"/>
        <v>0</v>
      </c>
      <c r="M243" s="344">
        <f t="shared" si="188"/>
        <v>0</v>
      </c>
      <c r="N243" s="194">
        <f>SUM(D243:M243)/Matrices!$L$56</f>
        <v>34.01319736052789</v>
      </c>
      <c r="O243" s="37"/>
      <c r="P243" s="344">
        <f t="shared" ref="P243:Y243" si="189">SUM(P240:P242)</f>
        <v>4025</v>
      </c>
      <c r="Q243" s="344">
        <f t="shared" si="189"/>
        <v>24725</v>
      </c>
      <c r="R243" s="344">
        <f t="shared" si="189"/>
        <v>0</v>
      </c>
      <c r="S243" s="344">
        <f t="shared" si="189"/>
        <v>91425</v>
      </c>
      <c r="T243" s="344">
        <f t="shared" si="189"/>
        <v>0</v>
      </c>
      <c r="U243" s="344">
        <f t="shared" si="189"/>
        <v>0</v>
      </c>
      <c r="V243" s="344">
        <f t="shared" si="189"/>
        <v>0</v>
      </c>
      <c r="W243" s="344">
        <f t="shared" si="189"/>
        <v>0</v>
      </c>
      <c r="X243" s="344">
        <f t="shared" si="189"/>
        <v>0</v>
      </c>
      <c r="Y243" s="344">
        <f t="shared" si="189"/>
        <v>0</v>
      </c>
      <c r="Z243" s="194">
        <f>SUM(P243:Y243)/Matrices!$L$56</f>
        <v>37.612477504499097</v>
      </c>
      <c r="AA243" s="37"/>
      <c r="AB243" s="344">
        <f t="shared" ref="AB243:AK243" si="190">SUM(AB240:AB242)</f>
        <v>13225</v>
      </c>
      <c r="AC243" s="344">
        <f t="shared" si="190"/>
        <v>50600</v>
      </c>
      <c r="AD243" s="344">
        <f t="shared" si="190"/>
        <v>0</v>
      </c>
      <c r="AE243" s="344">
        <f t="shared" si="190"/>
        <v>112700</v>
      </c>
      <c r="AF243" s="344">
        <f t="shared" si="190"/>
        <v>0</v>
      </c>
      <c r="AG243" s="344">
        <f t="shared" si="190"/>
        <v>0</v>
      </c>
      <c r="AH243" s="344">
        <f t="shared" si="190"/>
        <v>0</v>
      </c>
      <c r="AI243" s="344">
        <f t="shared" si="190"/>
        <v>0</v>
      </c>
      <c r="AJ243" s="344">
        <f t="shared" si="190"/>
        <v>0</v>
      </c>
      <c r="AK243" s="344">
        <f t="shared" si="190"/>
        <v>0</v>
      </c>
      <c r="AL243" s="194">
        <f>SUM(AB243:AK243)/Matrices!$L$56</f>
        <v>55.248950209958004</v>
      </c>
      <c r="AM243" s="37"/>
      <c r="AN243" s="344">
        <f t="shared" ref="AN243:AW243" si="191">SUM(AN240:AN242)</f>
        <v>17250</v>
      </c>
      <c r="AO243" s="344">
        <f t="shared" si="191"/>
        <v>38525</v>
      </c>
      <c r="AP243" s="344">
        <f t="shared" si="191"/>
        <v>0</v>
      </c>
      <c r="AQ243" s="344">
        <f t="shared" si="191"/>
        <v>133975</v>
      </c>
      <c r="AR243" s="344">
        <f t="shared" si="191"/>
        <v>0</v>
      </c>
      <c r="AS243" s="344">
        <f t="shared" si="191"/>
        <v>0</v>
      </c>
      <c r="AT243" s="344">
        <f t="shared" si="191"/>
        <v>0</v>
      </c>
      <c r="AU243" s="344">
        <f t="shared" si="191"/>
        <v>0</v>
      </c>
      <c r="AV243" s="344">
        <f t="shared" si="191"/>
        <v>0</v>
      </c>
      <c r="AW243" s="344">
        <f t="shared" si="191"/>
        <v>0</v>
      </c>
      <c r="AX243" s="194">
        <f>SUM(AN243:AW243)/Matrices!$L$56</f>
        <v>59.388122375524894</v>
      </c>
    </row>
  </sheetData>
  <mergeCells count="4">
    <mergeCell ref="D3:M3"/>
    <mergeCell ref="P3:Y3"/>
    <mergeCell ref="AB3:AK3"/>
    <mergeCell ref="AN3:AW3"/>
  </mergeCells>
  <pageMargins left="0.7" right="0.7" top="0.75" bottom="0.75" header="0.3" footer="0.3"/>
  <pageSetup scale="40" fitToWidth="2" fitToHeight="5" orientation="landscape" r:id="rId1"/>
  <headerFooter>
    <oddFooter>&amp;LPage &amp;P of &amp;N&amp;R&amp;F:&amp;A</oddFooter>
  </headerFooter>
  <rowBreaks count="3" manualBreakCount="3">
    <brk id="74" max="16383" man="1"/>
    <brk id="134" max="16383" man="1"/>
    <brk id="174" max="16383" man="1"/>
  </rowBreaks>
  <colBreaks count="1" manualBreakCount="1">
    <brk id="2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R352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B3" sqref="B3"/>
    </sheetView>
  </sheetViews>
  <sheetFormatPr defaultRowHeight="12.75" x14ac:dyDescent="0.2"/>
  <cols>
    <col min="1" max="1" width="10.140625" style="110" customWidth="1"/>
    <col min="2" max="2" width="5" style="11" bestFit="1" customWidth="1"/>
    <col min="3" max="3" width="14" style="11" customWidth="1"/>
    <col min="4" max="5" width="9.140625" style="11"/>
    <col min="6" max="6" width="9.7109375" style="11" bestFit="1" customWidth="1"/>
    <col min="7" max="7" width="1.7109375" style="11" customWidth="1"/>
    <col min="8" max="8" width="11.42578125" style="11" bestFit="1" customWidth="1"/>
    <col min="9" max="10" width="11.140625" style="11" bestFit="1" customWidth="1"/>
    <col min="11" max="11" width="12.7109375" style="11" bestFit="1" customWidth="1"/>
    <col min="12" max="12" width="1.7109375" style="11" customWidth="1"/>
    <col min="13" max="13" width="5" style="11" bestFit="1" customWidth="1"/>
    <col min="14" max="14" width="15.42578125" style="11" customWidth="1"/>
    <col min="15" max="16" width="9.140625" style="11"/>
    <col min="17" max="17" width="9.7109375" style="11" bestFit="1" customWidth="1"/>
    <col min="18" max="18" width="1.7109375" style="11" customWidth="1"/>
    <col min="19" max="19" width="11.42578125" style="11" bestFit="1" customWidth="1"/>
    <col min="20" max="21" width="11.140625" style="11" bestFit="1" customWidth="1"/>
    <col min="22" max="22" width="12.7109375" style="11" bestFit="1" customWidth="1"/>
    <col min="23" max="23" width="1.7109375" style="11" customWidth="1"/>
    <col min="24" max="24" width="5" style="11" bestFit="1" customWidth="1"/>
    <col min="25" max="25" width="15.42578125" style="11" customWidth="1"/>
    <col min="26" max="27" width="9.140625" style="11"/>
    <col min="28" max="28" width="9.7109375" style="11" bestFit="1" customWidth="1"/>
    <col min="29" max="29" width="1.7109375" style="11" customWidth="1"/>
    <col min="30" max="30" width="11.42578125" style="11" bestFit="1" customWidth="1"/>
    <col min="31" max="32" width="11.140625" style="11" bestFit="1" customWidth="1"/>
    <col min="33" max="33" width="12.7109375" style="11" bestFit="1" customWidth="1"/>
    <col min="34" max="34" width="1.7109375" style="11" customWidth="1"/>
    <col min="35" max="35" width="5" style="11" bestFit="1" customWidth="1"/>
    <col min="36" max="36" width="15.42578125" style="11" customWidth="1"/>
    <col min="37" max="38" width="9.140625" style="11"/>
    <col min="39" max="39" width="9.7109375" style="11" bestFit="1" customWidth="1"/>
    <col min="40" max="40" width="1.7109375" style="11" customWidth="1"/>
    <col min="41" max="41" width="14.85546875" style="310" customWidth="1"/>
    <col min="42" max="42" width="1.7109375" style="11" customWidth="1"/>
    <col min="43" max="43" width="5" style="11" customWidth="1"/>
    <col min="44" max="44" width="16.7109375" style="11" customWidth="1"/>
    <col min="45" max="46" width="9.140625" style="11" customWidth="1"/>
    <col min="47" max="47" width="9.7109375" style="11" customWidth="1"/>
    <col min="48" max="48" width="1.7109375" style="11" customWidth="1"/>
    <col min="49" max="49" width="11.42578125" style="11" bestFit="1" customWidth="1"/>
    <col min="50" max="51" width="11.140625" style="11" bestFit="1" customWidth="1"/>
    <col min="52" max="52" width="12.7109375" style="11" bestFit="1" customWidth="1"/>
    <col min="53" max="53" width="1.7109375" style="11" customWidth="1"/>
    <col min="54" max="54" width="5" style="11" customWidth="1"/>
    <col min="55" max="55" width="17.140625" style="11" customWidth="1"/>
    <col min="56" max="57" width="9.140625" style="11" customWidth="1"/>
    <col min="58" max="58" width="9.7109375" style="11" customWidth="1"/>
    <col min="59" max="59" width="1.7109375" style="11" customWidth="1"/>
    <col min="60" max="60" width="11.42578125" style="11" bestFit="1" customWidth="1"/>
    <col min="61" max="62" width="11.140625" style="11" bestFit="1" customWidth="1"/>
    <col min="63" max="63" width="12.7109375" style="11" bestFit="1" customWidth="1"/>
    <col min="64" max="64" width="1.7109375" style="11" customWidth="1"/>
    <col min="65" max="65" width="5" style="11" bestFit="1" customWidth="1"/>
    <col min="66" max="66" width="14.42578125" style="11" customWidth="1"/>
    <col min="67" max="68" width="9.140625" style="11"/>
    <col min="69" max="69" width="9.7109375" style="11" bestFit="1" customWidth="1"/>
    <col min="70" max="70" width="1.7109375" style="11" customWidth="1"/>
    <col min="71" max="71" width="11.42578125" style="11" bestFit="1" customWidth="1"/>
    <col min="72" max="73" width="11.140625" style="11" bestFit="1" customWidth="1"/>
    <col min="74" max="74" width="12.7109375" style="11" bestFit="1" customWidth="1"/>
    <col min="75" max="75" width="1.7109375" style="11" customWidth="1"/>
    <col min="76" max="76" width="5" style="11" bestFit="1" customWidth="1"/>
    <col min="77" max="77" width="14.42578125" style="11" customWidth="1"/>
    <col min="78" max="79" width="9.140625" style="11"/>
    <col min="80" max="80" width="9.7109375" style="11" bestFit="1" customWidth="1"/>
    <col min="81" max="81" width="1.7109375" style="11" customWidth="1"/>
    <col min="82" max="82" width="11.42578125" style="11" bestFit="1" customWidth="1"/>
    <col min="83" max="84" width="11.140625" style="11" bestFit="1" customWidth="1"/>
    <col min="85" max="85" width="12.7109375" style="11" bestFit="1" customWidth="1"/>
    <col min="86" max="86" width="1.7109375" style="11" customWidth="1"/>
    <col min="87" max="87" width="5" style="11" bestFit="1" customWidth="1"/>
    <col min="88" max="88" width="14.42578125" style="11" customWidth="1"/>
    <col min="89" max="90" width="9.140625" style="11"/>
    <col min="91" max="91" width="9.7109375" style="11" bestFit="1" customWidth="1"/>
    <col min="92" max="92" width="1.7109375" style="11" customWidth="1"/>
    <col min="93" max="93" width="11.42578125" style="11" bestFit="1" customWidth="1"/>
    <col min="94" max="95" width="11.140625" style="11" bestFit="1" customWidth="1"/>
    <col min="96" max="96" width="12.7109375" style="11" bestFit="1" customWidth="1"/>
    <col min="97" max="277" width="9.140625" style="11"/>
    <col min="278" max="278" width="9.7109375" style="11" bestFit="1" customWidth="1"/>
    <col min="279" max="285" width="0" style="11" hidden="1" customWidth="1"/>
    <col min="286" max="286" width="5" style="11" customWidth="1"/>
    <col min="287" max="287" width="16.7109375" style="11" customWidth="1"/>
    <col min="288" max="289" width="9.140625" style="11" customWidth="1"/>
    <col min="290" max="291" width="9.7109375" style="11" customWidth="1"/>
    <col min="292" max="292" width="1.7109375" style="11" customWidth="1"/>
    <col min="293" max="293" width="5" style="11" customWidth="1"/>
    <col min="294" max="294" width="17.140625" style="11" customWidth="1"/>
    <col min="295" max="296" width="9.140625" style="11" customWidth="1"/>
    <col min="297" max="298" width="9.7109375" style="11" customWidth="1"/>
    <col min="299" max="299" width="1.7109375" style="11" customWidth="1"/>
    <col min="300" max="300" width="6.28515625" style="11" customWidth="1"/>
    <col min="301" max="301" width="14.28515625" style="11" customWidth="1"/>
    <col min="302" max="304" width="9.140625" style="11" customWidth="1"/>
    <col min="305" max="305" width="9.42578125" style="11" customWidth="1"/>
    <col min="306" max="306" width="1.7109375" style="11" customWidth="1"/>
    <col min="307" max="307" width="6.5703125" style="11" customWidth="1"/>
    <col min="308" max="308" width="18.7109375" style="11" customWidth="1"/>
    <col min="309" max="311" width="9.140625" style="11" customWidth="1"/>
    <col min="312" max="315" width="1.7109375" style="11" customWidth="1"/>
    <col min="316" max="316" width="5" style="11" bestFit="1" customWidth="1"/>
    <col min="317" max="317" width="14.42578125" style="11" customWidth="1"/>
    <col min="318" max="319" width="9.140625" style="11"/>
    <col min="320" max="320" width="9.7109375" style="11" bestFit="1" customWidth="1"/>
    <col min="321" max="321" width="9.7109375" style="11" customWidth="1"/>
    <col min="322" max="322" width="1.7109375" style="11" customWidth="1"/>
    <col min="323" max="323" width="5" style="11" bestFit="1" customWidth="1"/>
    <col min="324" max="324" width="14" style="11" customWidth="1"/>
    <col min="325" max="326" width="9.140625" style="11"/>
    <col min="327" max="327" width="9.7109375" style="11" bestFit="1" customWidth="1"/>
    <col min="328" max="328" width="1.7109375" style="11" customWidth="1"/>
    <col min="329" max="329" width="5" style="11" bestFit="1" customWidth="1"/>
    <col min="330" max="330" width="15.42578125" style="11" customWidth="1"/>
    <col min="331" max="332" width="9.140625" style="11"/>
    <col min="333" max="333" width="9.7109375" style="11" bestFit="1" customWidth="1"/>
    <col min="334" max="334" width="11.5703125" style="11" bestFit="1" customWidth="1"/>
    <col min="335" max="335" width="1.7109375" style="11" customWidth="1"/>
    <col min="336" max="336" width="5" style="11" bestFit="1" customWidth="1"/>
    <col min="337" max="338" width="11.140625" style="11" bestFit="1" customWidth="1"/>
    <col min="339" max="339" width="12.7109375" style="11" bestFit="1" customWidth="1"/>
    <col min="340" max="340" width="1.7109375" style="11" customWidth="1"/>
    <col min="341" max="341" width="5" style="11" bestFit="1" customWidth="1"/>
    <col min="342" max="343" width="11.140625" style="11" bestFit="1" customWidth="1"/>
    <col min="344" max="344" width="12.7109375" style="11" bestFit="1" customWidth="1"/>
    <col min="345" max="345" width="1.7109375" style="11" customWidth="1"/>
    <col min="346" max="346" width="14.85546875" style="11" customWidth="1"/>
    <col min="347" max="347" width="14.5703125" style="11" customWidth="1"/>
    <col min="348" max="533" width="9.140625" style="11"/>
    <col min="534" max="534" width="9.7109375" style="11" bestFit="1" customWidth="1"/>
    <col min="535" max="541" width="0" style="11" hidden="1" customWidth="1"/>
    <col min="542" max="542" width="5" style="11" customWidth="1"/>
    <col min="543" max="543" width="16.7109375" style="11" customWidth="1"/>
    <col min="544" max="545" width="9.140625" style="11" customWidth="1"/>
    <col min="546" max="547" width="9.7109375" style="11" customWidth="1"/>
    <col min="548" max="548" width="1.7109375" style="11" customWidth="1"/>
    <col min="549" max="549" width="5" style="11" customWidth="1"/>
    <col min="550" max="550" width="17.140625" style="11" customWidth="1"/>
    <col min="551" max="552" width="9.140625" style="11" customWidth="1"/>
    <col min="553" max="554" width="9.7109375" style="11" customWidth="1"/>
    <col min="555" max="555" width="1.7109375" style="11" customWidth="1"/>
    <col min="556" max="556" width="6.28515625" style="11" customWidth="1"/>
    <col min="557" max="557" width="14.28515625" style="11" customWidth="1"/>
    <col min="558" max="560" width="9.140625" style="11" customWidth="1"/>
    <col min="561" max="561" width="9.42578125" style="11" customWidth="1"/>
    <col min="562" max="562" width="1.7109375" style="11" customWidth="1"/>
    <col min="563" max="563" width="6.5703125" style="11" customWidth="1"/>
    <col min="564" max="564" width="18.7109375" style="11" customWidth="1"/>
    <col min="565" max="567" width="9.140625" style="11" customWidth="1"/>
    <col min="568" max="571" width="1.7109375" style="11" customWidth="1"/>
    <col min="572" max="572" width="5" style="11" bestFit="1" customWidth="1"/>
    <col min="573" max="573" width="14.42578125" style="11" customWidth="1"/>
    <col min="574" max="575" width="9.140625" style="11"/>
    <col min="576" max="576" width="9.7109375" style="11" bestFit="1" customWidth="1"/>
    <col min="577" max="577" width="9.7109375" style="11" customWidth="1"/>
    <col min="578" max="578" width="1.7109375" style="11" customWidth="1"/>
    <col min="579" max="579" width="5" style="11" bestFit="1" customWidth="1"/>
    <col min="580" max="580" width="14" style="11" customWidth="1"/>
    <col min="581" max="582" width="9.140625" style="11"/>
    <col min="583" max="583" width="9.7109375" style="11" bestFit="1" customWidth="1"/>
    <col min="584" max="584" width="1.7109375" style="11" customWidth="1"/>
    <col min="585" max="585" width="5" style="11" bestFit="1" customWidth="1"/>
    <col min="586" max="586" width="15.42578125" style="11" customWidth="1"/>
    <col min="587" max="588" width="9.140625" style="11"/>
    <col min="589" max="589" width="9.7109375" style="11" bestFit="1" customWidth="1"/>
    <col min="590" max="590" width="11.5703125" style="11" bestFit="1" customWidth="1"/>
    <col min="591" max="591" width="1.7109375" style="11" customWidth="1"/>
    <col min="592" max="592" width="5" style="11" bestFit="1" customWidth="1"/>
    <col min="593" max="594" width="11.140625" style="11" bestFit="1" customWidth="1"/>
    <col min="595" max="595" width="12.7109375" style="11" bestFit="1" customWidth="1"/>
    <col min="596" max="596" width="1.7109375" style="11" customWidth="1"/>
    <col min="597" max="597" width="5" style="11" bestFit="1" customWidth="1"/>
    <col min="598" max="599" width="11.140625" style="11" bestFit="1" customWidth="1"/>
    <col min="600" max="600" width="12.7109375" style="11" bestFit="1" customWidth="1"/>
    <col min="601" max="601" width="1.7109375" style="11" customWidth="1"/>
    <col min="602" max="602" width="14.85546875" style="11" customWidth="1"/>
    <col min="603" max="603" width="14.5703125" style="11" customWidth="1"/>
    <col min="604" max="789" width="9.140625" style="11"/>
    <col min="790" max="790" width="9.7109375" style="11" bestFit="1" customWidth="1"/>
    <col min="791" max="797" width="0" style="11" hidden="1" customWidth="1"/>
    <col min="798" max="798" width="5" style="11" customWidth="1"/>
    <col min="799" max="799" width="16.7109375" style="11" customWidth="1"/>
    <col min="800" max="801" width="9.140625" style="11" customWidth="1"/>
    <col min="802" max="803" width="9.7109375" style="11" customWidth="1"/>
    <col min="804" max="804" width="1.7109375" style="11" customWidth="1"/>
    <col min="805" max="805" width="5" style="11" customWidth="1"/>
    <col min="806" max="806" width="17.140625" style="11" customWidth="1"/>
    <col min="807" max="808" width="9.140625" style="11" customWidth="1"/>
    <col min="809" max="810" width="9.7109375" style="11" customWidth="1"/>
    <col min="811" max="811" width="1.7109375" style="11" customWidth="1"/>
    <col min="812" max="812" width="6.28515625" style="11" customWidth="1"/>
    <col min="813" max="813" width="14.28515625" style="11" customWidth="1"/>
    <col min="814" max="816" width="9.140625" style="11" customWidth="1"/>
    <col min="817" max="817" width="9.42578125" style="11" customWidth="1"/>
    <col min="818" max="818" width="1.7109375" style="11" customWidth="1"/>
    <col min="819" max="819" width="6.5703125" style="11" customWidth="1"/>
    <col min="820" max="820" width="18.7109375" style="11" customWidth="1"/>
    <col min="821" max="823" width="9.140625" style="11" customWidth="1"/>
    <col min="824" max="827" width="1.7109375" style="11" customWidth="1"/>
    <col min="828" max="828" width="5" style="11" bestFit="1" customWidth="1"/>
    <col min="829" max="829" width="14.42578125" style="11" customWidth="1"/>
    <col min="830" max="831" width="9.140625" style="11"/>
    <col min="832" max="832" width="9.7109375" style="11" bestFit="1" customWidth="1"/>
    <col min="833" max="833" width="9.7109375" style="11" customWidth="1"/>
    <col min="834" max="834" width="1.7109375" style="11" customWidth="1"/>
    <col min="835" max="835" width="5" style="11" bestFit="1" customWidth="1"/>
    <col min="836" max="836" width="14" style="11" customWidth="1"/>
    <col min="837" max="838" width="9.140625" style="11"/>
    <col min="839" max="839" width="9.7109375" style="11" bestFit="1" customWidth="1"/>
    <col min="840" max="840" width="1.7109375" style="11" customWidth="1"/>
    <col min="841" max="841" width="5" style="11" bestFit="1" customWidth="1"/>
    <col min="842" max="842" width="15.42578125" style="11" customWidth="1"/>
    <col min="843" max="844" width="9.140625" style="11"/>
    <col min="845" max="845" width="9.7109375" style="11" bestFit="1" customWidth="1"/>
    <col min="846" max="846" width="11.5703125" style="11" bestFit="1" customWidth="1"/>
    <col min="847" max="847" width="1.7109375" style="11" customWidth="1"/>
    <col min="848" max="848" width="5" style="11" bestFit="1" customWidth="1"/>
    <col min="849" max="850" width="11.140625" style="11" bestFit="1" customWidth="1"/>
    <col min="851" max="851" width="12.7109375" style="11" bestFit="1" customWidth="1"/>
    <col min="852" max="852" width="1.7109375" style="11" customWidth="1"/>
    <col min="853" max="853" width="5" style="11" bestFit="1" customWidth="1"/>
    <col min="854" max="855" width="11.140625" style="11" bestFit="1" customWidth="1"/>
    <col min="856" max="856" width="12.7109375" style="11" bestFit="1" customWidth="1"/>
    <col min="857" max="857" width="1.7109375" style="11" customWidth="1"/>
    <col min="858" max="858" width="14.85546875" style="11" customWidth="1"/>
    <col min="859" max="859" width="14.5703125" style="11" customWidth="1"/>
    <col min="860" max="1045" width="9.140625" style="11"/>
    <col min="1046" max="1046" width="9.7109375" style="11" bestFit="1" customWidth="1"/>
    <col min="1047" max="1053" width="0" style="11" hidden="1" customWidth="1"/>
    <col min="1054" max="1054" width="5" style="11" customWidth="1"/>
    <col min="1055" max="1055" width="16.7109375" style="11" customWidth="1"/>
    <col min="1056" max="1057" width="9.140625" style="11" customWidth="1"/>
    <col min="1058" max="1059" width="9.7109375" style="11" customWidth="1"/>
    <col min="1060" max="1060" width="1.7109375" style="11" customWidth="1"/>
    <col min="1061" max="1061" width="5" style="11" customWidth="1"/>
    <col min="1062" max="1062" width="17.140625" style="11" customWidth="1"/>
    <col min="1063" max="1064" width="9.140625" style="11" customWidth="1"/>
    <col min="1065" max="1066" width="9.7109375" style="11" customWidth="1"/>
    <col min="1067" max="1067" width="1.7109375" style="11" customWidth="1"/>
    <col min="1068" max="1068" width="6.28515625" style="11" customWidth="1"/>
    <col min="1069" max="1069" width="14.28515625" style="11" customWidth="1"/>
    <col min="1070" max="1072" width="9.140625" style="11" customWidth="1"/>
    <col min="1073" max="1073" width="9.42578125" style="11" customWidth="1"/>
    <col min="1074" max="1074" width="1.7109375" style="11" customWidth="1"/>
    <col min="1075" max="1075" width="6.5703125" style="11" customWidth="1"/>
    <col min="1076" max="1076" width="18.7109375" style="11" customWidth="1"/>
    <col min="1077" max="1079" width="9.140625" style="11" customWidth="1"/>
    <col min="1080" max="1083" width="1.7109375" style="11" customWidth="1"/>
    <col min="1084" max="1084" width="5" style="11" bestFit="1" customWidth="1"/>
    <col min="1085" max="1085" width="14.42578125" style="11" customWidth="1"/>
    <col min="1086" max="1087" width="9.140625" style="11"/>
    <col min="1088" max="1088" width="9.7109375" style="11" bestFit="1" customWidth="1"/>
    <col min="1089" max="1089" width="9.7109375" style="11" customWidth="1"/>
    <col min="1090" max="1090" width="1.7109375" style="11" customWidth="1"/>
    <col min="1091" max="1091" width="5" style="11" bestFit="1" customWidth="1"/>
    <col min="1092" max="1092" width="14" style="11" customWidth="1"/>
    <col min="1093" max="1094" width="9.140625" style="11"/>
    <col min="1095" max="1095" width="9.7109375" style="11" bestFit="1" customWidth="1"/>
    <col min="1096" max="1096" width="1.7109375" style="11" customWidth="1"/>
    <col min="1097" max="1097" width="5" style="11" bestFit="1" customWidth="1"/>
    <col min="1098" max="1098" width="15.42578125" style="11" customWidth="1"/>
    <col min="1099" max="1100" width="9.140625" style="11"/>
    <col min="1101" max="1101" width="9.7109375" style="11" bestFit="1" customWidth="1"/>
    <col min="1102" max="1102" width="11.5703125" style="11" bestFit="1" customWidth="1"/>
    <col min="1103" max="1103" width="1.7109375" style="11" customWidth="1"/>
    <col min="1104" max="1104" width="5" style="11" bestFit="1" customWidth="1"/>
    <col min="1105" max="1106" width="11.140625" style="11" bestFit="1" customWidth="1"/>
    <col min="1107" max="1107" width="12.7109375" style="11" bestFit="1" customWidth="1"/>
    <col min="1108" max="1108" width="1.7109375" style="11" customWidth="1"/>
    <col min="1109" max="1109" width="5" style="11" bestFit="1" customWidth="1"/>
    <col min="1110" max="1111" width="11.140625" style="11" bestFit="1" customWidth="1"/>
    <col min="1112" max="1112" width="12.7109375" style="11" bestFit="1" customWidth="1"/>
    <col min="1113" max="1113" width="1.7109375" style="11" customWidth="1"/>
    <col min="1114" max="1114" width="14.85546875" style="11" customWidth="1"/>
    <col min="1115" max="1115" width="14.5703125" style="11" customWidth="1"/>
    <col min="1116" max="1301" width="9.140625" style="11"/>
    <col min="1302" max="1302" width="9.7109375" style="11" bestFit="1" customWidth="1"/>
    <col min="1303" max="1309" width="0" style="11" hidden="1" customWidth="1"/>
    <col min="1310" max="1310" width="5" style="11" customWidth="1"/>
    <col min="1311" max="1311" width="16.7109375" style="11" customWidth="1"/>
    <col min="1312" max="1313" width="9.140625" style="11" customWidth="1"/>
    <col min="1314" max="1315" width="9.7109375" style="11" customWidth="1"/>
    <col min="1316" max="1316" width="1.7109375" style="11" customWidth="1"/>
    <col min="1317" max="1317" width="5" style="11" customWidth="1"/>
    <col min="1318" max="1318" width="17.140625" style="11" customWidth="1"/>
    <col min="1319" max="1320" width="9.140625" style="11" customWidth="1"/>
    <col min="1321" max="1322" width="9.7109375" style="11" customWidth="1"/>
    <col min="1323" max="1323" width="1.7109375" style="11" customWidth="1"/>
    <col min="1324" max="1324" width="6.28515625" style="11" customWidth="1"/>
    <col min="1325" max="1325" width="14.28515625" style="11" customWidth="1"/>
    <col min="1326" max="1328" width="9.140625" style="11" customWidth="1"/>
    <col min="1329" max="1329" width="9.42578125" style="11" customWidth="1"/>
    <col min="1330" max="1330" width="1.7109375" style="11" customWidth="1"/>
    <col min="1331" max="1331" width="6.5703125" style="11" customWidth="1"/>
    <col min="1332" max="1332" width="18.7109375" style="11" customWidth="1"/>
    <col min="1333" max="1335" width="9.140625" style="11" customWidth="1"/>
    <col min="1336" max="1339" width="1.7109375" style="11" customWidth="1"/>
    <col min="1340" max="1340" width="5" style="11" bestFit="1" customWidth="1"/>
    <col min="1341" max="1341" width="14.42578125" style="11" customWidth="1"/>
    <col min="1342" max="1343" width="9.140625" style="11"/>
    <col min="1344" max="1344" width="9.7109375" style="11" bestFit="1" customWidth="1"/>
    <col min="1345" max="1345" width="9.7109375" style="11" customWidth="1"/>
    <col min="1346" max="1346" width="1.7109375" style="11" customWidth="1"/>
    <col min="1347" max="1347" width="5" style="11" bestFit="1" customWidth="1"/>
    <col min="1348" max="1348" width="14" style="11" customWidth="1"/>
    <col min="1349" max="1350" width="9.140625" style="11"/>
    <col min="1351" max="1351" width="9.7109375" style="11" bestFit="1" customWidth="1"/>
    <col min="1352" max="1352" width="1.7109375" style="11" customWidth="1"/>
    <col min="1353" max="1353" width="5" style="11" bestFit="1" customWidth="1"/>
    <col min="1354" max="1354" width="15.42578125" style="11" customWidth="1"/>
    <col min="1355" max="1356" width="9.140625" style="11"/>
    <col min="1357" max="1357" width="9.7109375" style="11" bestFit="1" customWidth="1"/>
    <col min="1358" max="1358" width="11.5703125" style="11" bestFit="1" customWidth="1"/>
    <col min="1359" max="1359" width="1.7109375" style="11" customWidth="1"/>
    <col min="1360" max="1360" width="5" style="11" bestFit="1" customWidth="1"/>
    <col min="1361" max="1362" width="11.140625" style="11" bestFit="1" customWidth="1"/>
    <col min="1363" max="1363" width="12.7109375" style="11" bestFit="1" customWidth="1"/>
    <col min="1364" max="1364" width="1.7109375" style="11" customWidth="1"/>
    <col min="1365" max="1365" width="5" style="11" bestFit="1" customWidth="1"/>
    <col min="1366" max="1367" width="11.140625" style="11" bestFit="1" customWidth="1"/>
    <col min="1368" max="1368" width="12.7109375" style="11" bestFit="1" customWidth="1"/>
    <col min="1369" max="1369" width="1.7109375" style="11" customWidth="1"/>
    <col min="1370" max="1370" width="14.85546875" style="11" customWidth="1"/>
    <col min="1371" max="1371" width="14.5703125" style="11" customWidth="1"/>
    <col min="1372" max="1557" width="9.140625" style="11"/>
    <col min="1558" max="1558" width="9.7109375" style="11" bestFit="1" customWidth="1"/>
    <col min="1559" max="1565" width="0" style="11" hidden="1" customWidth="1"/>
    <col min="1566" max="1566" width="5" style="11" customWidth="1"/>
    <col min="1567" max="1567" width="16.7109375" style="11" customWidth="1"/>
    <col min="1568" max="1569" width="9.140625" style="11" customWidth="1"/>
    <col min="1570" max="1571" width="9.7109375" style="11" customWidth="1"/>
    <col min="1572" max="1572" width="1.7109375" style="11" customWidth="1"/>
    <col min="1573" max="1573" width="5" style="11" customWidth="1"/>
    <col min="1574" max="1574" width="17.140625" style="11" customWidth="1"/>
    <col min="1575" max="1576" width="9.140625" style="11" customWidth="1"/>
    <col min="1577" max="1578" width="9.7109375" style="11" customWidth="1"/>
    <col min="1579" max="1579" width="1.7109375" style="11" customWidth="1"/>
    <col min="1580" max="1580" width="6.28515625" style="11" customWidth="1"/>
    <col min="1581" max="1581" width="14.28515625" style="11" customWidth="1"/>
    <col min="1582" max="1584" width="9.140625" style="11" customWidth="1"/>
    <col min="1585" max="1585" width="9.42578125" style="11" customWidth="1"/>
    <col min="1586" max="1586" width="1.7109375" style="11" customWidth="1"/>
    <col min="1587" max="1587" width="6.5703125" style="11" customWidth="1"/>
    <col min="1588" max="1588" width="18.7109375" style="11" customWidth="1"/>
    <col min="1589" max="1591" width="9.140625" style="11" customWidth="1"/>
    <col min="1592" max="1595" width="1.7109375" style="11" customWidth="1"/>
    <col min="1596" max="1596" width="5" style="11" bestFit="1" customWidth="1"/>
    <col min="1597" max="1597" width="14.42578125" style="11" customWidth="1"/>
    <col min="1598" max="1599" width="9.140625" style="11"/>
    <col min="1600" max="1600" width="9.7109375" style="11" bestFit="1" customWidth="1"/>
    <col min="1601" max="1601" width="9.7109375" style="11" customWidth="1"/>
    <col min="1602" max="1602" width="1.7109375" style="11" customWidth="1"/>
    <col min="1603" max="1603" width="5" style="11" bestFit="1" customWidth="1"/>
    <col min="1604" max="1604" width="14" style="11" customWidth="1"/>
    <col min="1605" max="1606" width="9.140625" style="11"/>
    <col min="1607" max="1607" width="9.7109375" style="11" bestFit="1" customWidth="1"/>
    <col min="1608" max="1608" width="1.7109375" style="11" customWidth="1"/>
    <col min="1609" max="1609" width="5" style="11" bestFit="1" customWidth="1"/>
    <col min="1610" max="1610" width="15.42578125" style="11" customWidth="1"/>
    <col min="1611" max="1612" width="9.140625" style="11"/>
    <col min="1613" max="1613" width="9.7109375" style="11" bestFit="1" customWidth="1"/>
    <col min="1614" max="1614" width="11.5703125" style="11" bestFit="1" customWidth="1"/>
    <col min="1615" max="1615" width="1.7109375" style="11" customWidth="1"/>
    <col min="1616" max="1616" width="5" style="11" bestFit="1" customWidth="1"/>
    <col min="1617" max="1618" width="11.140625" style="11" bestFit="1" customWidth="1"/>
    <col min="1619" max="1619" width="12.7109375" style="11" bestFit="1" customWidth="1"/>
    <col min="1620" max="1620" width="1.7109375" style="11" customWidth="1"/>
    <col min="1621" max="1621" width="5" style="11" bestFit="1" customWidth="1"/>
    <col min="1622" max="1623" width="11.140625" style="11" bestFit="1" customWidth="1"/>
    <col min="1624" max="1624" width="12.7109375" style="11" bestFit="1" customWidth="1"/>
    <col min="1625" max="1625" width="1.7109375" style="11" customWidth="1"/>
    <col min="1626" max="1626" width="14.85546875" style="11" customWidth="1"/>
    <col min="1627" max="1627" width="14.5703125" style="11" customWidth="1"/>
    <col min="1628" max="1813" width="9.140625" style="11"/>
    <col min="1814" max="1814" width="9.7109375" style="11" bestFit="1" customWidth="1"/>
    <col min="1815" max="1821" width="0" style="11" hidden="1" customWidth="1"/>
    <col min="1822" max="1822" width="5" style="11" customWidth="1"/>
    <col min="1823" max="1823" width="16.7109375" style="11" customWidth="1"/>
    <col min="1824" max="1825" width="9.140625" style="11" customWidth="1"/>
    <col min="1826" max="1827" width="9.7109375" style="11" customWidth="1"/>
    <col min="1828" max="1828" width="1.7109375" style="11" customWidth="1"/>
    <col min="1829" max="1829" width="5" style="11" customWidth="1"/>
    <col min="1830" max="1830" width="17.140625" style="11" customWidth="1"/>
    <col min="1831" max="1832" width="9.140625" style="11" customWidth="1"/>
    <col min="1833" max="1834" width="9.7109375" style="11" customWidth="1"/>
    <col min="1835" max="1835" width="1.7109375" style="11" customWidth="1"/>
    <col min="1836" max="1836" width="6.28515625" style="11" customWidth="1"/>
    <col min="1837" max="1837" width="14.28515625" style="11" customWidth="1"/>
    <col min="1838" max="1840" width="9.140625" style="11" customWidth="1"/>
    <col min="1841" max="1841" width="9.42578125" style="11" customWidth="1"/>
    <col min="1842" max="1842" width="1.7109375" style="11" customWidth="1"/>
    <col min="1843" max="1843" width="6.5703125" style="11" customWidth="1"/>
    <col min="1844" max="1844" width="18.7109375" style="11" customWidth="1"/>
    <col min="1845" max="1847" width="9.140625" style="11" customWidth="1"/>
    <col min="1848" max="1851" width="1.7109375" style="11" customWidth="1"/>
    <col min="1852" max="1852" width="5" style="11" bestFit="1" customWidth="1"/>
    <col min="1853" max="1853" width="14.42578125" style="11" customWidth="1"/>
    <col min="1854" max="1855" width="9.140625" style="11"/>
    <col min="1856" max="1856" width="9.7109375" style="11" bestFit="1" customWidth="1"/>
    <col min="1857" max="1857" width="9.7109375" style="11" customWidth="1"/>
    <col min="1858" max="1858" width="1.7109375" style="11" customWidth="1"/>
    <col min="1859" max="1859" width="5" style="11" bestFit="1" customWidth="1"/>
    <col min="1860" max="1860" width="14" style="11" customWidth="1"/>
    <col min="1861" max="1862" width="9.140625" style="11"/>
    <col min="1863" max="1863" width="9.7109375" style="11" bestFit="1" customWidth="1"/>
    <col min="1864" max="1864" width="1.7109375" style="11" customWidth="1"/>
    <col min="1865" max="1865" width="5" style="11" bestFit="1" customWidth="1"/>
    <col min="1866" max="1866" width="15.42578125" style="11" customWidth="1"/>
    <col min="1867" max="1868" width="9.140625" style="11"/>
    <col min="1869" max="1869" width="9.7109375" style="11" bestFit="1" customWidth="1"/>
    <col min="1870" max="1870" width="11.5703125" style="11" bestFit="1" customWidth="1"/>
    <col min="1871" max="1871" width="1.7109375" style="11" customWidth="1"/>
    <col min="1872" max="1872" width="5" style="11" bestFit="1" customWidth="1"/>
    <col min="1873" max="1874" width="11.140625" style="11" bestFit="1" customWidth="1"/>
    <col min="1875" max="1875" width="12.7109375" style="11" bestFit="1" customWidth="1"/>
    <col min="1876" max="1876" width="1.7109375" style="11" customWidth="1"/>
    <col min="1877" max="1877" width="5" style="11" bestFit="1" customWidth="1"/>
    <col min="1878" max="1879" width="11.140625" style="11" bestFit="1" customWidth="1"/>
    <col min="1880" max="1880" width="12.7109375" style="11" bestFit="1" customWidth="1"/>
    <col min="1881" max="1881" width="1.7109375" style="11" customWidth="1"/>
    <col min="1882" max="1882" width="14.85546875" style="11" customWidth="1"/>
    <col min="1883" max="1883" width="14.5703125" style="11" customWidth="1"/>
    <col min="1884" max="2069" width="9.140625" style="11"/>
    <col min="2070" max="2070" width="9.7109375" style="11" bestFit="1" customWidth="1"/>
    <col min="2071" max="2077" width="0" style="11" hidden="1" customWidth="1"/>
    <col min="2078" max="2078" width="5" style="11" customWidth="1"/>
    <col min="2079" max="2079" width="16.7109375" style="11" customWidth="1"/>
    <col min="2080" max="2081" width="9.140625" style="11" customWidth="1"/>
    <col min="2082" max="2083" width="9.7109375" style="11" customWidth="1"/>
    <col min="2084" max="2084" width="1.7109375" style="11" customWidth="1"/>
    <col min="2085" max="2085" width="5" style="11" customWidth="1"/>
    <col min="2086" max="2086" width="17.140625" style="11" customWidth="1"/>
    <col min="2087" max="2088" width="9.140625" style="11" customWidth="1"/>
    <col min="2089" max="2090" width="9.7109375" style="11" customWidth="1"/>
    <col min="2091" max="2091" width="1.7109375" style="11" customWidth="1"/>
    <col min="2092" max="2092" width="6.28515625" style="11" customWidth="1"/>
    <col min="2093" max="2093" width="14.28515625" style="11" customWidth="1"/>
    <col min="2094" max="2096" width="9.140625" style="11" customWidth="1"/>
    <col min="2097" max="2097" width="9.42578125" style="11" customWidth="1"/>
    <col min="2098" max="2098" width="1.7109375" style="11" customWidth="1"/>
    <col min="2099" max="2099" width="6.5703125" style="11" customWidth="1"/>
    <col min="2100" max="2100" width="18.7109375" style="11" customWidth="1"/>
    <col min="2101" max="2103" width="9.140625" style="11" customWidth="1"/>
    <col min="2104" max="2107" width="1.7109375" style="11" customWidth="1"/>
    <col min="2108" max="2108" width="5" style="11" bestFit="1" customWidth="1"/>
    <col min="2109" max="2109" width="14.42578125" style="11" customWidth="1"/>
    <col min="2110" max="2111" width="9.140625" style="11"/>
    <col min="2112" max="2112" width="9.7109375" style="11" bestFit="1" customWidth="1"/>
    <col min="2113" max="2113" width="9.7109375" style="11" customWidth="1"/>
    <col min="2114" max="2114" width="1.7109375" style="11" customWidth="1"/>
    <col min="2115" max="2115" width="5" style="11" bestFit="1" customWidth="1"/>
    <col min="2116" max="2116" width="14" style="11" customWidth="1"/>
    <col min="2117" max="2118" width="9.140625" style="11"/>
    <col min="2119" max="2119" width="9.7109375" style="11" bestFit="1" customWidth="1"/>
    <col min="2120" max="2120" width="1.7109375" style="11" customWidth="1"/>
    <col min="2121" max="2121" width="5" style="11" bestFit="1" customWidth="1"/>
    <col min="2122" max="2122" width="15.42578125" style="11" customWidth="1"/>
    <col min="2123" max="2124" width="9.140625" style="11"/>
    <col min="2125" max="2125" width="9.7109375" style="11" bestFit="1" customWidth="1"/>
    <col min="2126" max="2126" width="11.5703125" style="11" bestFit="1" customWidth="1"/>
    <col min="2127" max="2127" width="1.7109375" style="11" customWidth="1"/>
    <col min="2128" max="2128" width="5" style="11" bestFit="1" customWidth="1"/>
    <col min="2129" max="2130" width="11.140625" style="11" bestFit="1" customWidth="1"/>
    <col min="2131" max="2131" width="12.7109375" style="11" bestFit="1" customWidth="1"/>
    <col min="2132" max="2132" width="1.7109375" style="11" customWidth="1"/>
    <col min="2133" max="2133" width="5" style="11" bestFit="1" customWidth="1"/>
    <col min="2134" max="2135" width="11.140625" style="11" bestFit="1" customWidth="1"/>
    <col min="2136" max="2136" width="12.7109375" style="11" bestFit="1" customWidth="1"/>
    <col min="2137" max="2137" width="1.7109375" style="11" customWidth="1"/>
    <col min="2138" max="2138" width="14.85546875" style="11" customWidth="1"/>
    <col min="2139" max="2139" width="14.5703125" style="11" customWidth="1"/>
    <col min="2140" max="2325" width="9.140625" style="11"/>
    <col min="2326" max="2326" width="9.7109375" style="11" bestFit="1" customWidth="1"/>
    <col min="2327" max="2333" width="0" style="11" hidden="1" customWidth="1"/>
    <col min="2334" max="2334" width="5" style="11" customWidth="1"/>
    <col min="2335" max="2335" width="16.7109375" style="11" customWidth="1"/>
    <col min="2336" max="2337" width="9.140625" style="11" customWidth="1"/>
    <col min="2338" max="2339" width="9.7109375" style="11" customWidth="1"/>
    <col min="2340" max="2340" width="1.7109375" style="11" customWidth="1"/>
    <col min="2341" max="2341" width="5" style="11" customWidth="1"/>
    <col min="2342" max="2342" width="17.140625" style="11" customWidth="1"/>
    <col min="2343" max="2344" width="9.140625" style="11" customWidth="1"/>
    <col min="2345" max="2346" width="9.7109375" style="11" customWidth="1"/>
    <col min="2347" max="2347" width="1.7109375" style="11" customWidth="1"/>
    <col min="2348" max="2348" width="6.28515625" style="11" customWidth="1"/>
    <col min="2349" max="2349" width="14.28515625" style="11" customWidth="1"/>
    <col min="2350" max="2352" width="9.140625" style="11" customWidth="1"/>
    <col min="2353" max="2353" width="9.42578125" style="11" customWidth="1"/>
    <col min="2354" max="2354" width="1.7109375" style="11" customWidth="1"/>
    <col min="2355" max="2355" width="6.5703125" style="11" customWidth="1"/>
    <col min="2356" max="2356" width="18.7109375" style="11" customWidth="1"/>
    <col min="2357" max="2359" width="9.140625" style="11" customWidth="1"/>
    <col min="2360" max="2363" width="1.7109375" style="11" customWidth="1"/>
    <col min="2364" max="2364" width="5" style="11" bestFit="1" customWidth="1"/>
    <col min="2365" max="2365" width="14.42578125" style="11" customWidth="1"/>
    <col min="2366" max="2367" width="9.140625" style="11"/>
    <col min="2368" max="2368" width="9.7109375" style="11" bestFit="1" customWidth="1"/>
    <col min="2369" max="2369" width="9.7109375" style="11" customWidth="1"/>
    <col min="2370" max="2370" width="1.7109375" style="11" customWidth="1"/>
    <col min="2371" max="2371" width="5" style="11" bestFit="1" customWidth="1"/>
    <col min="2372" max="2372" width="14" style="11" customWidth="1"/>
    <col min="2373" max="2374" width="9.140625" style="11"/>
    <col min="2375" max="2375" width="9.7109375" style="11" bestFit="1" customWidth="1"/>
    <col min="2376" max="2376" width="1.7109375" style="11" customWidth="1"/>
    <col min="2377" max="2377" width="5" style="11" bestFit="1" customWidth="1"/>
    <col min="2378" max="2378" width="15.42578125" style="11" customWidth="1"/>
    <col min="2379" max="2380" width="9.140625" style="11"/>
    <col min="2381" max="2381" width="9.7109375" style="11" bestFit="1" customWidth="1"/>
    <col min="2382" max="2382" width="11.5703125" style="11" bestFit="1" customWidth="1"/>
    <col min="2383" max="2383" width="1.7109375" style="11" customWidth="1"/>
    <col min="2384" max="2384" width="5" style="11" bestFit="1" customWidth="1"/>
    <col min="2385" max="2386" width="11.140625" style="11" bestFit="1" customWidth="1"/>
    <col min="2387" max="2387" width="12.7109375" style="11" bestFit="1" customWidth="1"/>
    <col min="2388" max="2388" width="1.7109375" style="11" customWidth="1"/>
    <col min="2389" max="2389" width="5" style="11" bestFit="1" customWidth="1"/>
    <col min="2390" max="2391" width="11.140625" style="11" bestFit="1" customWidth="1"/>
    <col min="2392" max="2392" width="12.7109375" style="11" bestFit="1" customWidth="1"/>
    <col min="2393" max="2393" width="1.7109375" style="11" customWidth="1"/>
    <col min="2394" max="2394" width="14.85546875" style="11" customWidth="1"/>
    <col min="2395" max="2395" width="14.5703125" style="11" customWidth="1"/>
    <col min="2396" max="2581" width="9.140625" style="11"/>
    <col min="2582" max="2582" width="9.7109375" style="11" bestFit="1" customWidth="1"/>
    <col min="2583" max="2589" width="0" style="11" hidden="1" customWidth="1"/>
    <col min="2590" max="2590" width="5" style="11" customWidth="1"/>
    <col min="2591" max="2591" width="16.7109375" style="11" customWidth="1"/>
    <col min="2592" max="2593" width="9.140625" style="11" customWidth="1"/>
    <col min="2594" max="2595" width="9.7109375" style="11" customWidth="1"/>
    <col min="2596" max="2596" width="1.7109375" style="11" customWidth="1"/>
    <col min="2597" max="2597" width="5" style="11" customWidth="1"/>
    <col min="2598" max="2598" width="17.140625" style="11" customWidth="1"/>
    <col min="2599" max="2600" width="9.140625" style="11" customWidth="1"/>
    <col min="2601" max="2602" width="9.7109375" style="11" customWidth="1"/>
    <col min="2603" max="2603" width="1.7109375" style="11" customWidth="1"/>
    <col min="2604" max="2604" width="6.28515625" style="11" customWidth="1"/>
    <col min="2605" max="2605" width="14.28515625" style="11" customWidth="1"/>
    <col min="2606" max="2608" width="9.140625" style="11" customWidth="1"/>
    <col min="2609" max="2609" width="9.42578125" style="11" customWidth="1"/>
    <col min="2610" max="2610" width="1.7109375" style="11" customWidth="1"/>
    <col min="2611" max="2611" width="6.5703125" style="11" customWidth="1"/>
    <col min="2612" max="2612" width="18.7109375" style="11" customWidth="1"/>
    <col min="2613" max="2615" width="9.140625" style="11" customWidth="1"/>
    <col min="2616" max="2619" width="1.7109375" style="11" customWidth="1"/>
    <col min="2620" max="2620" width="5" style="11" bestFit="1" customWidth="1"/>
    <col min="2621" max="2621" width="14.42578125" style="11" customWidth="1"/>
    <col min="2622" max="2623" width="9.140625" style="11"/>
    <col min="2624" max="2624" width="9.7109375" style="11" bestFit="1" customWidth="1"/>
    <col min="2625" max="2625" width="9.7109375" style="11" customWidth="1"/>
    <col min="2626" max="2626" width="1.7109375" style="11" customWidth="1"/>
    <col min="2627" max="2627" width="5" style="11" bestFit="1" customWidth="1"/>
    <col min="2628" max="2628" width="14" style="11" customWidth="1"/>
    <col min="2629" max="2630" width="9.140625" style="11"/>
    <col min="2631" max="2631" width="9.7109375" style="11" bestFit="1" customWidth="1"/>
    <col min="2632" max="2632" width="1.7109375" style="11" customWidth="1"/>
    <col min="2633" max="2633" width="5" style="11" bestFit="1" customWidth="1"/>
    <col min="2634" max="2634" width="15.42578125" style="11" customWidth="1"/>
    <col min="2635" max="2636" width="9.140625" style="11"/>
    <col min="2637" max="2637" width="9.7109375" style="11" bestFit="1" customWidth="1"/>
    <col min="2638" max="2638" width="11.5703125" style="11" bestFit="1" customWidth="1"/>
    <col min="2639" max="2639" width="1.7109375" style="11" customWidth="1"/>
    <col min="2640" max="2640" width="5" style="11" bestFit="1" customWidth="1"/>
    <col min="2641" max="2642" width="11.140625" style="11" bestFit="1" customWidth="1"/>
    <col min="2643" max="2643" width="12.7109375" style="11" bestFit="1" customWidth="1"/>
    <col min="2644" max="2644" width="1.7109375" style="11" customWidth="1"/>
    <col min="2645" max="2645" width="5" style="11" bestFit="1" customWidth="1"/>
    <col min="2646" max="2647" width="11.140625" style="11" bestFit="1" customWidth="1"/>
    <col min="2648" max="2648" width="12.7109375" style="11" bestFit="1" customWidth="1"/>
    <col min="2649" max="2649" width="1.7109375" style="11" customWidth="1"/>
    <col min="2650" max="2650" width="14.85546875" style="11" customWidth="1"/>
    <col min="2651" max="2651" width="14.5703125" style="11" customWidth="1"/>
    <col min="2652" max="2837" width="9.140625" style="11"/>
    <col min="2838" max="2838" width="9.7109375" style="11" bestFit="1" customWidth="1"/>
    <col min="2839" max="2845" width="0" style="11" hidden="1" customWidth="1"/>
    <col min="2846" max="2846" width="5" style="11" customWidth="1"/>
    <col min="2847" max="2847" width="16.7109375" style="11" customWidth="1"/>
    <col min="2848" max="2849" width="9.140625" style="11" customWidth="1"/>
    <col min="2850" max="2851" width="9.7109375" style="11" customWidth="1"/>
    <col min="2852" max="2852" width="1.7109375" style="11" customWidth="1"/>
    <col min="2853" max="2853" width="5" style="11" customWidth="1"/>
    <col min="2854" max="2854" width="17.140625" style="11" customWidth="1"/>
    <col min="2855" max="2856" width="9.140625" style="11" customWidth="1"/>
    <col min="2857" max="2858" width="9.7109375" style="11" customWidth="1"/>
    <col min="2859" max="2859" width="1.7109375" style="11" customWidth="1"/>
    <col min="2860" max="2860" width="6.28515625" style="11" customWidth="1"/>
    <col min="2861" max="2861" width="14.28515625" style="11" customWidth="1"/>
    <col min="2862" max="2864" width="9.140625" style="11" customWidth="1"/>
    <col min="2865" max="2865" width="9.42578125" style="11" customWidth="1"/>
    <col min="2866" max="2866" width="1.7109375" style="11" customWidth="1"/>
    <col min="2867" max="2867" width="6.5703125" style="11" customWidth="1"/>
    <col min="2868" max="2868" width="18.7109375" style="11" customWidth="1"/>
    <col min="2869" max="2871" width="9.140625" style="11" customWidth="1"/>
    <col min="2872" max="2875" width="1.7109375" style="11" customWidth="1"/>
    <col min="2876" max="2876" width="5" style="11" bestFit="1" customWidth="1"/>
    <col min="2877" max="2877" width="14.42578125" style="11" customWidth="1"/>
    <col min="2878" max="2879" width="9.140625" style="11"/>
    <col min="2880" max="2880" width="9.7109375" style="11" bestFit="1" customWidth="1"/>
    <col min="2881" max="2881" width="9.7109375" style="11" customWidth="1"/>
    <col min="2882" max="2882" width="1.7109375" style="11" customWidth="1"/>
    <col min="2883" max="2883" width="5" style="11" bestFit="1" customWidth="1"/>
    <col min="2884" max="2884" width="14" style="11" customWidth="1"/>
    <col min="2885" max="2886" width="9.140625" style="11"/>
    <col min="2887" max="2887" width="9.7109375" style="11" bestFit="1" customWidth="1"/>
    <col min="2888" max="2888" width="1.7109375" style="11" customWidth="1"/>
    <col min="2889" max="2889" width="5" style="11" bestFit="1" customWidth="1"/>
    <col min="2890" max="2890" width="15.42578125" style="11" customWidth="1"/>
    <col min="2891" max="2892" width="9.140625" style="11"/>
    <col min="2893" max="2893" width="9.7109375" style="11" bestFit="1" customWidth="1"/>
    <col min="2894" max="2894" width="11.5703125" style="11" bestFit="1" customWidth="1"/>
    <col min="2895" max="2895" width="1.7109375" style="11" customWidth="1"/>
    <col min="2896" max="2896" width="5" style="11" bestFit="1" customWidth="1"/>
    <col min="2897" max="2898" width="11.140625" style="11" bestFit="1" customWidth="1"/>
    <col min="2899" max="2899" width="12.7109375" style="11" bestFit="1" customWidth="1"/>
    <col min="2900" max="2900" width="1.7109375" style="11" customWidth="1"/>
    <col min="2901" max="2901" width="5" style="11" bestFit="1" customWidth="1"/>
    <col min="2902" max="2903" width="11.140625" style="11" bestFit="1" customWidth="1"/>
    <col min="2904" max="2904" width="12.7109375" style="11" bestFit="1" customWidth="1"/>
    <col min="2905" max="2905" width="1.7109375" style="11" customWidth="1"/>
    <col min="2906" max="2906" width="14.85546875" style="11" customWidth="1"/>
    <col min="2907" max="2907" width="14.5703125" style="11" customWidth="1"/>
    <col min="2908" max="3093" width="9.140625" style="11"/>
    <col min="3094" max="3094" width="9.7109375" style="11" bestFit="1" customWidth="1"/>
    <col min="3095" max="3101" width="0" style="11" hidden="1" customWidth="1"/>
    <col min="3102" max="3102" width="5" style="11" customWidth="1"/>
    <col min="3103" max="3103" width="16.7109375" style="11" customWidth="1"/>
    <col min="3104" max="3105" width="9.140625" style="11" customWidth="1"/>
    <col min="3106" max="3107" width="9.7109375" style="11" customWidth="1"/>
    <col min="3108" max="3108" width="1.7109375" style="11" customWidth="1"/>
    <col min="3109" max="3109" width="5" style="11" customWidth="1"/>
    <col min="3110" max="3110" width="17.140625" style="11" customWidth="1"/>
    <col min="3111" max="3112" width="9.140625" style="11" customWidth="1"/>
    <col min="3113" max="3114" width="9.7109375" style="11" customWidth="1"/>
    <col min="3115" max="3115" width="1.7109375" style="11" customWidth="1"/>
    <col min="3116" max="3116" width="6.28515625" style="11" customWidth="1"/>
    <col min="3117" max="3117" width="14.28515625" style="11" customWidth="1"/>
    <col min="3118" max="3120" width="9.140625" style="11" customWidth="1"/>
    <col min="3121" max="3121" width="9.42578125" style="11" customWidth="1"/>
    <col min="3122" max="3122" width="1.7109375" style="11" customWidth="1"/>
    <col min="3123" max="3123" width="6.5703125" style="11" customWidth="1"/>
    <col min="3124" max="3124" width="18.7109375" style="11" customWidth="1"/>
    <col min="3125" max="3127" width="9.140625" style="11" customWidth="1"/>
    <col min="3128" max="3131" width="1.7109375" style="11" customWidth="1"/>
    <col min="3132" max="3132" width="5" style="11" bestFit="1" customWidth="1"/>
    <col min="3133" max="3133" width="14.42578125" style="11" customWidth="1"/>
    <col min="3134" max="3135" width="9.140625" style="11"/>
    <col min="3136" max="3136" width="9.7109375" style="11" bestFit="1" customWidth="1"/>
    <col min="3137" max="3137" width="9.7109375" style="11" customWidth="1"/>
    <col min="3138" max="3138" width="1.7109375" style="11" customWidth="1"/>
    <col min="3139" max="3139" width="5" style="11" bestFit="1" customWidth="1"/>
    <col min="3140" max="3140" width="14" style="11" customWidth="1"/>
    <col min="3141" max="3142" width="9.140625" style="11"/>
    <col min="3143" max="3143" width="9.7109375" style="11" bestFit="1" customWidth="1"/>
    <col min="3144" max="3144" width="1.7109375" style="11" customWidth="1"/>
    <col min="3145" max="3145" width="5" style="11" bestFit="1" customWidth="1"/>
    <col min="3146" max="3146" width="15.42578125" style="11" customWidth="1"/>
    <col min="3147" max="3148" width="9.140625" style="11"/>
    <col min="3149" max="3149" width="9.7109375" style="11" bestFit="1" customWidth="1"/>
    <col min="3150" max="3150" width="11.5703125" style="11" bestFit="1" customWidth="1"/>
    <col min="3151" max="3151" width="1.7109375" style="11" customWidth="1"/>
    <col min="3152" max="3152" width="5" style="11" bestFit="1" customWidth="1"/>
    <col min="3153" max="3154" width="11.140625" style="11" bestFit="1" customWidth="1"/>
    <col min="3155" max="3155" width="12.7109375" style="11" bestFit="1" customWidth="1"/>
    <col min="3156" max="3156" width="1.7109375" style="11" customWidth="1"/>
    <col min="3157" max="3157" width="5" style="11" bestFit="1" customWidth="1"/>
    <col min="3158" max="3159" width="11.140625" style="11" bestFit="1" customWidth="1"/>
    <col min="3160" max="3160" width="12.7109375" style="11" bestFit="1" customWidth="1"/>
    <col min="3161" max="3161" width="1.7109375" style="11" customWidth="1"/>
    <col min="3162" max="3162" width="14.85546875" style="11" customWidth="1"/>
    <col min="3163" max="3163" width="14.5703125" style="11" customWidth="1"/>
    <col min="3164" max="3349" width="9.140625" style="11"/>
    <col min="3350" max="3350" width="9.7109375" style="11" bestFit="1" customWidth="1"/>
    <col min="3351" max="3357" width="0" style="11" hidden="1" customWidth="1"/>
    <col min="3358" max="3358" width="5" style="11" customWidth="1"/>
    <col min="3359" max="3359" width="16.7109375" style="11" customWidth="1"/>
    <col min="3360" max="3361" width="9.140625" style="11" customWidth="1"/>
    <col min="3362" max="3363" width="9.7109375" style="11" customWidth="1"/>
    <col min="3364" max="3364" width="1.7109375" style="11" customWidth="1"/>
    <col min="3365" max="3365" width="5" style="11" customWidth="1"/>
    <col min="3366" max="3366" width="17.140625" style="11" customWidth="1"/>
    <col min="3367" max="3368" width="9.140625" style="11" customWidth="1"/>
    <col min="3369" max="3370" width="9.7109375" style="11" customWidth="1"/>
    <col min="3371" max="3371" width="1.7109375" style="11" customWidth="1"/>
    <col min="3372" max="3372" width="6.28515625" style="11" customWidth="1"/>
    <col min="3373" max="3373" width="14.28515625" style="11" customWidth="1"/>
    <col min="3374" max="3376" width="9.140625" style="11" customWidth="1"/>
    <col min="3377" max="3377" width="9.42578125" style="11" customWidth="1"/>
    <col min="3378" max="3378" width="1.7109375" style="11" customWidth="1"/>
    <col min="3379" max="3379" width="6.5703125" style="11" customWidth="1"/>
    <col min="3380" max="3380" width="18.7109375" style="11" customWidth="1"/>
    <col min="3381" max="3383" width="9.140625" style="11" customWidth="1"/>
    <col min="3384" max="3387" width="1.7109375" style="11" customWidth="1"/>
    <col min="3388" max="3388" width="5" style="11" bestFit="1" customWidth="1"/>
    <col min="3389" max="3389" width="14.42578125" style="11" customWidth="1"/>
    <col min="3390" max="3391" width="9.140625" style="11"/>
    <col min="3392" max="3392" width="9.7109375" style="11" bestFit="1" customWidth="1"/>
    <col min="3393" max="3393" width="9.7109375" style="11" customWidth="1"/>
    <col min="3394" max="3394" width="1.7109375" style="11" customWidth="1"/>
    <col min="3395" max="3395" width="5" style="11" bestFit="1" customWidth="1"/>
    <col min="3396" max="3396" width="14" style="11" customWidth="1"/>
    <col min="3397" max="3398" width="9.140625" style="11"/>
    <col min="3399" max="3399" width="9.7109375" style="11" bestFit="1" customWidth="1"/>
    <col min="3400" max="3400" width="1.7109375" style="11" customWidth="1"/>
    <col min="3401" max="3401" width="5" style="11" bestFit="1" customWidth="1"/>
    <col min="3402" max="3402" width="15.42578125" style="11" customWidth="1"/>
    <col min="3403" max="3404" width="9.140625" style="11"/>
    <col min="3405" max="3405" width="9.7109375" style="11" bestFit="1" customWidth="1"/>
    <col min="3406" max="3406" width="11.5703125" style="11" bestFit="1" customWidth="1"/>
    <col min="3407" max="3407" width="1.7109375" style="11" customWidth="1"/>
    <col min="3408" max="3408" width="5" style="11" bestFit="1" customWidth="1"/>
    <col min="3409" max="3410" width="11.140625" style="11" bestFit="1" customWidth="1"/>
    <col min="3411" max="3411" width="12.7109375" style="11" bestFit="1" customWidth="1"/>
    <col min="3412" max="3412" width="1.7109375" style="11" customWidth="1"/>
    <col min="3413" max="3413" width="5" style="11" bestFit="1" customWidth="1"/>
    <col min="3414" max="3415" width="11.140625" style="11" bestFit="1" customWidth="1"/>
    <col min="3416" max="3416" width="12.7109375" style="11" bestFit="1" customWidth="1"/>
    <col min="3417" max="3417" width="1.7109375" style="11" customWidth="1"/>
    <col min="3418" max="3418" width="14.85546875" style="11" customWidth="1"/>
    <col min="3419" max="3419" width="14.5703125" style="11" customWidth="1"/>
    <col min="3420" max="3605" width="9.140625" style="11"/>
    <col min="3606" max="3606" width="9.7109375" style="11" bestFit="1" customWidth="1"/>
    <col min="3607" max="3613" width="0" style="11" hidden="1" customWidth="1"/>
    <col min="3614" max="3614" width="5" style="11" customWidth="1"/>
    <col min="3615" max="3615" width="16.7109375" style="11" customWidth="1"/>
    <col min="3616" max="3617" width="9.140625" style="11" customWidth="1"/>
    <col min="3618" max="3619" width="9.7109375" style="11" customWidth="1"/>
    <col min="3620" max="3620" width="1.7109375" style="11" customWidth="1"/>
    <col min="3621" max="3621" width="5" style="11" customWidth="1"/>
    <col min="3622" max="3622" width="17.140625" style="11" customWidth="1"/>
    <col min="3623" max="3624" width="9.140625" style="11" customWidth="1"/>
    <col min="3625" max="3626" width="9.7109375" style="11" customWidth="1"/>
    <col min="3627" max="3627" width="1.7109375" style="11" customWidth="1"/>
    <col min="3628" max="3628" width="6.28515625" style="11" customWidth="1"/>
    <col min="3629" max="3629" width="14.28515625" style="11" customWidth="1"/>
    <col min="3630" max="3632" width="9.140625" style="11" customWidth="1"/>
    <col min="3633" max="3633" width="9.42578125" style="11" customWidth="1"/>
    <col min="3634" max="3634" width="1.7109375" style="11" customWidth="1"/>
    <col min="3635" max="3635" width="6.5703125" style="11" customWidth="1"/>
    <col min="3636" max="3636" width="18.7109375" style="11" customWidth="1"/>
    <col min="3637" max="3639" width="9.140625" style="11" customWidth="1"/>
    <col min="3640" max="3643" width="1.7109375" style="11" customWidth="1"/>
    <col min="3644" max="3644" width="5" style="11" bestFit="1" customWidth="1"/>
    <col min="3645" max="3645" width="14.42578125" style="11" customWidth="1"/>
    <col min="3646" max="3647" width="9.140625" style="11"/>
    <col min="3648" max="3648" width="9.7109375" style="11" bestFit="1" customWidth="1"/>
    <col min="3649" max="3649" width="9.7109375" style="11" customWidth="1"/>
    <col min="3650" max="3650" width="1.7109375" style="11" customWidth="1"/>
    <col min="3651" max="3651" width="5" style="11" bestFit="1" customWidth="1"/>
    <col min="3652" max="3652" width="14" style="11" customWidth="1"/>
    <col min="3653" max="3654" width="9.140625" style="11"/>
    <col min="3655" max="3655" width="9.7109375" style="11" bestFit="1" customWidth="1"/>
    <col min="3656" max="3656" width="1.7109375" style="11" customWidth="1"/>
    <col min="3657" max="3657" width="5" style="11" bestFit="1" customWidth="1"/>
    <col min="3658" max="3658" width="15.42578125" style="11" customWidth="1"/>
    <col min="3659" max="3660" width="9.140625" style="11"/>
    <col min="3661" max="3661" width="9.7109375" style="11" bestFit="1" customWidth="1"/>
    <col min="3662" max="3662" width="11.5703125" style="11" bestFit="1" customWidth="1"/>
    <col min="3663" max="3663" width="1.7109375" style="11" customWidth="1"/>
    <col min="3664" max="3664" width="5" style="11" bestFit="1" customWidth="1"/>
    <col min="3665" max="3666" width="11.140625" style="11" bestFit="1" customWidth="1"/>
    <col min="3667" max="3667" width="12.7109375" style="11" bestFit="1" customWidth="1"/>
    <col min="3668" max="3668" width="1.7109375" style="11" customWidth="1"/>
    <col min="3669" max="3669" width="5" style="11" bestFit="1" customWidth="1"/>
    <col min="3670" max="3671" width="11.140625" style="11" bestFit="1" customWidth="1"/>
    <col min="3672" max="3672" width="12.7109375" style="11" bestFit="1" customWidth="1"/>
    <col min="3673" max="3673" width="1.7109375" style="11" customWidth="1"/>
    <col min="3674" max="3674" width="14.85546875" style="11" customWidth="1"/>
    <col min="3675" max="3675" width="14.5703125" style="11" customWidth="1"/>
    <col min="3676" max="3861" width="9.140625" style="11"/>
    <col min="3862" max="3862" width="9.7109375" style="11" bestFit="1" customWidth="1"/>
    <col min="3863" max="3869" width="0" style="11" hidden="1" customWidth="1"/>
    <col min="3870" max="3870" width="5" style="11" customWidth="1"/>
    <col min="3871" max="3871" width="16.7109375" style="11" customWidth="1"/>
    <col min="3872" max="3873" width="9.140625" style="11" customWidth="1"/>
    <col min="3874" max="3875" width="9.7109375" style="11" customWidth="1"/>
    <col min="3876" max="3876" width="1.7109375" style="11" customWidth="1"/>
    <col min="3877" max="3877" width="5" style="11" customWidth="1"/>
    <col min="3878" max="3878" width="17.140625" style="11" customWidth="1"/>
    <col min="3879" max="3880" width="9.140625" style="11" customWidth="1"/>
    <col min="3881" max="3882" width="9.7109375" style="11" customWidth="1"/>
    <col min="3883" max="3883" width="1.7109375" style="11" customWidth="1"/>
    <col min="3884" max="3884" width="6.28515625" style="11" customWidth="1"/>
    <col min="3885" max="3885" width="14.28515625" style="11" customWidth="1"/>
    <col min="3886" max="3888" width="9.140625" style="11" customWidth="1"/>
    <col min="3889" max="3889" width="9.42578125" style="11" customWidth="1"/>
    <col min="3890" max="3890" width="1.7109375" style="11" customWidth="1"/>
    <col min="3891" max="3891" width="6.5703125" style="11" customWidth="1"/>
    <col min="3892" max="3892" width="18.7109375" style="11" customWidth="1"/>
    <col min="3893" max="3895" width="9.140625" style="11" customWidth="1"/>
    <col min="3896" max="3899" width="1.7109375" style="11" customWidth="1"/>
    <col min="3900" max="3900" width="5" style="11" bestFit="1" customWidth="1"/>
    <col min="3901" max="3901" width="14.42578125" style="11" customWidth="1"/>
    <col min="3902" max="3903" width="9.140625" style="11"/>
    <col min="3904" max="3904" width="9.7109375" style="11" bestFit="1" customWidth="1"/>
    <col min="3905" max="3905" width="9.7109375" style="11" customWidth="1"/>
    <col min="3906" max="3906" width="1.7109375" style="11" customWidth="1"/>
    <col min="3907" max="3907" width="5" style="11" bestFit="1" customWidth="1"/>
    <col min="3908" max="3908" width="14" style="11" customWidth="1"/>
    <col min="3909" max="3910" width="9.140625" style="11"/>
    <col min="3911" max="3911" width="9.7109375" style="11" bestFit="1" customWidth="1"/>
    <col min="3912" max="3912" width="1.7109375" style="11" customWidth="1"/>
    <col min="3913" max="3913" width="5" style="11" bestFit="1" customWidth="1"/>
    <col min="3914" max="3914" width="15.42578125" style="11" customWidth="1"/>
    <col min="3915" max="3916" width="9.140625" style="11"/>
    <col min="3917" max="3917" width="9.7109375" style="11" bestFit="1" customWidth="1"/>
    <col min="3918" max="3918" width="11.5703125" style="11" bestFit="1" customWidth="1"/>
    <col min="3919" max="3919" width="1.7109375" style="11" customWidth="1"/>
    <col min="3920" max="3920" width="5" style="11" bestFit="1" customWidth="1"/>
    <col min="3921" max="3922" width="11.140625" style="11" bestFit="1" customWidth="1"/>
    <col min="3923" max="3923" width="12.7109375" style="11" bestFit="1" customWidth="1"/>
    <col min="3924" max="3924" width="1.7109375" style="11" customWidth="1"/>
    <col min="3925" max="3925" width="5" style="11" bestFit="1" customWidth="1"/>
    <col min="3926" max="3927" width="11.140625" style="11" bestFit="1" customWidth="1"/>
    <col min="3928" max="3928" width="12.7109375" style="11" bestFit="1" customWidth="1"/>
    <col min="3929" max="3929" width="1.7109375" style="11" customWidth="1"/>
    <col min="3930" max="3930" width="14.85546875" style="11" customWidth="1"/>
    <col min="3931" max="3931" width="14.5703125" style="11" customWidth="1"/>
    <col min="3932" max="4117" width="9.140625" style="11"/>
    <col min="4118" max="4118" width="9.7109375" style="11" bestFit="1" customWidth="1"/>
    <col min="4119" max="4125" width="0" style="11" hidden="1" customWidth="1"/>
    <col min="4126" max="4126" width="5" style="11" customWidth="1"/>
    <col min="4127" max="4127" width="16.7109375" style="11" customWidth="1"/>
    <col min="4128" max="4129" width="9.140625" style="11" customWidth="1"/>
    <col min="4130" max="4131" width="9.7109375" style="11" customWidth="1"/>
    <col min="4132" max="4132" width="1.7109375" style="11" customWidth="1"/>
    <col min="4133" max="4133" width="5" style="11" customWidth="1"/>
    <col min="4134" max="4134" width="17.140625" style="11" customWidth="1"/>
    <col min="4135" max="4136" width="9.140625" style="11" customWidth="1"/>
    <col min="4137" max="4138" width="9.7109375" style="11" customWidth="1"/>
    <col min="4139" max="4139" width="1.7109375" style="11" customWidth="1"/>
    <col min="4140" max="4140" width="6.28515625" style="11" customWidth="1"/>
    <col min="4141" max="4141" width="14.28515625" style="11" customWidth="1"/>
    <col min="4142" max="4144" width="9.140625" style="11" customWidth="1"/>
    <col min="4145" max="4145" width="9.42578125" style="11" customWidth="1"/>
    <col min="4146" max="4146" width="1.7109375" style="11" customWidth="1"/>
    <col min="4147" max="4147" width="6.5703125" style="11" customWidth="1"/>
    <col min="4148" max="4148" width="18.7109375" style="11" customWidth="1"/>
    <col min="4149" max="4151" width="9.140625" style="11" customWidth="1"/>
    <col min="4152" max="4155" width="1.7109375" style="11" customWidth="1"/>
    <col min="4156" max="4156" width="5" style="11" bestFit="1" customWidth="1"/>
    <col min="4157" max="4157" width="14.42578125" style="11" customWidth="1"/>
    <col min="4158" max="4159" width="9.140625" style="11"/>
    <col min="4160" max="4160" width="9.7109375" style="11" bestFit="1" customWidth="1"/>
    <col min="4161" max="4161" width="9.7109375" style="11" customWidth="1"/>
    <col min="4162" max="4162" width="1.7109375" style="11" customWidth="1"/>
    <col min="4163" max="4163" width="5" style="11" bestFit="1" customWidth="1"/>
    <col min="4164" max="4164" width="14" style="11" customWidth="1"/>
    <col min="4165" max="4166" width="9.140625" style="11"/>
    <col min="4167" max="4167" width="9.7109375" style="11" bestFit="1" customWidth="1"/>
    <col min="4168" max="4168" width="1.7109375" style="11" customWidth="1"/>
    <col min="4169" max="4169" width="5" style="11" bestFit="1" customWidth="1"/>
    <col min="4170" max="4170" width="15.42578125" style="11" customWidth="1"/>
    <col min="4171" max="4172" width="9.140625" style="11"/>
    <col min="4173" max="4173" width="9.7109375" style="11" bestFit="1" customWidth="1"/>
    <col min="4174" max="4174" width="11.5703125" style="11" bestFit="1" customWidth="1"/>
    <col min="4175" max="4175" width="1.7109375" style="11" customWidth="1"/>
    <col min="4176" max="4176" width="5" style="11" bestFit="1" customWidth="1"/>
    <col min="4177" max="4178" width="11.140625" style="11" bestFit="1" customWidth="1"/>
    <col min="4179" max="4179" width="12.7109375" style="11" bestFit="1" customWidth="1"/>
    <col min="4180" max="4180" width="1.7109375" style="11" customWidth="1"/>
    <col min="4181" max="4181" width="5" style="11" bestFit="1" customWidth="1"/>
    <col min="4182" max="4183" width="11.140625" style="11" bestFit="1" customWidth="1"/>
    <col min="4184" max="4184" width="12.7109375" style="11" bestFit="1" customWidth="1"/>
    <col min="4185" max="4185" width="1.7109375" style="11" customWidth="1"/>
    <col min="4186" max="4186" width="14.85546875" style="11" customWidth="1"/>
    <col min="4187" max="4187" width="14.5703125" style="11" customWidth="1"/>
    <col min="4188" max="4373" width="9.140625" style="11"/>
    <col min="4374" max="4374" width="9.7109375" style="11" bestFit="1" customWidth="1"/>
    <col min="4375" max="4381" width="0" style="11" hidden="1" customWidth="1"/>
    <col min="4382" max="4382" width="5" style="11" customWidth="1"/>
    <col min="4383" max="4383" width="16.7109375" style="11" customWidth="1"/>
    <col min="4384" max="4385" width="9.140625" style="11" customWidth="1"/>
    <col min="4386" max="4387" width="9.7109375" style="11" customWidth="1"/>
    <col min="4388" max="4388" width="1.7109375" style="11" customWidth="1"/>
    <col min="4389" max="4389" width="5" style="11" customWidth="1"/>
    <col min="4390" max="4390" width="17.140625" style="11" customWidth="1"/>
    <col min="4391" max="4392" width="9.140625" style="11" customWidth="1"/>
    <col min="4393" max="4394" width="9.7109375" style="11" customWidth="1"/>
    <col min="4395" max="4395" width="1.7109375" style="11" customWidth="1"/>
    <col min="4396" max="4396" width="6.28515625" style="11" customWidth="1"/>
    <col min="4397" max="4397" width="14.28515625" style="11" customWidth="1"/>
    <col min="4398" max="4400" width="9.140625" style="11" customWidth="1"/>
    <col min="4401" max="4401" width="9.42578125" style="11" customWidth="1"/>
    <col min="4402" max="4402" width="1.7109375" style="11" customWidth="1"/>
    <col min="4403" max="4403" width="6.5703125" style="11" customWidth="1"/>
    <col min="4404" max="4404" width="18.7109375" style="11" customWidth="1"/>
    <col min="4405" max="4407" width="9.140625" style="11" customWidth="1"/>
    <col min="4408" max="4411" width="1.7109375" style="11" customWidth="1"/>
    <col min="4412" max="4412" width="5" style="11" bestFit="1" customWidth="1"/>
    <col min="4413" max="4413" width="14.42578125" style="11" customWidth="1"/>
    <col min="4414" max="4415" width="9.140625" style="11"/>
    <col min="4416" max="4416" width="9.7109375" style="11" bestFit="1" customWidth="1"/>
    <col min="4417" max="4417" width="9.7109375" style="11" customWidth="1"/>
    <col min="4418" max="4418" width="1.7109375" style="11" customWidth="1"/>
    <col min="4419" max="4419" width="5" style="11" bestFit="1" customWidth="1"/>
    <col min="4420" max="4420" width="14" style="11" customWidth="1"/>
    <col min="4421" max="4422" width="9.140625" style="11"/>
    <col min="4423" max="4423" width="9.7109375" style="11" bestFit="1" customWidth="1"/>
    <col min="4424" max="4424" width="1.7109375" style="11" customWidth="1"/>
    <col min="4425" max="4425" width="5" style="11" bestFit="1" customWidth="1"/>
    <col min="4426" max="4426" width="15.42578125" style="11" customWidth="1"/>
    <col min="4427" max="4428" width="9.140625" style="11"/>
    <col min="4429" max="4429" width="9.7109375" style="11" bestFit="1" customWidth="1"/>
    <col min="4430" max="4430" width="11.5703125" style="11" bestFit="1" customWidth="1"/>
    <col min="4431" max="4431" width="1.7109375" style="11" customWidth="1"/>
    <col min="4432" max="4432" width="5" style="11" bestFit="1" customWidth="1"/>
    <col min="4433" max="4434" width="11.140625" style="11" bestFit="1" customWidth="1"/>
    <col min="4435" max="4435" width="12.7109375" style="11" bestFit="1" customWidth="1"/>
    <col min="4436" max="4436" width="1.7109375" style="11" customWidth="1"/>
    <col min="4437" max="4437" width="5" style="11" bestFit="1" customWidth="1"/>
    <col min="4438" max="4439" width="11.140625" style="11" bestFit="1" customWidth="1"/>
    <col min="4440" max="4440" width="12.7109375" style="11" bestFit="1" customWidth="1"/>
    <col min="4441" max="4441" width="1.7109375" style="11" customWidth="1"/>
    <col min="4442" max="4442" width="14.85546875" style="11" customWidth="1"/>
    <col min="4443" max="4443" width="14.5703125" style="11" customWidth="1"/>
    <col min="4444" max="4629" width="9.140625" style="11"/>
    <col min="4630" max="4630" width="9.7109375" style="11" bestFit="1" customWidth="1"/>
    <col min="4631" max="4637" width="0" style="11" hidden="1" customWidth="1"/>
    <col min="4638" max="4638" width="5" style="11" customWidth="1"/>
    <col min="4639" max="4639" width="16.7109375" style="11" customWidth="1"/>
    <col min="4640" max="4641" width="9.140625" style="11" customWidth="1"/>
    <col min="4642" max="4643" width="9.7109375" style="11" customWidth="1"/>
    <col min="4644" max="4644" width="1.7109375" style="11" customWidth="1"/>
    <col min="4645" max="4645" width="5" style="11" customWidth="1"/>
    <col min="4646" max="4646" width="17.140625" style="11" customWidth="1"/>
    <col min="4647" max="4648" width="9.140625" style="11" customWidth="1"/>
    <col min="4649" max="4650" width="9.7109375" style="11" customWidth="1"/>
    <col min="4651" max="4651" width="1.7109375" style="11" customWidth="1"/>
    <col min="4652" max="4652" width="6.28515625" style="11" customWidth="1"/>
    <col min="4653" max="4653" width="14.28515625" style="11" customWidth="1"/>
    <col min="4654" max="4656" width="9.140625" style="11" customWidth="1"/>
    <col min="4657" max="4657" width="9.42578125" style="11" customWidth="1"/>
    <col min="4658" max="4658" width="1.7109375" style="11" customWidth="1"/>
    <col min="4659" max="4659" width="6.5703125" style="11" customWidth="1"/>
    <col min="4660" max="4660" width="18.7109375" style="11" customWidth="1"/>
    <col min="4661" max="4663" width="9.140625" style="11" customWidth="1"/>
    <col min="4664" max="4667" width="1.7109375" style="11" customWidth="1"/>
    <col min="4668" max="4668" width="5" style="11" bestFit="1" customWidth="1"/>
    <col min="4669" max="4669" width="14.42578125" style="11" customWidth="1"/>
    <col min="4670" max="4671" width="9.140625" style="11"/>
    <col min="4672" max="4672" width="9.7109375" style="11" bestFit="1" customWidth="1"/>
    <col min="4673" max="4673" width="9.7109375" style="11" customWidth="1"/>
    <col min="4674" max="4674" width="1.7109375" style="11" customWidth="1"/>
    <col min="4675" max="4675" width="5" style="11" bestFit="1" customWidth="1"/>
    <col min="4676" max="4676" width="14" style="11" customWidth="1"/>
    <col min="4677" max="4678" width="9.140625" style="11"/>
    <col min="4679" max="4679" width="9.7109375" style="11" bestFit="1" customWidth="1"/>
    <col min="4680" max="4680" width="1.7109375" style="11" customWidth="1"/>
    <col min="4681" max="4681" width="5" style="11" bestFit="1" customWidth="1"/>
    <col min="4682" max="4682" width="15.42578125" style="11" customWidth="1"/>
    <col min="4683" max="4684" width="9.140625" style="11"/>
    <col min="4685" max="4685" width="9.7109375" style="11" bestFit="1" customWidth="1"/>
    <col min="4686" max="4686" width="11.5703125" style="11" bestFit="1" customWidth="1"/>
    <col min="4687" max="4687" width="1.7109375" style="11" customWidth="1"/>
    <col min="4688" max="4688" width="5" style="11" bestFit="1" customWidth="1"/>
    <col min="4689" max="4690" width="11.140625" style="11" bestFit="1" customWidth="1"/>
    <col min="4691" max="4691" width="12.7109375" style="11" bestFit="1" customWidth="1"/>
    <col min="4692" max="4692" width="1.7109375" style="11" customWidth="1"/>
    <col min="4693" max="4693" width="5" style="11" bestFit="1" customWidth="1"/>
    <col min="4694" max="4695" width="11.140625" style="11" bestFit="1" customWidth="1"/>
    <col min="4696" max="4696" width="12.7109375" style="11" bestFit="1" customWidth="1"/>
    <col min="4697" max="4697" width="1.7109375" style="11" customWidth="1"/>
    <col min="4698" max="4698" width="14.85546875" style="11" customWidth="1"/>
    <col min="4699" max="4699" width="14.5703125" style="11" customWidth="1"/>
    <col min="4700" max="4885" width="9.140625" style="11"/>
    <col min="4886" max="4886" width="9.7109375" style="11" bestFit="1" customWidth="1"/>
    <col min="4887" max="4893" width="0" style="11" hidden="1" customWidth="1"/>
    <col min="4894" max="4894" width="5" style="11" customWidth="1"/>
    <col min="4895" max="4895" width="16.7109375" style="11" customWidth="1"/>
    <col min="4896" max="4897" width="9.140625" style="11" customWidth="1"/>
    <col min="4898" max="4899" width="9.7109375" style="11" customWidth="1"/>
    <col min="4900" max="4900" width="1.7109375" style="11" customWidth="1"/>
    <col min="4901" max="4901" width="5" style="11" customWidth="1"/>
    <col min="4902" max="4902" width="17.140625" style="11" customWidth="1"/>
    <col min="4903" max="4904" width="9.140625" style="11" customWidth="1"/>
    <col min="4905" max="4906" width="9.7109375" style="11" customWidth="1"/>
    <col min="4907" max="4907" width="1.7109375" style="11" customWidth="1"/>
    <col min="4908" max="4908" width="6.28515625" style="11" customWidth="1"/>
    <col min="4909" max="4909" width="14.28515625" style="11" customWidth="1"/>
    <col min="4910" max="4912" width="9.140625" style="11" customWidth="1"/>
    <col min="4913" max="4913" width="9.42578125" style="11" customWidth="1"/>
    <col min="4914" max="4914" width="1.7109375" style="11" customWidth="1"/>
    <col min="4915" max="4915" width="6.5703125" style="11" customWidth="1"/>
    <col min="4916" max="4916" width="18.7109375" style="11" customWidth="1"/>
    <col min="4917" max="4919" width="9.140625" style="11" customWidth="1"/>
    <col min="4920" max="4923" width="1.7109375" style="11" customWidth="1"/>
    <col min="4924" max="4924" width="5" style="11" bestFit="1" customWidth="1"/>
    <col min="4925" max="4925" width="14.42578125" style="11" customWidth="1"/>
    <col min="4926" max="4927" width="9.140625" style="11"/>
    <col min="4928" max="4928" width="9.7109375" style="11" bestFit="1" customWidth="1"/>
    <col min="4929" max="4929" width="9.7109375" style="11" customWidth="1"/>
    <col min="4930" max="4930" width="1.7109375" style="11" customWidth="1"/>
    <col min="4931" max="4931" width="5" style="11" bestFit="1" customWidth="1"/>
    <col min="4932" max="4932" width="14" style="11" customWidth="1"/>
    <col min="4933" max="4934" width="9.140625" style="11"/>
    <col min="4935" max="4935" width="9.7109375" style="11" bestFit="1" customWidth="1"/>
    <col min="4936" max="4936" width="1.7109375" style="11" customWidth="1"/>
    <col min="4937" max="4937" width="5" style="11" bestFit="1" customWidth="1"/>
    <col min="4938" max="4938" width="15.42578125" style="11" customWidth="1"/>
    <col min="4939" max="4940" width="9.140625" style="11"/>
    <col min="4941" max="4941" width="9.7109375" style="11" bestFit="1" customWidth="1"/>
    <col min="4942" max="4942" width="11.5703125" style="11" bestFit="1" customWidth="1"/>
    <col min="4943" max="4943" width="1.7109375" style="11" customWidth="1"/>
    <col min="4944" max="4944" width="5" style="11" bestFit="1" customWidth="1"/>
    <col min="4945" max="4946" width="11.140625" style="11" bestFit="1" customWidth="1"/>
    <col min="4947" max="4947" width="12.7109375" style="11" bestFit="1" customWidth="1"/>
    <col min="4948" max="4948" width="1.7109375" style="11" customWidth="1"/>
    <col min="4949" max="4949" width="5" style="11" bestFit="1" customWidth="1"/>
    <col min="4950" max="4951" width="11.140625" style="11" bestFit="1" customWidth="1"/>
    <col min="4952" max="4952" width="12.7109375" style="11" bestFit="1" customWidth="1"/>
    <col min="4953" max="4953" width="1.7109375" style="11" customWidth="1"/>
    <col min="4954" max="4954" width="14.85546875" style="11" customWidth="1"/>
    <col min="4955" max="4955" width="14.5703125" style="11" customWidth="1"/>
    <col min="4956" max="5141" width="9.140625" style="11"/>
    <col min="5142" max="5142" width="9.7109375" style="11" bestFit="1" customWidth="1"/>
    <col min="5143" max="5149" width="0" style="11" hidden="1" customWidth="1"/>
    <col min="5150" max="5150" width="5" style="11" customWidth="1"/>
    <col min="5151" max="5151" width="16.7109375" style="11" customWidth="1"/>
    <col min="5152" max="5153" width="9.140625" style="11" customWidth="1"/>
    <col min="5154" max="5155" width="9.7109375" style="11" customWidth="1"/>
    <col min="5156" max="5156" width="1.7109375" style="11" customWidth="1"/>
    <col min="5157" max="5157" width="5" style="11" customWidth="1"/>
    <col min="5158" max="5158" width="17.140625" style="11" customWidth="1"/>
    <col min="5159" max="5160" width="9.140625" style="11" customWidth="1"/>
    <col min="5161" max="5162" width="9.7109375" style="11" customWidth="1"/>
    <col min="5163" max="5163" width="1.7109375" style="11" customWidth="1"/>
    <col min="5164" max="5164" width="6.28515625" style="11" customWidth="1"/>
    <col min="5165" max="5165" width="14.28515625" style="11" customWidth="1"/>
    <col min="5166" max="5168" width="9.140625" style="11" customWidth="1"/>
    <col min="5169" max="5169" width="9.42578125" style="11" customWidth="1"/>
    <col min="5170" max="5170" width="1.7109375" style="11" customWidth="1"/>
    <col min="5171" max="5171" width="6.5703125" style="11" customWidth="1"/>
    <col min="5172" max="5172" width="18.7109375" style="11" customWidth="1"/>
    <col min="5173" max="5175" width="9.140625" style="11" customWidth="1"/>
    <col min="5176" max="5179" width="1.7109375" style="11" customWidth="1"/>
    <col min="5180" max="5180" width="5" style="11" bestFit="1" customWidth="1"/>
    <col min="5181" max="5181" width="14.42578125" style="11" customWidth="1"/>
    <col min="5182" max="5183" width="9.140625" style="11"/>
    <col min="5184" max="5184" width="9.7109375" style="11" bestFit="1" customWidth="1"/>
    <col min="5185" max="5185" width="9.7109375" style="11" customWidth="1"/>
    <col min="5186" max="5186" width="1.7109375" style="11" customWidth="1"/>
    <col min="5187" max="5187" width="5" style="11" bestFit="1" customWidth="1"/>
    <col min="5188" max="5188" width="14" style="11" customWidth="1"/>
    <col min="5189" max="5190" width="9.140625" style="11"/>
    <col min="5191" max="5191" width="9.7109375" style="11" bestFit="1" customWidth="1"/>
    <col min="5192" max="5192" width="1.7109375" style="11" customWidth="1"/>
    <col min="5193" max="5193" width="5" style="11" bestFit="1" customWidth="1"/>
    <col min="5194" max="5194" width="15.42578125" style="11" customWidth="1"/>
    <col min="5195" max="5196" width="9.140625" style="11"/>
    <col min="5197" max="5197" width="9.7109375" style="11" bestFit="1" customWidth="1"/>
    <col min="5198" max="5198" width="11.5703125" style="11" bestFit="1" customWidth="1"/>
    <col min="5199" max="5199" width="1.7109375" style="11" customWidth="1"/>
    <col min="5200" max="5200" width="5" style="11" bestFit="1" customWidth="1"/>
    <col min="5201" max="5202" width="11.140625" style="11" bestFit="1" customWidth="1"/>
    <col min="5203" max="5203" width="12.7109375" style="11" bestFit="1" customWidth="1"/>
    <col min="5204" max="5204" width="1.7109375" style="11" customWidth="1"/>
    <col min="5205" max="5205" width="5" style="11" bestFit="1" customWidth="1"/>
    <col min="5206" max="5207" width="11.140625" style="11" bestFit="1" customWidth="1"/>
    <col min="5208" max="5208" width="12.7109375" style="11" bestFit="1" customWidth="1"/>
    <col min="5209" max="5209" width="1.7109375" style="11" customWidth="1"/>
    <col min="5210" max="5210" width="14.85546875" style="11" customWidth="1"/>
    <col min="5211" max="5211" width="14.5703125" style="11" customWidth="1"/>
    <col min="5212" max="5397" width="9.140625" style="11"/>
    <col min="5398" max="5398" width="9.7109375" style="11" bestFit="1" customWidth="1"/>
    <col min="5399" max="5405" width="0" style="11" hidden="1" customWidth="1"/>
    <col min="5406" max="5406" width="5" style="11" customWidth="1"/>
    <col min="5407" max="5407" width="16.7109375" style="11" customWidth="1"/>
    <col min="5408" max="5409" width="9.140625" style="11" customWidth="1"/>
    <col min="5410" max="5411" width="9.7109375" style="11" customWidth="1"/>
    <col min="5412" max="5412" width="1.7109375" style="11" customWidth="1"/>
    <col min="5413" max="5413" width="5" style="11" customWidth="1"/>
    <col min="5414" max="5414" width="17.140625" style="11" customWidth="1"/>
    <col min="5415" max="5416" width="9.140625" style="11" customWidth="1"/>
    <col min="5417" max="5418" width="9.7109375" style="11" customWidth="1"/>
    <col min="5419" max="5419" width="1.7109375" style="11" customWidth="1"/>
    <col min="5420" max="5420" width="6.28515625" style="11" customWidth="1"/>
    <col min="5421" max="5421" width="14.28515625" style="11" customWidth="1"/>
    <col min="5422" max="5424" width="9.140625" style="11" customWidth="1"/>
    <col min="5425" max="5425" width="9.42578125" style="11" customWidth="1"/>
    <col min="5426" max="5426" width="1.7109375" style="11" customWidth="1"/>
    <col min="5427" max="5427" width="6.5703125" style="11" customWidth="1"/>
    <col min="5428" max="5428" width="18.7109375" style="11" customWidth="1"/>
    <col min="5429" max="5431" width="9.140625" style="11" customWidth="1"/>
    <col min="5432" max="5435" width="1.7109375" style="11" customWidth="1"/>
    <col min="5436" max="5436" width="5" style="11" bestFit="1" customWidth="1"/>
    <col min="5437" max="5437" width="14.42578125" style="11" customWidth="1"/>
    <col min="5438" max="5439" width="9.140625" style="11"/>
    <col min="5440" max="5440" width="9.7109375" style="11" bestFit="1" customWidth="1"/>
    <col min="5441" max="5441" width="9.7109375" style="11" customWidth="1"/>
    <col min="5442" max="5442" width="1.7109375" style="11" customWidth="1"/>
    <col min="5443" max="5443" width="5" style="11" bestFit="1" customWidth="1"/>
    <col min="5444" max="5444" width="14" style="11" customWidth="1"/>
    <col min="5445" max="5446" width="9.140625" style="11"/>
    <col min="5447" max="5447" width="9.7109375" style="11" bestFit="1" customWidth="1"/>
    <col min="5448" max="5448" width="1.7109375" style="11" customWidth="1"/>
    <col min="5449" max="5449" width="5" style="11" bestFit="1" customWidth="1"/>
    <col min="5450" max="5450" width="15.42578125" style="11" customWidth="1"/>
    <col min="5451" max="5452" width="9.140625" style="11"/>
    <col min="5453" max="5453" width="9.7109375" style="11" bestFit="1" customWidth="1"/>
    <col min="5454" max="5454" width="11.5703125" style="11" bestFit="1" customWidth="1"/>
    <col min="5455" max="5455" width="1.7109375" style="11" customWidth="1"/>
    <col min="5456" max="5456" width="5" style="11" bestFit="1" customWidth="1"/>
    <col min="5457" max="5458" width="11.140625" style="11" bestFit="1" customWidth="1"/>
    <col min="5459" max="5459" width="12.7109375" style="11" bestFit="1" customWidth="1"/>
    <col min="5460" max="5460" width="1.7109375" style="11" customWidth="1"/>
    <col min="5461" max="5461" width="5" style="11" bestFit="1" customWidth="1"/>
    <col min="5462" max="5463" width="11.140625" style="11" bestFit="1" customWidth="1"/>
    <col min="5464" max="5464" width="12.7109375" style="11" bestFit="1" customWidth="1"/>
    <col min="5465" max="5465" width="1.7109375" style="11" customWidth="1"/>
    <col min="5466" max="5466" width="14.85546875" style="11" customWidth="1"/>
    <col min="5467" max="5467" width="14.5703125" style="11" customWidth="1"/>
    <col min="5468" max="5653" width="9.140625" style="11"/>
    <col min="5654" max="5654" width="9.7109375" style="11" bestFit="1" customWidth="1"/>
    <col min="5655" max="5661" width="0" style="11" hidden="1" customWidth="1"/>
    <col min="5662" max="5662" width="5" style="11" customWidth="1"/>
    <col min="5663" max="5663" width="16.7109375" style="11" customWidth="1"/>
    <col min="5664" max="5665" width="9.140625" style="11" customWidth="1"/>
    <col min="5666" max="5667" width="9.7109375" style="11" customWidth="1"/>
    <col min="5668" max="5668" width="1.7109375" style="11" customWidth="1"/>
    <col min="5669" max="5669" width="5" style="11" customWidth="1"/>
    <col min="5670" max="5670" width="17.140625" style="11" customWidth="1"/>
    <col min="5671" max="5672" width="9.140625" style="11" customWidth="1"/>
    <col min="5673" max="5674" width="9.7109375" style="11" customWidth="1"/>
    <col min="5675" max="5675" width="1.7109375" style="11" customWidth="1"/>
    <col min="5676" max="5676" width="6.28515625" style="11" customWidth="1"/>
    <col min="5677" max="5677" width="14.28515625" style="11" customWidth="1"/>
    <col min="5678" max="5680" width="9.140625" style="11" customWidth="1"/>
    <col min="5681" max="5681" width="9.42578125" style="11" customWidth="1"/>
    <col min="5682" max="5682" width="1.7109375" style="11" customWidth="1"/>
    <col min="5683" max="5683" width="6.5703125" style="11" customWidth="1"/>
    <col min="5684" max="5684" width="18.7109375" style="11" customWidth="1"/>
    <col min="5685" max="5687" width="9.140625" style="11" customWidth="1"/>
    <col min="5688" max="5691" width="1.7109375" style="11" customWidth="1"/>
    <col min="5692" max="5692" width="5" style="11" bestFit="1" customWidth="1"/>
    <col min="5693" max="5693" width="14.42578125" style="11" customWidth="1"/>
    <col min="5694" max="5695" width="9.140625" style="11"/>
    <col min="5696" max="5696" width="9.7109375" style="11" bestFit="1" customWidth="1"/>
    <col min="5697" max="5697" width="9.7109375" style="11" customWidth="1"/>
    <col min="5698" max="5698" width="1.7109375" style="11" customWidth="1"/>
    <col min="5699" max="5699" width="5" style="11" bestFit="1" customWidth="1"/>
    <col min="5700" max="5700" width="14" style="11" customWidth="1"/>
    <col min="5701" max="5702" width="9.140625" style="11"/>
    <col min="5703" max="5703" width="9.7109375" style="11" bestFit="1" customWidth="1"/>
    <col min="5704" max="5704" width="1.7109375" style="11" customWidth="1"/>
    <col min="5705" max="5705" width="5" style="11" bestFit="1" customWidth="1"/>
    <col min="5706" max="5706" width="15.42578125" style="11" customWidth="1"/>
    <col min="5707" max="5708" width="9.140625" style="11"/>
    <col min="5709" max="5709" width="9.7109375" style="11" bestFit="1" customWidth="1"/>
    <col min="5710" max="5710" width="11.5703125" style="11" bestFit="1" customWidth="1"/>
    <col min="5711" max="5711" width="1.7109375" style="11" customWidth="1"/>
    <col min="5712" max="5712" width="5" style="11" bestFit="1" customWidth="1"/>
    <col min="5713" max="5714" width="11.140625" style="11" bestFit="1" customWidth="1"/>
    <col min="5715" max="5715" width="12.7109375" style="11" bestFit="1" customWidth="1"/>
    <col min="5716" max="5716" width="1.7109375" style="11" customWidth="1"/>
    <col min="5717" max="5717" width="5" style="11" bestFit="1" customWidth="1"/>
    <col min="5718" max="5719" width="11.140625" style="11" bestFit="1" customWidth="1"/>
    <col min="5720" max="5720" width="12.7109375" style="11" bestFit="1" customWidth="1"/>
    <col min="5721" max="5721" width="1.7109375" style="11" customWidth="1"/>
    <col min="5722" max="5722" width="14.85546875" style="11" customWidth="1"/>
    <col min="5723" max="5723" width="14.5703125" style="11" customWidth="1"/>
    <col min="5724" max="5909" width="9.140625" style="11"/>
    <col min="5910" max="5910" width="9.7109375" style="11" bestFit="1" customWidth="1"/>
    <col min="5911" max="5917" width="0" style="11" hidden="1" customWidth="1"/>
    <col min="5918" max="5918" width="5" style="11" customWidth="1"/>
    <col min="5919" max="5919" width="16.7109375" style="11" customWidth="1"/>
    <col min="5920" max="5921" width="9.140625" style="11" customWidth="1"/>
    <col min="5922" max="5923" width="9.7109375" style="11" customWidth="1"/>
    <col min="5924" max="5924" width="1.7109375" style="11" customWidth="1"/>
    <col min="5925" max="5925" width="5" style="11" customWidth="1"/>
    <col min="5926" max="5926" width="17.140625" style="11" customWidth="1"/>
    <col min="5927" max="5928" width="9.140625" style="11" customWidth="1"/>
    <col min="5929" max="5930" width="9.7109375" style="11" customWidth="1"/>
    <col min="5931" max="5931" width="1.7109375" style="11" customWidth="1"/>
    <col min="5932" max="5932" width="6.28515625" style="11" customWidth="1"/>
    <col min="5933" max="5933" width="14.28515625" style="11" customWidth="1"/>
    <col min="5934" max="5936" width="9.140625" style="11" customWidth="1"/>
    <col min="5937" max="5937" width="9.42578125" style="11" customWidth="1"/>
    <col min="5938" max="5938" width="1.7109375" style="11" customWidth="1"/>
    <col min="5939" max="5939" width="6.5703125" style="11" customWidth="1"/>
    <col min="5940" max="5940" width="18.7109375" style="11" customWidth="1"/>
    <col min="5941" max="5943" width="9.140625" style="11" customWidth="1"/>
    <col min="5944" max="5947" width="1.7109375" style="11" customWidth="1"/>
    <col min="5948" max="5948" width="5" style="11" bestFit="1" customWidth="1"/>
    <col min="5949" max="5949" width="14.42578125" style="11" customWidth="1"/>
    <col min="5950" max="5951" width="9.140625" style="11"/>
    <col min="5952" max="5952" width="9.7109375" style="11" bestFit="1" customWidth="1"/>
    <col min="5953" max="5953" width="9.7109375" style="11" customWidth="1"/>
    <col min="5954" max="5954" width="1.7109375" style="11" customWidth="1"/>
    <col min="5955" max="5955" width="5" style="11" bestFit="1" customWidth="1"/>
    <col min="5956" max="5956" width="14" style="11" customWidth="1"/>
    <col min="5957" max="5958" width="9.140625" style="11"/>
    <col min="5959" max="5959" width="9.7109375" style="11" bestFit="1" customWidth="1"/>
    <col min="5960" max="5960" width="1.7109375" style="11" customWidth="1"/>
    <col min="5961" max="5961" width="5" style="11" bestFit="1" customWidth="1"/>
    <col min="5962" max="5962" width="15.42578125" style="11" customWidth="1"/>
    <col min="5963" max="5964" width="9.140625" style="11"/>
    <col min="5965" max="5965" width="9.7109375" style="11" bestFit="1" customWidth="1"/>
    <col min="5966" max="5966" width="11.5703125" style="11" bestFit="1" customWidth="1"/>
    <col min="5967" max="5967" width="1.7109375" style="11" customWidth="1"/>
    <col min="5968" max="5968" width="5" style="11" bestFit="1" customWidth="1"/>
    <col min="5969" max="5970" width="11.140625" style="11" bestFit="1" customWidth="1"/>
    <col min="5971" max="5971" width="12.7109375" style="11" bestFit="1" customWidth="1"/>
    <col min="5972" max="5972" width="1.7109375" style="11" customWidth="1"/>
    <col min="5973" max="5973" width="5" style="11" bestFit="1" customWidth="1"/>
    <col min="5974" max="5975" width="11.140625" style="11" bestFit="1" customWidth="1"/>
    <col min="5976" max="5976" width="12.7109375" style="11" bestFit="1" customWidth="1"/>
    <col min="5977" max="5977" width="1.7109375" style="11" customWidth="1"/>
    <col min="5978" max="5978" width="14.85546875" style="11" customWidth="1"/>
    <col min="5979" max="5979" width="14.5703125" style="11" customWidth="1"/>
    <col min="5980" max="6165" width="9.140625" style="11"/>
    <col min="6166" max="6166" width="9.7109375" style="11" bestFit="1" customWidth="1"/>
    <col min="6167" max="6173" width="0" style="11" hidden="1" customWidth="1"/>
    <col min="6174" max="6174" width="5" style="11" customWidth="1"/>
    <col min="6175" max="6175" width="16.7109375" style="11" customWidth="1"/>
    <col min="6176" max="6177" width="9.140625" style="11" customWidth="1"/>
    <col min="6178" max="6179" width="9.7109375" style="11" customWidth="1"/>
    <col min="6180" max="6180" width="1.7109375" style="11" customWidth="1"/>
    <col min="6181" max="6181" width="5" style="11" customWidth="1"/>
    <col min="6182" max="6182" width="17.140625" style="11" customWidth="1"/>
    <col min="6183" max="6184" width="9.140625" style="11" customWidth="1"/>
    <col min="6185" max="6186" width="9.7109375" style="11" customWidth="1"/>
    <col min="6187" max="6187" width="1.7109375" style="11" customWidth="1"/>
    <col min="6188" max="6188" width="6.28515625" style="11" customWidth="1"/>
    <col min="6189" max="6189" width="14.28515625" style="11" customWidth="1"/>
    <col min="6190" max="6192" width="9.140625" style="11" customWidth="1"/>
    <col min="6193" max="6193" width="9.42578125" style="11" customWidth="1"/>
    <col min="6194" max="6194" width="1.7109375" style="11" customWidth="1"/>
    <col min="6195" max="6195" width="6.5703125" style="11" customWidth="1"/>
    <col min="6196" max="6196" width="18.7109375" style="11" customWidth="1"/>
    <col min="6197" max="6199" width="9.140625" style="11" customWidth="1"/>
    <col min="6200" max="6203" width="1.7109375" style="11" customWidth="1"/>
    <col min="6204" max="6204" width="5" style="11" bestFit="1" customWidth="1"/>
    <col min="6205" max="6205" width="14.42578125" style="11" customWidth="1"/>
    <col min="6206" max="6207" width="9.140625" style="11"/>
    <col min="6208" max="6208" width="9.7109375" style="11" bestFit="1" customWidth="1"/>
    <col min="6209" max="6209" width="9.7109375" style="11" customWidth="1"/>
    <col min="6210" max="6210" width="1.7109375" style="11" customWidth="1"/>
    <col min="6211" max="6211" width="5" style="11" bestFit="1" customWidth="1"/>
    <col min="6212" max="6212" width="14" style="11" customWidth="1"/>
    <col min="6213" max="6214" width="9.140625" style="11"/>
    <col min="6215" max="6215" width="9.7109375" style="11" bestFit="1" customWidth="1"/>
    <col min="6216" max="6216" width="1.7109375" style="11" customWidth="1"/>
    <col min="6217" max="6217" width="5" style="11" bestFit="1" customWidth="1"/>
    <col min="6218" max="6218" width="15.42578125" style="11" customWidth="1"/>
    <col min="6219" max="6220" width="9.140625" style="11"/>
    <col min="6221" max="6221" width="9.7109375" style="11" bestFit="1" customWidth="1"/>
    <col min="6222" max="6222" width="11.5703125" style="11" bestFit="1" customWidth="1"/>
    <col min="6223" max="6223" width="1.7109375" style="11" customWidth="1"/>
    <col min="6224" max="6224" width="5" style="11" bestFit="1" customWidth="1"/>
    <col min="6225" max="6226" width="11.140625" style="11" bestFit="1" customWidth="1"/>
    <col min="6227" max="6227" width="12.7109375" style="11" bestFit="1" customWidth="1"/>
    <col min="6228" max="6228" width="1.7109375" style="11" customWidth="1"/>
    <col min="6229" max="6229" width="5" style="11" bestFit="1" customWidth="1"/>
    <col min="6230" max="6231" width="11.140625" style="11" bestFit="1" customWidth="1"/>
    <col min="6232" max="6232" width="12.7109375" style="11" bestFit="1" customWidth="1"/>
    <col min="6233" max="6233" width="1.7109375" style="11" customWidth="1"/>
    <col min="6234" max="6234" width="14.85546875" style="11" customWidth="1"/>
    <col min="6235" max="6235" width="14.5703125" style="11" customWidth="1"/>
    <col min="6236" max="6421" width="9.140625" style="11"/>
    <col min="6422" max="6422" width="9.7109375" style="11" bestFit="1" customWidth="1"/>
    <col min="6423" max="6429" width="0" style="11" hidden="1" customWidth="1"/>
    <col min="6430" max="6430" width="5" style="11" customWidth="1"/>
    <col min="6431" max="6431" width="16.7109375" style="11" customWidth="1"/>
    <col min="6432" max="6433" width="9.140625" style="11" customWidth="1"/>
    <col min="6434" max="6435" width="9.7109375" style="11" customWidth="1"/>
    <col min="6436" max="6436" width="1.7109375" style="11" customWidth="1"/>
    <col min="6437" max="6437" width="5" style="11" customWidth="1"/>
    <col min="6438" max="6438" width="17.140625" style="11" customWidth="1"/>
    <col min="6439" max="6440" width="9.140625" style="11" customWidth="1"/>
    <col min="6441" max="6442" width="9.7109375" style="11" customWidth="1"/>
    <col min="6443" max="6443" width="1.7109375" style="11" customWidth="1"/>
    <col min="6444" max="6444" width="6.28515625" style="11" customWidth="1"/>
    <col min="6445" max="6445" width="14.28515625" style="11" customWidth="1"/>
    <col min="6446" max="6448" width="9.140625" style="11" customWidth="1"/>
    <col min="6449" max="6449" width="9.42578125" style="11" customWidth="1"/>
    <col min="6450" max="6450" width="1.7109375" style="11" customWidth="1"/>
    <col min="6451" max="6451" width="6.5703125" style="11" customWidth="1"/>
    <col min="6452" max="6452" width="18.7109375" style="11" customWidth="1"/>
    <col min="6453" max="6455" width="9.140625" style="11" customWidth="1"/>
    <col min="6456" max="6459" width="1.7109375" style="11" customWidth="1"/>
    <col min="6460" max="6460" width="5" style="11" bestFit="1" customWidth="1"/>
    <col min="6461" max="6461" width="14.42578125" style="11" customWidth="1"/>
    <col min="6462" max="6463" width="9.140625" style="11"/>
    <col min="6464" max="6464" width="9.7109375" style="11" bestFit="1" customWidth="1"/>
    <col min="6465" max="6465" width="9.7109375" style="11" customWidth="1"/>
    <col min="6466" max="6466" width="1.7109375" style="11" customWidth="1"/>
    <col min="6467" max="6467" width="5" style="11" bestFit="1" customWidth="1"/>
    <col min="6468" max="6468" width="14" style="11" customWidth="1"/>
    <col min="6469" max="6470" width="9.140625" style="11"/>
    <col min="6471" max="6471" width="9.7109375" style="11" bestFit="1" customWidth="1"/>
    <col min="6472" max="6472" width="1.7109375" style="11" customWidth="1"/>
    <col min="6473" max="6473" width="5" style="11" bestFit="1" customWidth="1"/>
    <col min="6474" max="6474" width="15.42578125" style="11" customWidth="1"/>
    <col min="6475" max="6476" width="9.140625" style="11"/>
    <col min="6477" max="6477" width="9.7109375" style="11" bestFit="1" customWidth="1"/>
    <col min="6478" max="6478" width="11.5703125" style="11" bestFit="1" customWidth="1"/>
    <col min="6479" max="6479" width="1.7109375" style="11" customWidth="1"/>
    <col min="6480" max="6480" width="5" style="11" bestFit="1" customWidth="1"/>
    <col min="6481" max="6482" width="11.140625" style="11" bestFit="1" customWidth="1"/>
    <col min="6483" max="6483" width="12.7109375" style="11" bestFit="1" customWidth="1"/>
    <col min="6484" max="6484" width="1.7109375" style="11" customWidth="1"/>
    <col min="6485" max="6485" width="5" style="11" bestFit="1" customWidth="1"/>
    <col min="6486" max="6487" width="11.140625" style="11" bestFit="1" customWidth="1"/>
    <col min="6488" max="6488" width="12.7109375" style="11" bestFit="1" customWidth="1"/>
    <col min="6489" max="6489" width="1.7109375" style="11" customWidth="1"/>
    <col min="6490" max="6490" width="14.85546875" style="11" customWidth="1"/>
    <col min="6491" max="6491" width="14.5703125" style="11" customWidth="1"/>
    <col min="6492" max="6677" width="9.140625" style="11"/>
    <col min="6678" max="6678" width="9.7109375" style="11" bestFit="1" customWidth="1"/>
    <col min="6679" max="6685" width="0" style="11" hidden="1" customWidth="1"/>
    <col min="6686" max="6686" width="5" style="11" customWidth="1"/>
    <col min="6687" max="6687" width="16.7109375" style="11" customWidth="1"/>
    <col min="6688" max="6689" width="9.140625" style="11" customWidth="1"/>
    <col min="6690" max="6691" width="9.7109375" style="11" customWidth="1"/>
    <col min="6692" max="6692" width="1.7109375" style="11" customWidth="1"/>
    <col min="6693" max="6693" width="5" style="11" customWidth="1"/>
    <col min="6694" max="6694" width="17.140625" style="11" customWidth="1"/>
    <col min="6695" max="6696" width="9.140625" style="11" customWidth="1"/>
    <col min="6697" max="6698" width="9.7109375" style="11" customWidth="1"/>
    <col min="6699" max="6699" width="1.7109375" style="11" customWidth="1"/>
    <col min="6700" max="6700" width="6.28515625" style="11" customWidth="1"/>
    <col min="6701" max="6701" width="14.28515625" style="11" customWidth="1"/>
    <col min="6702" max="6704" width="9.140625" style="11" customWidth="1"/>
    <col min="6705" max="6705" width="9.42578125" style="11" customWidth="1"/>
    <col min="6706" max="6706" width="1.7109375" style="11" customWidth="1"/>
    <col min="6707" max="6707" width="6.5703125" style="11" customWidth="1"/>
    <col min="6708" max="6708" width="18.7109375" style="11" customWidth="1"/>
    <col min="6709" max="6711" width="9.140625" style="11" customWidth="1"/>
    <col min="6712" max="6715" width="1.7109375" style="11" customWidth="1"/>
    <col min="6716" max="6716" width="5" style="11" bestFit="1" customWidth="1"/>
    <col min="6717" max="6717" width="14.42578125" style="11" customWidth="1"/>
    <col min="6718" max="6719" width="9.140625" style="11"/>
    <col min="6720" max="6720" width="9.7109375" style="11" bestFit="1" customWidth="1"/>
    <col min="6721" max="6721" width="9.7109375" style="11" customWidth="1"/>
    <col min="6722" max="6722" width="1.7109375" style="11" customWidth="1"/>
    <col min="6723" max="6723" width="5" style="11" bestFit="1" customWidth="1"/>
    <col min="6724" max="6724" width="14" style="11" customWidth="1"/>
    <col min="6725" max="6726" width="9.140625" style="11"/>
    <col min="6727" max="6727" width="9.7109375" style="11" bestFit="1" customWidth="1"/>
    <col min="6728" max="6728" width="1.7109375" style="11" customWidth="1"/>
    <col min="6729" max="6729" width="5" style="11" bestFit="1" customWidth="1"/>
    <col min="6730" max="6730" width="15.42578125" style="11" customWidth="1"/>
    <col min="6731" max="6732" width="9.140625" style="11"/>
    <col min="6733" max="6733" width="9.7109375" style="11" bestFit="1" customWidth="1"/>
    <col min="6734" max="6734" width="11.5703125" style="11" bestFit="1" customWidth="1"/>
    <col min="6735" max="6735" width="1.7109375" style="11" customWidth="1"/>
    <col min="6736" max="6736" width="5" style="11" bestFit="1" customWidth="1"/>
    <col min="6737" max="6738" width="11.140625" style="11" bestFit="1" customWidth="1"/>
    <col min="6739" max="6739" width="12.7109375" style="11" bestFit="1" customWidth="1"/>
    <col min="6740" max="6740" width="1.7109375" style="11" customWidth="1"/>
    <col min="6741" max="6741" width="5" style="11" bestFit="1" customWidth="1"/>
    <col min="6742" max="6743" width="11.140625" style="11" bestFit="1" customWidth="1"/>
    <col min="6744" max="6744" width="12.7109375" style="11" bestFit="1" customWidth="1"/>
    <col min="6745" max="6745" width="1.7109375" style="11" customWidth="1"/>
    <col min="6746" max="6746" width="14.85546875" style="11" customWidth="1"/>
    <col min="6747" max="6747" width="14.5703125" style="11" customWidth="1"/>
    <col min="6748" max="6933" width="9.140625" style="11"/>
    <col min="6934" max="6934" width="9.7109375" style="11" bestFit="1" customWidth="1"/>
    <col min="6935" max="6941" width="0" style="11" hidden="1" customWidth="1"/>
    <col min="6942" max="6942" width="5" style="11" customWidth="1"/>
    <col min="6943" max="6943" width="16.7109375" style="11" customWidth="1"/>
    <col min="6944" max="6945" width="9.140625" style="11" customWidth="1"/>
    <col min="6946" max="6947" width="9.7109375" style="11" customWidth="1"/>
    <col min="6948" max="6948" width="1.7109375" style="11" customWidth="1"/>
    <col min="6949" max="6949" width="5" style="11" customWidth="1"/>
    <col min="6950" max="6950" width="17.140625" style="11" customWidth="1"/>
    <col min="6951" max="6952" width="9.140625" style="11" customWidth="1"/>
    <col min="6953" max="6954" width="9.7109375" style="11" customWidth="1"/>
    <col min="6955" max="6955" width="1.7109375" style="11" customWidth="1"/>
    <col min="6956" max="6956" width="6.28515625" style="11" customWidth="1"/>
    <col min="6957" max="6957" width="14.28515625" style="11" customWidth="1"/>
    <col min="6958" max="6960" width="9.140625" style="11" customWidth="1"/>
    <col min="6961" max="6961" width="9.42578125" style="11" customWidth="1"/>
    <col min="6962" max="6962" width="1.7109375" style="11" customWidth="1"/>
    <col min="6963" max="6963" width="6.5703125" style="11" customWidth="1"/>
    <col min="6964" max="6964" width="18.7109375" style="11" customWidth="1"/>
    <col min="6965" max="6967" width="9.140625" style="11" customWidth="1"/>
    <col min="6968" max="6971" width="1.7109375" style="11" customWidth="1"/>
    <col min="6972" max="6972" width="5" style="11" bestFit="1" customWidth="1"/>
    <col min="6973" max="6973" width="14.42578125" style="11" customWidth="1"/>
    <col min="6974" max="6975" width="9.140625" style="11"/>
    <col min="6976" max="6976" width="9.7109375" style="11" bestFit="1" customWidth="1"/>
    <col min="6977" max="6977" width="9.7109375" style="11" customWidth="1"/>
    <col min="6978" max="6978" width="1.7109375" style="11" customWidth="1"/>
    <col min="6979" max="6979" width="5" style="11" bestFit="1" customWidth="1"/>
    <col min="6980" max="6980" width="14" style="11" customWidth="1"/>
    <col min="6981" max="6982" width="9.140625" style="11"/>
    <col min="6983" max="6983" width="9.7109375" style="11" bestFit="1" customWidth="1"/>
    <col min="6984" max="6984" width="1.7109375" style="11" customWidth="1"/>
    <col min="6985" max="6985" width="5" style="11" bestFit="1" customWidth="1"/>
    <col min="6986" max="6986" width="15.42578125" style="11" customWidth="1"/>
    <col min="6987" max="6988" width="9.140625" style="11"/>
    <col min="6989" max="6989" width="9.7109375" style="11" bestFit="1" customWidth="1"/>
    <col min="6990" max="6990" width="11.5703125" style="11" bestFit="1" customWidth="1"/>
    <col min="6991" max="6991" width="1.7109375" style="11" customWidth="1"/>
    <col min="6992" max="6992" width="5" style="11" bestFit="1" customWidth="1"/>
    <col min="6993" max="6994" width="11.140625" style="11" bestFit="1" customWidth="1"/>
    <col min="6995" max="6995" width="12.7109375" style="11" bestFit="1" customWidth="1"/>
    <col min="6996" max="6996" width="1.7109375" style="11" customWidth="1"/>
    <col min="6997" max="6997" width="5" style="11" bestFit="1" customWidth="1"/>
    <col min="6998" max="6999" width="11.140625" style="11" bestFit="1" customWidth="1"/>
    <col min="7000" max="7000" width="12.7109375" style="11" bestFit="1" customWidth="1"/>
    <col min="7001" max="7001" width="1.7109375" style="11" customWidth="1"/>
    <col min="7002" max="7002" width="14.85546875" style="11" customWidth="1"/>
    <col min="7003" max="7003" width="14.5703125" style="11" customWidth="1"/>
    <col min="7004" max="7189" width="9.140625" style="11"/>
    <col min="7190" max="7190" width="9.7109375" style="11" bestFit="1" customWidth="1"/>
    <col min="7191" max="7197" width="0" style="11" hidden="1" customWidth="1"/>
    <col min="7198" max="7198" width="5" style="11" customWidth="1"/>
    <col min="7199" max="7199" width="16.7109375" style="11" customWidth="1"/>
    <col min="7200" max="7201" width="9.140625" style="11" customWidth="1"/>
    <col min="7202" max="7203" width="9.7109375" style="11" customWidth="1"/>
    <col min="7204" max="7204" width="1.7109375" style="11" customWidth="1"/>
    <col min="7205" max="7205" width="5" style="11" customWidth="1"/>
    <col min="7206" max="7206" width="17.140625" style="11" customWidth="1"/>
    <col min="7207" max="7208" width="9.140625" style="11" customWidth="1"/>
    <col min="7209" max="7210" width="9.7109375" style="11" customWidth="1"/>
    <col min="7211" max="7211" width="1.7109375" style="11" customWidth="1"/>
    <col min="7212" max="7212" width="6.28515625" style="11" customWidth="1"/>
    <col min="7213" max="7213" width="14.28515625" style="11" customWidth="1"/>
    <col min="7214" max="7216" width="9.140625" style="11" customWidth="1"/>
    <col min="7217" max="7217" width="9.42578125" style="11" customWidth="1"/>
    <col min="7218" max="7218" width="1.7109375" style="11" customWidth="1"/>
    <col min="7219" max="7219" width="6.5703125" style="11" customWidth="1"/>
    <col min="7220" max="7220" width="18.7109375" style="11" customWidth="1"/>
    <col min="7221" max="7223" width="9.140625" style="11" customWidth="1"/>
    <col min="7224" max="7227" width="1.7109375" style="11" customWidth="1"/>
    <col min="7228" max="7228" width="5" style="11" bestFit="1" customWidth="1"/>
    <col min="7229" max="7229" width="14.42578125" style="11" customWidth="1"/>
    <col min="7230" max="7231" width="9.140625" style="11"/>
    <col min="7232" max="7232" width="9.7109375" style="11" bestFit="1" customWidth="1"/>
    <col min="7233" max="7233" width="9.7109375" style="11" customWidth="1"/>
    <col min="7234" max="7234" width="1.7109375" style="11" customWidth="1"/>
    <col min="7235" max="7235" width="5" style="11" bestFit="1" customWidth="1"/>
    <col min="7236" max="7236" width="14" style="11" customWidth="1"/>
    <col min="7237" max="7238" width="9.140625" style="11"/>
    <col min="7239" max="7239" width="9.7109375" style="11" bestFit="1" customWidth="1"/>
    <col min="7240" max="7240" width="1.7109375" style="11" customWidth="1"/>
    <col min="7241" max="7241" width="5" style="11" bestFit="1" customWidth="1"/>
    <col min="7242" max="7242" width="15.42578125" style="11" customWidth="1"/>
    <col min="7243" max="7244" width="9.140625" style="11"/>
    <col min="7245" max="7245" width="9.7109375" style="11" bestFit="1" customWidth="1"/>
    <col min="7246" max="7246" width="11.5703125" style="11" bestFit="1" customWidth="1"/>
    <col min="7247" max="7247" width="1.7109375" style="11" customWidth="1"/>
    <col min="7248" max="7248" width="5" style="11" bestFit="1" customWidth="1"/>
    <col min="7249" max="7250" width="11.140625" style="11" bestFit="1" customWidth="1"/>
    <col min="7251" max="7251" width="12.7109375" style="11" bestFit="1" customWidth="1"/>
    <col min="7252" max="7252" width="1.7109375" style="11" customWidth="1"/>
    <col min="7253" max="7253" width="5" style="11" bestFit="1" customWidth="1"/>
    <col min="7254" max="7255" width="11.140625" style="11" bestFit="1" customWidth="1"/>
    <col min="7256" max="7256" width="12.7109375" style="11" bestFit="1" customWidth="1"/>
    <col min="7257" max="7257" width="1.7109375" style="11" customWidth="1"/>
    <col min="7258" max="7258" width="14.85546875" style="11" customWidth="1"/>
    <col min="7259" max="7259" width="14.5703125" style="11" customWidth="1"/>
    <col min="7260" max="7445" width="9.140625" style="11"/>
    <col min="7446" max="7446" width="9.7109375" style="11" bestFit="1" customWidth="1"/>
    <col min="7447" max="7453" width="0" style="11" hidden="1" customWidth="1"/>
    <col min="7454" max="7454" width="5" style="11" customWidth="1"/>
    <col min="7455" max="7455" width="16.7109375" style="11" customWidth="1"/>
    <col min="7456" max="7457" width="9.140625" style="11" customWidth="1"/>
    <col min="7458" max="7459" width="9.7109375" style="11" customWidth="1"/>
    <col min="7460" max="7460" width="1.7109375" style="11" customWidth="1"/>
    <col min="7461" max="7461" width="5" style="11" customWidth="1"/>
    <col min="7462" max="7462" width="17.140625" style="11" customWidth="1"/>
    <col min="7463" max="7464" width="9.140625" style="11" customWidth="1"/>
    <col min="7465" max="7466" width="9.7109375" style="11" customWidth="1"/>
    <col min="7467" max="7467" width="1.7109375" style="11" customWidth="1"/>
    <col min="7468" max="7468" width="6.28515625" style="11" customWidth="1"/>
    <col min="7469" max="7469" width="14.28515625" style="11" customWidth="1"/>
    <col min="7470" max="7472" width="9.140625" style="11" customWidth="1"/>
    <col min="7473" max="7473" width="9.42578125" style="11" customWidth="1"/>
    <col min="7474" max="7474" width="1.7109375" style="11" customWidth="1"/>
    <col min="7475" max="7475" width="6.5703125" style="11" customWidth="1"/>
    <col min="7476" max="7476" width="18.7109375" style="11" customWidth="1"/>
    <col min="7477" max="7479" width="9.140625" style="11" customWidth="1"/>
    <col min="7480" max="7483" width="1.7109375" style="11" customWidth="1"/>
    <col min="7484" max="7484" width="5" style="11" bestFit="1" customWidth="1"/>
    <col min="7485" max="7485" width="14.42578125" style="11" customWidth="1"/>
    <col min="7486" max="7487" width="9.140625" style="11"/>
    <col min="7488" max="7488" width="9.7109375" style="11" bestFit="1" customWidth="1"/>
    <col min="7489" max="7489" width="9.7109375" style="11" customWidth="1"/>
    <col min="7490" max="7490" width="1.7109375" style="11" customWidth="1"/>
    <col min="7491" max="7491" width="5" style="11" bestFit="1" customWidth="1"/>
    <col min="7492" max="7492" width="14" style="11" customWidth="1"/>
    <col min="7493" max="7494" width="9.140625" style="11"/>
    <col min="7495" max="7495" width="9.7109375" style="11" bestFit="1" customWidth="1"/>
    <col min="7496" max="7496" width="1.7109375" style="11" customWidth="1"/>
    <col min="7497" max="7497" width="5" style="11" bestFit="1" customWidth="1"/>
    <col min="7498" max="7498" width="15.42578125" style="11" customWidth="1"/>
    <col min="7499" max="7500" width="9.140625" style="11"/>
    <col min="7501" max="7501" width="9.7109375" style="11" bestFit="1" customWidth="1"/>
    <col min="7502" max="7502" width="11.5703125" style="11" bestFit="1" customWidth="1"/>
    <col min="7503" max="7503" width="1.7109375" style="11" customWidth="1"/>
    <col min="7504" max="7504" width="5" style="11" bestFit="1" customWidth="1"/>
    <col min="7505" max="7506" width="11.140625" style="11" bestFit="1" customWidth="1"/>
    <col min="7507" max="7507" width="12.7109375" style="11" bestFit="1" customWidth="1"/>
    <col min="7508" max="7508" width="1.7109375" style="11" customWidth="1"/>
    <col min="7509" max="7509" width="5" style="11" bestFit="1" customWidth="1"/>
    <col min="7510" max="7511" width="11.140625" style="11" bestFit="1" customWidth="1"/>
    <col min="7512" max="7512" width="12.7109375" style="11" bestFit="1" customWidth="1"/>
    <col min="7513" max="7513" width="1.7109375" style="11" customWidth="1"/>
    <col min="7514" max="7514" width="14.85546875" style="11" customWidth="1"/>
    <col min="7515" max="7515" width="14.5703125" style="11" customWidth="1"/>
    <col min="7516" max="7701" width="9.140625" style="11"/>
    <col min="7702" max="7702" width="9.7109375" style="11" bestFit="1" customWidth="1"/>
    <col min="7703" max="7709" width="0" style="11" hidden="1" customWidth="1"/>
    <col min="7710" max="7710" width="5" style="11" customWidth="1"/>
    <col min="7711" max="7711" width="16.7109375" style="11" customWidth="1"/>
    <col min="7712" max="7713" width="9.140625" style="11" customWidth="1"/>
    <col min="7714" max="7715" width="9.7109375" style="11" customWidth="1"/>
    <col min="7716" max="7716" width="1.7109375" style="11" customWidth="1"/>
    <col min="7717" max="7717" width="5" style="11" customWidth="1"/>
    <col min="7718" max="7718" width="17.140625" style="11" customWidth="1"/>
    <col min="7719" max="7720" width="9.140625" style="11" customWidth="1"/>
    <col min="7721" max="7722" width="9.7109375" style="11" customWidth="1"/>
    <col min="7723" max="7723" width="1.7109375" style="11" customWidth="1"/>
    <col min="7724" max="7724" width="6.28515625" style="11" customWidth="1"/>
    <col min="7725" max="7725" width="14.28515625" style="11" customWidth="1"/>
    <col min="7726" max="7728" width="9.140625" style="11" customWidth="1"/>
    <col min="7729" max="7729" width="9.42578125" style="11" customWidth="1"/>
    <col min="7730" max="7730" width="1.7109375" style="11" customWidth="1"/>
    <col min="7731" max="7731" width="6.5703125" style="11" customWidth="1"/>
    <col min="7732" max="7732" width="18.7109375" style="11" customWidth="1"/>
    <col min="7733" max="7735" width="9.140625" style="11" customWidth="1"/>
    <col min="7736" max="7739" width="1.7109375" style="11" customWidth="1"/>
    <col min="7740" max="7740" width="5" style="11" bestFit="1" customWidth="1"/>
    <col min="7741" max="7741" width="14.42578125" style="11" customWidth="1"/>
    <col min="7742" max="7743" width="9.140625" style="11"/>
    <col min="7744" max="7744" width="9.7109375" style="11" bestFit="1" customWidth="1"/>
    <col min="7745" max="7745" width="9.7109375" style="11" customWidth="1"/>
    <col min="7746" max="7746" width="1.7109375" style="11" customWidth="1"/>
    <col min="7747" max="7747" width="5" style="11" bestFit="1" customWidth="1"/>
    <col min="7748" max="7748" width="14" style="11" customWidth="1"/>
    <col min="7749" max="7750" width="9.140625" style="11"/>
    <col min="7751" max="7751" width="9.7109375" style="11" bestFit="1" customWidth="1"/>
    <col min="7752" max="7752" width="1.7109375" style="11" customWidth="1"/>
    <col min="7753" max="7753" width="5" style="11" bestFit="1" customWidth="1"/>
    <col min="7754" max="7754" width="15.42578125" style="11" customWidth="1"/>
    <col min="7755" max="7756" width="9.140625" style="11"/>
    <col min="7757" max="7757" width="9.7109375" style="11" bestFit="1" customWidth="1"/>
    <col min="7758" max="7758" width="11.5703125" style="11" bestFit="1" customWidth="1"/>
    <col min="7759" max="7759" width="1.7109375" style="11" customWidth="1"/>
    <col min="7760" max="7760" width="5" style="11" bestFit="1" customWidth="1"/>
    <col min="7761" max="7762" width="11.140625" style="11" bestFit="1" customWidth="1"/>
    <col min="7763" max="7763" width="12.7109375" style="11" bestFit="1" customWidth="1"/>
    <col min="7764" max="7764" width="1.7109375" style="11" customWidth="1"/>
    <col min="7765" max="7765" width="5" style="11" bestFit="1" customWidth="1"/>
    <col min="7766" max="7767" width="11.140625" style="11" bestFit="1" customWidth="1"/>
    <col min="7768" max="7768" width="12.7109375" style="11" bestFit="1" customWidth="1"/>
    <col min="7769" max="7769" width="1.7109375" style="11" customWidth="1"/>
    <col min="7770" max="7770" width="14.85546875" style="11" customWidth="1"/>
    <col min="7771" max="7771" width="14.5703125" style="11" customWidth="1"/>
    <col min="7772" max="7957" width="9.140625" style="11"/>
    <col min="7958" max="7958" width="9.7109375" style="11" bestFit="1" customWidth="1"/>
    <col min="7959" max="7965" width="0" style="11" hidden="1" customWidth="1"/>
    <col min="7966" max="7966" width="5" style="11" customWidth="1"/>
    <col min="7967" max="7967" width="16.7109375" style="11" customWidth="1"/>
    <col min="7968" max="7969" width="9.140625" style="11" customWidth="1"/>
    <col min="7970" max="7971" width="9.7109375" style="11" customWidth="1"/>
    <col min="7972" max="7972" width="1.7109375" style="11" customWidth="1"/>
    <col min="7973" max="7973" width="5" style="11" customWidth="1"/>
    <col min="7974" max="7974" width="17.140625" style="11" customWidth="1"/>
    <col min="7975" max="7976" width="9.140625" style="11" customWidth="1"/>
    <col min="7977" max="7978" width="9.7109375" style="11" customWidth="1"/>
    <col min="7979" max="7979" width="1.7109375" style="11" customWidth="1"/>
    <col min="7980" max="7980" width="6.28515625" style="11" customWidth="1"/>
    <col min="7981" max="7981" width="14.28515625" style="11" customWidth="1"/>
    <col min="7982" max="7984" width="9.140625" style="11" customWidth="1"/>
    <col min="7985" max="7985" width="9.42578125" style="11" customWidth="1"/>
    <col min="7986" max="7986" width="1.7109375" style="11" customWidth="1"/>
    <col min="7987" max="7987" width="6.5703125" style="11" customWidth="1"/>
    <col min="7988" max="7988" width="18.7109375" style="11" customWidth="1"/>
    <col min="7989" max="7991" width="9.140625" style="11" customWidth="1"/>
    <col min="7992" max="7995" width="1.7109375" style="11" customWidth="1"/>
    <col min="7996" max="7996" width="5" style="11" bestFit="1" customWidth="1"/>
    <col min="7997" max="7997" width="14.42578125" style="11" customWidth="1"/>
    <col min="7998" max="7999" width="9.140625" style="11"/>
    <col min="8000" max="8000" width="9.7109375" style="11" bestFit="1" customWidth="1"/>
    <col min="8001" max="8001" width="9.7109375" style="11" customWidth="1"/>
    <col min="8002" max="8002" width="1.7109375" style="11" customWidth="1"/>
    <col min="8003" max="8003" width="5" style="11" bestFit="1" customWidth="1"/>
    <col min="8004" max="8004" width="14" style="11" customWidth="1"/>
    <col min="8005" max="8006" width="9.140625" style="11"/>
    <col min="8007" max="8007" width="9.7109375" style="11" bestFit="1" customWidth="1"/>
    <col min="8008" max="8008" width="1.7109375" style="11" customWidth="1"/>
    <col min="8009" max="8009" width="5" style="11" bestFit="1" customWidth="1"/>
    <col min="8010" max="8010" width="15.42578125" style="11" customWidth="1"/>
    <col min="8011" max="8012" width="9.140625" style="11"/>
    <col min="8013" max="8013" width="9.7109375" style="11" bestFit="1" customWidth="1"/>
    <col min="8014" max="8014" width="11.5703125" style="11" bestFit="1" customWidth="1"/>
    <col min="8015" max="8015" width="1.7109375" style="11" customWidth="1"/>
    <col min="8016" max="8016" width="5" style="11" bestFit="1" customWidth="1"/>
    <col min="8017" max="8018" width="11.140625" style="11" bestFit="1" customWidth="1"/>
    <col min="8019" max="8019" width="12.7109375" style="11" bestFit="1" customWidth="1"/>
    <col min="8020" max="8020" width="1.7109375" style="11" customWidth="1"/>
    <col min="8021" max="8021" width="5" style="11" bestFit="1" customWidth="1"/>
    <col min="8022" max="8023" width="11.140625" style="11" bestFit="1" customWidth="1"/>
    <col min="8024" max="8024" width="12.7109375" style="11" bestFit="1" customWidth="1"/>
    <col min="8025" max="8025" width="1.7109375" style="11" customWidth="1"/>
    <col min="8026" max="8026" width="14.85546875" style="11" customWidth="1"/>
    <col min="8027" max="8027" width="14.5703125" style="11" customWidth="1"/>
    <col min="8028" max="8213" width="9.140625" style="11"/>
    <col min="8214" max="8214" width="9.7109375" style="11" bestFit="1" customWidth="1"/>
    <col min="8215" max="8221" width="0" style="11" hidden="1" customWidth="1"/>
    <col min="8222" max="8222" width="5" style="11" customWidth="1"/>
    <col min="8223" max="8223" width="16.7109375" style="11" customWidth="1"/>
    <col min="8224" max="8225" width="9.140625" style="11" customWidth="1"/>
    <col min="8226" max="8227" width="9.7109375" style="11" customWidth="1"/>
    <col min="8228" max="8228" width="1.7109375" style="11" customWidth="1"/>
    <col min="8229" max="8229" width="5" style="11" customWidth="1"/>
    <col min="8230" max="8230" width="17.140625" style="11" customWidth="1"/>
    <col min="8231" max="8232" width="9.140625" style="11" customWidth="1"/>
    <col min="8233" max="8234" width="9.7109375" style="11" customWidth="1"/>
    <col min="8235" max="8235" width="1.7109375" style="11" customWidth="1"/>
    <col min="8236" max="8236" width="6.28515625" style="11" customWidth="1"/>
    <col min="8237" max="8237" width="14.28515625" style="11" customWidth="1"/>
    <col min="8238" max="8240" width="9.140625" style="11" customWidth="1"/>
    <col min="8241" max="8241" width="9.42578125" style="11" customWidth="1"/>
    <col min="8242" max="8242" width="1.7109375" style="11" customWidth="1"/>
    <col min="8243" max="8243" width="6.5703125" style="11" customWidth="1"/>
    <col min="8244" max="8244" width="18.7109375" style="11" customWidth="1"/>
    <col min="8245" max="8247" width="9.140625" style="11" customWidth="1"/>
    <col min="8248" max="8251" width="1.7109375" style="11" customWidth="1"/>
    <col min="8252" max="8252" width="5" style="11" bestFit="1" customWidth="1"/>
    <col min="8253" max="8253" width="14.42578125" style="11" customWidth="1"/>
    <col min="8254" max="8255" width="9.140625" style="11"/>
    <col min="8256" max="8256" width="9.7109375" style="11" bestFit="1" customWidth="1"/>
    <col min="8257" max="8257" width="9.7109375" style="11" customWidth="1"/>
    <col min="8258" max="8258" width="1.7109375" style="11" customWidth="1"/>
    <col min="8259" max="8259" width="5" style="11" bestFit="1" customWidth="1"/>
    <col min="8260" max="8260" width="14" style="11" customWidth="1"/>
    <col min="8261" max="8262" width="9.140625" style="11"/>
    <col min="8263" max="8263" width="9.7109375" style="11" bestFit="1" customWidth="1"/>
    <col min="8264" max="8264" width="1.7109375" style="11" customWidth="1"/>
    <col min="8265" max="8265" width="5" style="11" bestFit="1" customWidth="1"/>
    <col min="8266" max="8266" width="15.42578125" style="11" customWidth="1"/>
    <col min="8267" max="8268" width="9.140625" style="11"/>
    <col min="8269" max="8269" width="9.7109375" style="11" bestFit="1" customWidth="1"/>
    <col min="8270" max="8270" width="11.5703125" style="11" bestFit="1" customWidth="1"/>
    <col min="8271" max="8271" width="1.7109375" style="11" customWidth="1"/>
    <col min="8272" max="8272" width="5" style="11" bestFit="1" customWidth="1"/>
    <col min="8273" max="8274" width="11.140625" style="11" bestFit="1" customWidth="1"/>
    <col min="8275" max="8275" width="12.7109375" style="11" bestFit="1" customWidth="1"/>
    <col min="8276" max="8276" width="1.7109375" style="11" customWidth="1"/>
    <col min="8277" max="8277" width="5" style="11" bestFit="1" customWidth="1"/>
    <col min="8278" max="8279" width="11.140625" style="11" bestFit="1" customWidth="1"/>
    <col min="8280" max="8280" width="12.7109375" style="11" bestFit="1" customWidth="1"/>
    <col min="8281" max="8281" width="1.7109375" style="11" customWidth="1"/>
    <col min="8282" max="8282" width="14.85546875" style="11" customWidth="1"/>
    <col min="8283" max="8283" width="14.5703125" style="11" customWidth="1"/>
    <col min="8284" max="8469" width="9.140625" style="11"/>
    <col min="8470" max="8470" width="9.7109375" style="11" bestFit="1" customWidth="1"/>
    <col min="8471" max="8477" width="0" style="11" hidden="1" customWidth="1"/>
    <col min="8478" max="8478" width="5" style="11" customWidth="1"/>
    <col min="8479" max="8479" width="16.7109375" style="11" customWidth="1"/>
    <col min="8480" max="8481" width="9.140625" style="11" customWidth="1"/>
    <col min="8482" max="8483" width="9.7109375" style="11" customWidth="1"/>
    <col min="8484" max="8484" width="1.7109375" style="11" customWidth="1"/>
    <col min="8485" max="8485" width="5" style="11" customWidth="1"/>
    <col min="8486" max="8486" width="17.140625" style="11" customWidth="1"/>
    <col min="8487" max="8488" width="9.140625" style="11" customWidth="1"/>
    <col min="8489" max="8490" width="9.7109375" style="11" customWidth="1"/>
    <col min="8491" max="8491" width="1.7109375" style="11" customWidth="1"/>
    <col min="8492" max="8492" width="6.28515625" style="11" customWidth="1"/>
    <col min="8493" max="8493" width="14.28515625" style="11" customWidth="1"/>
    <col min="8494" max="8496" width="9.140625" style="11" customWidth="1"/>
    <col min="8497" max="8497" width="9.42578125" style="11" customWidth="1"/>
    <col min="8498" max="8498" width="1.7109375" style="11" customWidth="1"/>
    <col min="8499" max="8499" width="6.5703125" style="11" customWidth="1"/>
    <col min="8500" max="8500" width="18.7109375" style="11" customWidth="1"/>
    <col min="8501" max="8503" width="9.140625" style="11" customWidth="1"/>
    <col min="8504" max="8507" width="1.7109375" style="11" customWidth="1"/>
    <col min="8508" max="8508" width="5" style="11" bestFit="1" customWidth="1"/>
    <col min="8509" max="8509" width="14.42578125" style="11" customWidth="1"/>
    <col min="8510" max="8511" width="9.140625" style="11"/>
    <col min="8512" max="8512" width="9.7109375" style="11" bestFit="1" customWidth="1"/>
    <col min="8513" max="8513" width="9.7109375" style="11" customWidth="1"/>
    <col min="8514" max="8514" width="1.7109375" style="11" customWidth="1"/>
    <col min="8515" max="8515" width="5" style="11" bestFit="1" customWidth="1"/>
    <col min="8516" max="8516" width="14" style="11" customWidth="1"/>
    <col min="8517" max="8518" width="9.140625" style="11"/>
    <col min="8519" max="8519" width="9.7109375" style="11" bestFit="1" customWidth="1"/>
    <col min="8520" max="8520" width="1.7109375" style="11" customWidth="1"/>
    <col min="8521" max="8521" width="5" style="11" bestFit="1" customWidth="1"/>
    <col min="8522" max="8522" width="15.42578125" style="11" customWidth="1"/>
    <col min="8523" max="8524" width="9.140625" style="11"/>
    <col min="8525" max="8525" width="9.7109375" style="11" bestFit="1" customWidth="1"/>
    <col min="8526" max="8526" width="11.5703125" style="11" bestFit="1" customWidth="1"/>
    <col min="8527" max="8527" width="1.7109375" style="11" customWidth="1"/>
    <col min="8528" max="8528" width="5" style="11" bestFit="1" customWidth="1"/>
    <col min="8529" max="8530" width="11.140625" style="11" bestFit="1" customWidth="1"/>
    <col min="8531" max="8531" width="12.7109375" style="11" bestFit="1" customWidth="1"/>
    <col min="8532" max="8532" width="1.7109375" style="11" customWidth="1"/>
    <col min="8533" max="8533" width="5" style="11" bestFit="1" customWidth="1"/>
    <col min="8534" max="8535" width="11.140625" style="11" bestFit="1" customWidth="1"/>
    <col min="8536" max="8536" width="12.7109375" style="11" bestFit="1" customWidth="1"/>
    <col min="8537" max="8537" width="1.7109375" style="11" customWidth="1"/>
    <col min="8538" max="8538" width="14.85546875" style="11" customWidth="1"/>
    <col min="8539" max="8539" width="14.5703125" style="11" customWidth="1"/>
    <col min="8540" max="8725" width="9.140625" style="11"/>
    <col min="8726" max="8726" width="9.7109375" style="11" bestFit="1" customWidth="1"/>
    <col min="8727" max="8733" width="0" style="11" hidden="1" customWidth="1"/>
    <col min="8734" max="8734" width="5" style="11" customWidth="1"/>
    <col min="8735" max="8735" width="16.7109375" style="11" customWidth="1"/>
    <col min="8736" max="8737" width="9.140625" style="11" customWidth="1"/>
    <col min="8738" max="8739" width="9.7109375" style="11" customWidth="1"/>
    <col min="8740" max="8740" width="1.7109375" style="11" customWidth="1"/>
    <col min="8741" max="8741" width="5" style="11" customWidth="1"/>
    <col min="8742" max="8742" width="17.140625" style="11" customWidth="1"/>
    <col min="8743" max="8744" width="9.140625" style="11" customWidth="1"/>
    <col min="8745" max="8746" width="9.7109375" style="11" customWidth="1"/>
    <col min="8747" max="8747" width="1.7109375" style="11" customWidth="1"/>
    <col min="8748" max="8748" width="6.28515625" style="11" customWidth="1"/>
    <col min="8749" max="8749" width="14.28515625" style="11" customWidth="1"/>
    <col min="8750" max="8752" width="9.140625" style="11" customWidth="1"/>
    <col min="8753" max="8753" width="9.42578125" style="11" customWidth="1"/>
    <col min="8754" max="8754" width="1.7109375" style="11" customWidth="1"/>
    <col min="8755" max="8755" width="6.5703125" style="11" customWidth="1"/>
    <col min="8756" max="8756" width="18.7109375" style="11" customWidth="1"/>
    <col min="8757" max="8759" width="9.140625" style="11" customWidth="1"/>
    <col min="8760" max="8763" width="1.7109375" style="11" customWidth="1"/>
    <col min="8764" max="8764" width="5" style="11" bestFit="1" customWidth="1"/>
    <col min="8765" max="8765" width="14.42578125" style="11" customWidth="1"/>
    <col min="8766" max="8767" width="9.140625" style="11"/>
    <col min="8768" max="8768" width="9.7109375" style="11" bestFit="1" customWidth="1"/>
    <col min="8769" max="8769" width="9.7109375" style="11" customWidth="1"/>
    <col min="8770" max="8770" width="1.7109375" style="11" customWidth="1"/>
    <col min="8771" max="8771" width="5" style="11" bestFit="1" customWidth="1"/>
    <col min="8772" max="8772" width="14" style="11" customWidth="1"/>
    <col min="8773" max="8774" width="9.140625" style="11"/>
    <col min="8775" max="8775" width="9.7109375" style="11" bestFit="1" customWidth="1"/>
    <col min="8776" max="8776" width="1.7109375" style="11" customWidth="1"/>
    <col min="8777" max="8777" width="5" style="11" bestFit="1" customWidth="1"/>
    <col min="8778" max="8778" width="15.42578125" style="11" customWidth="1"/>
    <col min="8779" max="8780" width="9.140625" style="11"/>
    <col min="8781" max="8781" width="9.7109375" style="11" bestFit="1" customWidth="1"/>
    <col min="8782" max="8782" width="11.5703125" style="11" bestFit="1" customWidth="1"/>
    <col min="8783" max="8783" width="1.7109375" style="11" customWidth="1"/>
    <col min="8784" max="8784" width="5" style="11" bestFit="1" customWidth="1"/>
    <col min="8785" max="8786" width="11.140625" style="11" bestFit="1" customWidth="1"/>
    <col min="8787" max="8787" width="12.7109375" style="11" bestFit="1" customWidth="1"/>
    <col min="8788" max="8788" width="1.7109375" style="11" customWidth="1"/>
    <col min="8789" max="8789" width="5" style="11" bestFit="1" customWidth="1"/>
    <col min="8790" max="8791" width="11.140625" style="11" bestFit="1" customWidth="1"/>
    <col min="8792" max="8792" width="12.7109375" style="11" bestFit="1" customWidth="1"/>
    <col min="8793" max="8793" width="1.7109375" style="11" customWidth="1"/>
    <col min="8794" max="8794" width="14.85546875" style="11" customWidth="1"/>
    <col min="8795" max="8795" width="14.5703125" style="11" customWidth="1"/>
    <col min="8796" max="8981" width="9.140625" style="11"/>
    <col min="8982" max="8982" width="9.7109375" style="11" bestFit="1" customWidth="1"/>
    <col min="8983" max="8989" width="0" style="11" hidden="1" customWidth="1"/>
    <col min="8990" max="8990" width="5" style="11" customWidth="1"/>
    <col min="8991" max="8991" width="16.7109375" style="11" customWidth="1"/>
    <col min="8992" max="8993" width="9.140625" style="11" customWidth="1"/>
    <col min="8994" max="8995" width="9.7109375" style="11" customWidth="1"/>
    <col min="8996" max="8996" width="1.7109375" style="11" customWidth="1"/>
    <col min="8997" max="8997" width="5" style="11" customWidth="1"/>
    <col min="8998" max="8998" width="17.140625" style="11" customWidth="1"/>
    <col min="8999" max="9000" width="9.140625" style="11" customWidth="1"/>
    <col min="9001" max="9002" width="9.7109375" style="11" customWidth="1"/>
    <col min="9003" max="9003" width="1.7109375" style="11" customWidth="1"/>
    <col min="9004" max="9004" width="6.28515625" style="11" customWidth="1"/>
    <col min="9005" max="9005" width="14.28515625" style="11" customWidth="1"/>
    <col min="9006" max="9008" width="9.140625" style="11" customWidth="1"/>
    <col min="9009" max="9009" width="9.42578125" style="11" customWidth="1"/>
    <col min="9010" max="9010" width="1.7109375" style="11" customWidth="1"/>
    <col min="9011" max="9011" width="6.5703125" style="11" customWidth="1"/>
    <col min="9012" max="9012" width="18.7109375" style="11" customWidth="1"/>
    <col min="9013" max="9015" width="9.140625" style="11" customWidth="1"/>
    <col min="9016" max="9019" width="1.7109375" style="11" customWidth="1"/>
    <col min="9020" max="9020" width="5" style="11" bestFit="1" customWidth="1"/>
    <col min="9021" max="9021" width="14.42578125" style="11" customWidth="1"/>
    <col min="9022" max="9023" width="9.140625" style="11"/>
    <col min="9024" max="9024" width="9.7109375" style="11" bestFit="1" customWidth="1"/>
    <col min="9025" max="9025" width="9.7109375" style="11" customWidth="1"/>
    <col min="9026" max="9026" width="1.7109375" style="11" customWidth="1"/>
    <col min="9027" max="9027" width="5" style="11" bestFit="1" customWidth="1"/>
    <col min="9028" max="9028" width="14" style="11" customWidth="1"/>
    <col min="9029" max="9030" width="9.140625" style="11"/>
    <col min="9031" max="9031" width="9.7109375" style="11" bestFit="1" customWidth="1"/>
    <col min="9032" max="9032" width="1.7109375" style="11" customWidth="1"/>
    <col min="9033" max="9033" width="5" style="11" bestFit="1" customWidth="1"/>
    <col min="9034" max="9034" width="15.42578125" style="11" customWidth="1"/>
    <col min="9035" max="9036" width="9.140625" style="11"/>
    <col min="9037" max="9037" width="9.7109375" style="11" bestFit="1" customWidth="1"/>
    <col min="9038" max="9038" width="11.5703125" style="11" bestFit="1" customWidth="1"/>
    <col min="9039" max="9039" width="1.7109375" style="11" customWidth="1"/>
    <col min="9040" max="9040" width="5" style="11" bestFit="1" customWidth="1"/>
    <col min="9041" max="9042" width="11.140625" style="11" bestFit="1" customWidth="1"/>
    <col min="9043" max="9043" width="12.7109375" style="11" bestFit="1" customWidth="1"/>
    <col min="9044" max="9044" width="1.7109375" style="11" customWidth="1"/>
    <col min="9045" max="9045" width="5" style="11" bestFit="1" customWidth="1"/>
    <col min="9046" max="9047" width="11.140625" style="11" bestFit="1" customWidth="1"/>
    <col min="9048" max="9048" width="12.7109375" style="11" bestFit="1" customWidth="1"/>
    <col min="9049" max="9049" width="1.7109375" style="11" customWidth="1"/>
    <col min="9050" max="9050" width="14.85546875" style="11" customWidth="1"/>
    <col min="9051" max="9051" width="14.5703125" style="11" customWidth="1"/>
    <col min="9052" max="9237" width="9.140625" style="11"/>
    <col min="9238" max="9238" width="9.7109375" style="11" bestFit="1" customWidth="1"/>
    <col min="9239" max="9245" width="0" style="11" hidden="1" customWidth="1"/>
    <col min="9246" max="9246" width="5" style="11" customWidth="1"/>
    <col min="9247" max="9247" width="16.7109375" style="11" customWidth="1"/>
    <col min="9248" max="9249" width="9.140625" style="11" customWidth="1"/>
    <col min="9250" max="9251" width="9.7109375" style="11" customWidth="1"/>
    <col min="9252" max="9252" width="1.7109375" style="11" customWidth="1"/>
    <col min="9253" max="9253" width="5" style="11" customWidth="1"/>
    <col min="9254" max="9254" width="17.140625" style="11" customWidth="1"/>
    <col min="9255" max="9256" width="9.140625" style="11" customWidth="1"/>
    <col min="9257" max="9258" width="9.7109375" style="11" customWidth="1"/>
    <col min="9259" max="9259" width="1.7109375" style="11" customWidth="1"/>
    <col min="9260" max="9260" width="6.28515625" style="11" customWidth="1"/>
    <col min="9261" max="9261" width="14.28515625" style="11" customWidth="1"/>
    <col min="9262" max="9264" width="9.140625" style="11" customWidth="1"/>
    <col min="9265" max="9265" width="9.42578125" style="11" customWidth="1"/>
    <col min="9266" max="9266" width="1.7109375" style="11" customWidth="1"/>
    <col min="9267" max="9267" width="6.5703125" style="11" customWidth="1"/>
    <col min="9268" max="9268" width="18.7109375" style="11" customWidth="1"/>
    <col min="9269" max="9271" width="9.140625" style="11" customWidth="1"/>
    <col min="9272" max="9275" width="1.7109375" style="11" customWidth="1"/>
    <col min="9276" max="9276" width="5" style="11" bestFit="1" customWidth="1"/>
    <col min="9277" max="9277" width="14.42578125" style="11" customWidth="1"/>
    <col min="9278" max="9279" width="9.140625" style="11"/>
    <col min="9280" max="9280" width="9.7109375" style="11" bestFit="1" customWidth="1"/>
    <col min="9281" max="9281" width="9.7109375" style="11" customWidth="1"/>
    <col min="9282" max="9282" width="1.7109375" style="11" customWidth="1"/>
    <col min="9283" max="9283" width="5" style="11" bestFit="1" customWidth="1"/>
    <col min="9284" max="9284" width="14" style="11" customWidth="1"/>
    <col min="9285" max="9286" width="9.140625" style="11"/>
    <col min="9287" max="9287" width="9.7109375" style="11" bestFit="1" customWidth="1"/>
    <col min="9288" max="9288" width="1.7109375" style="11" customWidth="1"/>
    <col min="9289" max="9289" width="5" style="11" bestFit="1" customWidth="1"/>
    <col min="9290" max="9290" width="15.42578125" style="11" customWidth="1"/>
    <col min="9291" max="9292" width="9.140625" style="11"/>
    <col min="9293" max="9293" width="9.7109375" style="11" bestFit="1" customWidth="1"/>
    <col min="9294" max="9294" width="11.5703125" style="11" bestFit="1" customWidth="1"/>
    <col min="9295" max="9295" width="1.7109375" style="11" customWidth="1"/>
    <col min="9296" max="9296" width="5" style="11" bestFit="1" customWidth="1"/>
    <col min="9297" max="9298" width="11.140625" style="11" bestFit="1" customWidth="1"/>
    <col min="9299" max="9299" width="12.7109375" style="11" bestFit="1" customWidth="1"/>
    <col min="9300" max="9300" width="1.7109375" style="11" customWidth="1"/>
    <col min="9301" max="9301" width="5" style="11" bestFit="1" customWidth="1"/>
    <col min="9302" max="9303" width="11.140625" style="11" bestFit="1" customWidth="1"/>
    <col min="9304" max="9304" width="12.7109375" style="11" bestFit="1" customWidth="1"/>
    <col min="9305" max="9305" width="1.7109375" style="11" customWidth="1"/>
    <col min="9306" max="9306" width="14.85546875" style="11" customWidth="1"/>
    <col min="9307" max="9307" width="14.5703125" style="11" customWidth="1"/>
    <col min="9308" max="9493" width="9.140625" style="11"/>
    <col min="9494" max="9494" width="9.7109375" style="11" bestFit="1" customWidth="1"/>
    <col min="9495" max="9501" width="0" style="11" hidden="1" customWidth="1"/>
    <col min="9502" max="9502" width="5" style="11" customWidth="1"/>
    <col min="9503" max="9503" width="16.7109375" style="11" customWidth="1"/>
    <col min="9504" max="9505" width="9.140625" style="11" customWidth="1"/>
    <col min="9506" max="9507" width="9.7109375" style="11" customWidth="1"/>
    <col min="9508" max="9508" width="1.7109375" style="11" customWidth="1"/>
    <col min="9509" max="9509" width="5" style="11" customWidth="1"/>
    <col min="9510" max="9510" width="17.140625" style="11" customWidth="1"/>
    <col min="9511" max="9512" width="9.140625" style="11" customWidth="1"/>
    <col min="9513" max="9514" width="9.7109375" style="11" customWidth="1"/>
    <col min="9515" max="9515" width="1.7109375" style="11" customWidth="1"/>
    <col min="9516" max="9516" width="6.28515625" style="11" customWidth="1"/>
    <col min="9517" max="9517" width="14.28515625" style="11" customWidth="1"/>
    <col min="9518" max="9520" width="9.140625" style="11" customWidth="1"/>
    <col min="9521" max="9521" width="9.42578125" style="11" customWidth="1"/>
    <col min="9522" max="9522" width="1.7109375" style="11" customWidth="1"/>
    <col min="9523" max="9523" width="6.5703125" style="11" customWidth="1"/>
    <col min="9524" max="9524" width="18.7109375" style="11" customWidth="1"/>
    <col min="9525" max="9527" width="9.140625" style="11" customWidth="1"/>
    <col min="9528" max="9531" width="1.7109375" style="11" customWidth="1"/>
    <col min="9532" max="9532" width="5" style="11" bestFit="1" customWidth="1"/>
    <col min="9533" max="9533" width="14.42578125" style="11" customWidth="1"/>
    <col min="9534" max="9535" width="9.140625" style="11"/>
    <col min="9536" max="9536" width="9.7109375" style="11" bestFit="1" customWidth="1"/>
    <col min="9537" max="9537" width="9.7109375" style="11" customWidth="1"/>
    <col min="9538" max="9538" width="1.7109375" style="11" customWidth="1"/>
    <col min="9539" max="9539" width="5" style="11" bestFit="1" customWidth="1"/>
    <col min="9540" max="9540" width="14" style="11" customWidth="1"/>
    <col min="9541" max="9542" width="9.140625" style="11"/>
    <col min="9543" max="9543" width="9.7109375" style="11" bestFit="1" customWidth="1"/>
    <col min="9544" max="9544" width="1.7109375" style="11" customWidth="1"/>
    <col min="9545" max="9545" width="5" style="11" bestFit="1" customWidth="1"/>
    <col min="9546" max="9546" width="15.42578125" style="11" customWidth="1"/>
    <col min="9547" max="9548" width="9.140625" style="11"/>
    <col min="9549" max="9549" width="9.7109375" style="11" bestFit="1" customWidth="1"/>
    <col min="9550" max="9550" width="11.5703125" style="11" bestFit="1" customWidth="1"/>
    <col min="9551" max="9551" width="1.7109375" style="11" customWidth="1"/>
    <col min="9552" max="9552" width="5" style="11" bestFit="1" customWidth="1"/>
    <col min="9553" max="9554" width="11.140625" style="11" bestFit="1" customWidth="1"/>
    <col min="9555" max="9555" width="12.7109375" style="11" bestFit="1" customWidth="1"/>
    <col min="9556" max="9556" width="1.7109375" style="11" customWidth="1"/>
    <col min="9557" max="9557" width="5" style="11" bestFit="1" customWidth="1"/>
    <col min="9558" max="9559" width="11.140625" style="11" bestFit="1" customWidth="1"/>
    <col min="9560" max="9560" width="12.7109375" style="11" bestFit="1" customWidth="1"/>
    <col min="9561" max="9561" width="1.7109375" style="11" customWidth="1"/>
    <col min="9562" max="9562" width="14.85546875" style="11" customWidth="1"/>
    <col min="9563" max="9563" width="14.5703125" style="11" customWidth="1"/>
    <col min="9564" max="9749" width="9.140625" style="11"/>
    <col min="9750" max="9750" width="9.7109375" style="11" bestFit="1" customWidth="1"/>
    <col min="9751" max="9757" width="0" style="11" hidden="1" customWidth="1"/>
    <col min="9758" max="9758" width="5" style="11" customWidth="1"/>
    <col min="9759" max="9759" width="16.7109375" style="11" customWidth="1"/>
    <col min="9760" max="9761" width="9.140625" style="11" customWidth="1"/>
    <col min="9762" max="9763" width="9.7109375" style="11" customWidth="1"/>
    <col min="9764" max="9764" width="1.7109375" style="11" customWidth="1"/>
    <col min="9765" max="9765" width="5" style="11" customWidth="1"/>
    <col min="9766" max="9766" width="17.140625" style="11" customWidth="1"/>
    <col min="9767" max="9768" width="9.140625" style="11" customWidth="1"/>
    <col min="9769" max="9770" width="9.7109375" style="11" customWidth="1"/>
    <col min="9771" max="9771" width="1.7109375" style="11" customWidth="1"/>
    <col min="9772" max="9772" width="6.28515625" style="11" customWidth="1"/>
    <col min="9773" max="9773" width="14.28515625" style="11" customWidth="1"/>
    <col min="9774" max="9776" width="9.140625" style="11" customWidth="1"/>
    <col min="9777" max="9777" width="9.42578125" style="11" customWidth="1"/>
    <col min="9778" max="9778" width="1.7109375" style="11" customWidth="1"/>
    <col min="9779" max="9779" width="6.5703125" style="11" customWidth="1"/>
    <col min="9780" max="9780" width="18.7109375" style="11" customWidth="1"/>
    <col min="9781" max="9783" width="9.140625" style="11" customWidth="1"/>
    <col min="9784" max="9787" width="1.7109375" style="11" customWidth="1"/>
    <col min="9788" max="9788" width="5" style="11" bestFit="1" customWidth="1"/>
    <col min="9789" max="9789" width="14.42578125" style="11" customWidth="1"/>
    <col min="9790" max="9791" width="9.140625" style="11"/>
    <col min="9792" max="9792" width="9.7109375" style="11" bestFit="1" customWidth="1"/>
    <col min="9793" max="9793" width="9.7109375" style="11" customWidth="1"/>
    <col min="9794" max="9794" width="1.7109375" style="11" customWidth="1"/>
    <col min="9795" max="9795" width="5" style="11" bestFit="1" customWidth="1"/>
    <col min="9796" max="9796" width="14" style="11" customWidth="1"/>
    <col min="9797" max="9798" width="9.140625" style="11"/>
    <col min="9799" max="9799" width="9.7109375" style="11" bestFit="1" customWidth="1"/>
    <col min="9800" max="9800" width="1.7109375" style="11" customWidth="1"/>
    <col min="9801" max="9801" width="5" style="11" bestFit="1" customWidth="1"/>
    <col min="9802" max="9802" width="15.42578125" style="11" customWidth="1"/>
    <col min="9803" max="9804" width="9.140625" style="11"/>
    <col min="9805" max="9805" width="9.7109375" style="11" bestFit="1" customWidth="1"/>
    <col min="9806" max="9806" width="11.5703125" style="11" bestFit="1" customWidth="1"/>
    <col min="9807" max="9807" width="1.7109375" style="11" customWidth="1"/>
    <col min="9808" max="9808" width="5" style="11" bestFit="1" customWidth="1"/>
    <col min="9809" max="9810" width="11.140625" style="11" bestFit="1" customWidth="1"/>
    <col min="9811" max="9811" width="12.7109375" style="11" bestFit="1" customWidth="1"/>
    <col min="9812" max="9812" width="1.7109375" style="11" customWidth="1"/>
    <col min="9813" max="9813" width="5" style="11" bestFit="1" customWidth="1"/>
    <col min="9814" max="9815" width="11.140625" style="11" bestFit="1" customWidth="1"/>
    <col min="9816" max="9816" width="12.7109375" style="11" bestFit="1" customWidth="1"/>
    <col min="9817" max="9817" width="1.7109375" style="11" customWidth="1"/>
    <col min="9818" max="9818" width="14.85546875" style="11" customWidth="1"/>
    <col min="9819" max="9819" width="14.5703125" style="11" customWidth="1"/>
    <col min="9820" max="10005" width="9.140625" style="11"/>
    <col min="10006" max="10006" width="9.7109375" style="11" bestFit="1" customWidth="1"/>
    <col min="10007" max="10013" width="0" style="11" hidden="1" customWidth="1"/>
    <col min="10014" max="10014" width="5" style="11" customWidth="1"/>
    <col min="10015" max="10015" width="16.7109375" style="11" customWidth="1"/>
    <col min="10016" max="10017" width="9.140625" style="11" customWidth="1"/>
    <col min="10018" max="10019" width="9.7109375" style="11" customWidth="1"/>
    <col min="10020" max="10020" width="1.7109375" style="11" customWidth="1"/>
    <col min="10021" max="10021" width="5" style="11" customWidth="1"/>
    <col min="10022" max="10022" width="17.140625" style="11" customWidth="1"/>
    <col min="10023" max="10024" width="9.140625" style="11" customWidth="1"/>
    <col min="10025" max="10026" width="9.7109375" style="11" customWidth="1"/>
    <col min="10027" max="10027" width="1.7109375" style="11" customWidth="1"/>
    <col min="10028" max="10028" width="6.28515625" style="11" customWidth="1"/>
    <col min="10029" max="10029" width="14.28515625" style="11" customWidth="1"/>
    <col min="10030" max="10032" width="9.140625" style="11" customWidth="1"/>
    <col min="10033" max="10033" width="9.42578125" style="11" customWidth="1"/>
    <col min="10034" max="10034" width="1.7109375" style="11" customWidth="1"/>
    <col min="10035" max="10035" width="6.5703125" style="11" customWidth="1"/>
    <col min="10036" max="10036" width="18.7109375" style="11" customWidth="1"/>
    <col min="10037" max="10039" width="9.140625" style="11" customWidth="1"/>
    <col min="10040" max="10043" width="1.7109375" style="11" customWidth="1"/>
    <col min="10044" max="10044" width="5" style="11" bestFit="1" customWidth="1"/>
    <col min="10045" max="10045" width="14.42578125" style="11" customWidth="1"/>
    <col min="10046" max="10047" width="9.140625" style="11"/>
    <col min="10048" max="10048" width="9.7109375" style="11" bestFit="1" customWidth="1"/>
    <col min="10049" max="10049" width="9.7109375" style="11" customWidth="1"/>
    <col min="10050" max="10050" width="1.7109375" style="11" customWidth="1"/>
    <col min="10051" max="10051" width="5" style="11" bestFit="1" customWidth="1"/>
    <col min="10052" max="10052" width="14" style="11" customWidth="1"/>
    <col min="10053" max="10054" width="9.140625" style="11"/>
    <col min="10055" max="10055" width="9.7109375" style="11" bestFit="1" customWidth="1"/>
    <col min="10056" max="10056" width="1.7109375" style="11" customWidth="1"/>
    <col min="10057" max="10057" width="5" style="11" bestFit="1" customWidth="1"/>
    <col min="10058" max="10058" width="15.42578125" style="11" customWidth="1"/>
    <col min="10059" max="10060" width="9.140625" style="11"/>
    <col min="10061" max="10061" width="9.7109375" style="11" bestFit="1" customWidth="1"/>
    <col min="10062" max="10062" width="11.5703125" style="11" bestFit="1" customWidth="1"/>
    <col min="10063" max="10063" width="1.7109375" style="11" customWidth="1"/>
    <col min="10064" max="10064" width="5" style="11" bestFit="1" customWidth="1"/>
    <col min="10065" max="10066" width="11.140625" style="11" bestFit="1" customWidth="1"/>
    <col min="10067" max="10067" width="12.7109375" style="11" bestFit="1" customWidth="1"/>
    <col min="10068" max="10068" width="1.7109375" style="11" customWidth="1"/>
    <col min="10069" max="10069" width="5" style="11" bestFit="1" customWidth="1"/>
    <col min="10070" max="10071" width="11.140625" style="11" bestFit="1" customWidth="1"/>
    <col min="10072" max="10072" width="12.7109375" style="11" bestFit="1" customWidth="1"/>
    <col min="10073" max="10073" width="1.7109375" style="11" customWidth="1"/>
    <col min="10074" max="10074" width="14.85546875" style="11" customWidth="1"/>
    <col min="10075" max="10075" width="14.5703125" style="11" customWidth="1"/>
    <col min="10076" max="10261" width="9.140625" style="11"/>
    <col min="10262" max="10262" width="9.7109375" style="11" bestFit="1" customWidth="1"/>
    <col min="10263" max="10269" width="0" style="11" hidden="1" customWidth="1"/>
    <col min="10270" max="10270" width="5" style="11" customWidth="1"/>
    <col min="10271" max="10271" width="16.7109375" style="11" customWidth="1"/>
    <col min="10272" max="10273" width="9.140625" style="11" customWidth="1"/>
    <col min="10274" max="10275" width="9.7109375" style="11" customWidth="1"/>
    <col min="10276" max="10276" width="1.7109375" style="11" customWidth="1"/>
    <col min="10277" max="10277" width="5" style="11" customWidth="1"/>
    <col min="10278" max="10278" width="17.140625" style="11" customWidth="1"/>
    <col min="10279" max="10280" width="9.140625" style="11" customWidth="1"/>
    <col min="10281" max="10282" width="9.7109375" style="11" customWidth="1"/>
    <col min="10283" max="10283" width="1.7109375" style="11" customWidth="1"/>
    <col min="10284" max="10284" width="6.28515625" style="11" customWidth="1"/>
    <col min="10285" max="10285" width="14.28515625" style="11" customWidth="1"/>
    <col min="10286" max="10288" width="9.140625" style="11" customWidth="1"/>
    <col min="10289" max="10289" width="9.42578125" style="11" customWidth="1"/>
    <col min="10290" max="10290" width="1.7109375" style="11" customWidth="1"/>
    <col min="10291" max="10291" width="6.5703125" style="11" customWidth="1"/>
    <col min="10292" max="10292" width="18.7109375" style="11" customWidth="1"/>
    <col min="10293" max="10295" width="9.140625" style="11" customWidth="1"/>
    <col min="10296" max="10299" width="1.7109375" style="11" customWidth="1"/>
    <col min="10300" max="10300" width="5" style="11" bestFit="1" customWidth="1"/>
    <col min="10301" max="10301" width="14.42578125" style="11" customWidth="1"/>
    <col min="10302" max="10303" width="9.140625" style="11"/>
    <col min="10304" max="10304" width="9.7109375" style="11" bestFit="1" customWidth="1"/>
    <col min="10305" max="10305" width="9.7109375" style="11" customWidth="1"/>
    <col min="10306" max="10306" width="1.7109375" style="11" customWidth="1"/>
    <col min="10307" max="10307" width="5" style="11" bestFit="1" customWidth="1"/>
    <col min="10308" max="10308" width="14" style="11" customWidth="1"/>
    <col min="10309" max="10310" width="9.140625" style="11"/>
    <col min="10311" max="10311" width="9.7109375" style="11" bestFit="1" customWidth="1"/>
    <col min="10312" max="10312" width="1.7109375" style="11" customWidth="1"/>
    <col min="10313" max="10313" width="5" style="11" bestFit="1" customWidth="1"/>
    <col min="10314" max="10314" width="15.42578125" style="11" customWidth="1"/>
    <col min="10315" max="10316" width="9.140625" style="11"/>
    <col min="10317" max="10317" width="9.7109375" style="11" bestFit="1" customWidth="1"/>
    <col min="10318" max="10318" width="11.5703125" style="11" bestFit="1" customWidth="1"/>
    <col min="10319" max="10319" width="1.7109375" style="11" customWidth="1"/>
    <col min="10320" max="10320" width="5" style="11" bestFit="1" customWidth="1"/>
    <col min="10321" max="10322" width="11.140625" style="11" bestFit="1" customWidth="1"/>
    <col min="10323" max="10323" width="12.7109375" style="11" bestFit="1" customWidth="1"/>
    <col min="10324" max="10324" width="1.7109375" style="11" customWidth="1"/>
    <col min="10325" max="10325" width="5" style="11" bestFit="1" customWidth="1"/>
    <col min="10326" max="10327" width="11.140625" style="11" bestFit="1" customWidth="1"/>
    <col min="10328" max="10328" width="12.7109375" style="11" bestFit="1" customWidth="1"/>
    <col min="10329" max="10329" width="1.7109375" style="11" customWidth="1"/>
    <col min="10330" max="10330" width="14.85546875" style="11" customWidth="1"/>
    <col min="10331" max="10331" width="14.5703125" style="11" customWidth="1"/>
    <col min="10332" max="10517" width="9.140625" style="11"/>
    <col min="10518" max="10518" width="9.7109375" style="11" bestFit="1" customWidth="1"/>
    <col min="10519" max="10525" width="0" style="11" hidden="1" customWidth="1"/>
    <col min="10526" max="10526" width="5" style="11" customWidth="1"/>
    <col min="10527" max="10527" width="16.7109375" style="11" customWidth="1"/>
    <col min="10528" max="10529" width="9.140625" style="11" customWidth="1"/>
    <col min="10530" max="10531" width="9.7109375" style="11" customWidth="1"/>
    <col min="10532" max="10532" width="1.7109375" style="11" customWidth="1"/>
    <col min="10533" max="10533" width="5" style="11" customWidth="1"/>
    <col min="10534" max="10534" width="17.140625" style="11" customWidth="1"/>
    <col min="10535" max="10536" width="9.140625" style="11" customWidth="1"/>
    <col min="10537" max="10538" width="9.7109375" style="11" customWidth="1"/>
    <col min="10539" max="10539" width="1.7109375" style="11" customWidth="1"/>
    <col min="10540" max="10540" width="6.28515625" style="11" customWidth="1"/>
    <col min="10541" max="10541" width="14.28515625" style="11" customWidth="1"/>
    <col min="10542" max="10544" width="9.140625" style="11" customWidth="1"/>
    <col min="10545" max="10545" width="9.42578125" style="11" customWidth="1"/>
    <col min="10546" max="10546" width="1.7109375" style="11" customWidth="1"/>
    <col min="10547" max="10547" width="6.5703125" style="11" customWidth="1"/>
    <col min="10548" max="10548" width="18.7109375" style="11" customWidth="1"/>
    <col min="10549" max="10551" width="9.140625" style="11" customWidth="1"/>
    <col min="10552" max="10555" width="1.7109375" style="11" customWidth="1"/>
    <col min="10556" max="10556" width="5" style="11" bestFit="1" customWidth="1"/>
    <col min="10557" max="10557" width="14.42578125" style="11" customWidth="1"/>
    <col min="10558" max="10559" width="9.140625" style="11"/>
    <col min="10560" max="10560" width="9.7109375" style="11" bestFit="1" customWidth="1"/>
    <col min="10561" max="10561" width="9.7109375" style="11" customWidth="1"/>
    <col min="10562" max="10562" width="1.7109375" style="11" customWidth="1"/>
    <col min="10563" max="10563" width="5" style="11" bestFit="1" customWidth="1"/>
    <col min="10564" max="10564" width="14" style="11" customWidth="1"/>
    <col min="10565" max="10566" width="9.140625" style="11"/>
    <col min="10567" max="10567" width="9.7109375" style="11" bestFit="1" customWidth="1"/>
    <col min="10568" max="10568" width="1.7109375" style="11" customWidth="1"/>
    <col min="10569" max="10569" width="5" style="11" bestFit="1" customWidth="1"/>
    <col min="10570" max="10570" width="15.42578125" style="11" customWidth="1"/>
    <col min="10571" max="10572" width="9.140625" style="11"/>
    <col min="10573" max="10573" width="9.7109375" style="11" bestFit="1" customWidth="1"/>
    <col min="10574" max="10574" width="11.5703125" style="11" bestFit="1" customWidth="1"/>
    <col min="10575" max="10575" width="1.7109375" style="11" customWidth="1"/>
    <col min="10576" max="10576" width="5" style="11" bestFit="1" customWidth="1"/>
    <col min="10577" max="10578" width="11.140625" style="11" bestFit="1" customWidth="1"/>
    <col min="10579" max="10579" width="12.7109375" style="11" bestFit="1" customWidth="1"/>
    <col min="10580" max="10580" width="1.7109375" style="11" customWidth="1"/>
    <col min="10581" max="10581" width="5" style="11" bestFit="1" customWidth="1"/>
    <col min="10582" max="10583" width="11.140625" style="11" bestFit="1" customWidth="1"/>
    <col min="10584" max="10584" width="12.7109375" style="11" bestFit="1" customWidth="1"/>
    <col min="10585" max="10585" width="1.7109375" style="11" customWidth="1"/>
    <col min="10586" max="10586" width="14.85546875" style="11" customWidth="1"/>
    <col min="10587" max="10587" width="14.5703125" style="11" customWidth="1"/>
    <col min="10588" max="10773" width="9.140625" style="11"/>
    <col min="10774" max="10774" width="9.7109375" style="11" bestFit="1" customWidth="1"/>
    <col min="10775" max="10781" width="0" style="11" hidden="1" customWidth="1"/>
    <col min="10782" max="10782" width="5" style="11" customWidth="1"/>
    <col min="10783" max="10783" width="16.7109375" style="11" customWidth="1"/>
    <col min="10784" max="10785" width="9.140625" style="11" customWidth="1"/>
    <col min="10786" max="10787" width="9.7109375" style="11" customWidth="1"/>
    <col min="10788" max="10788" width="1.7109375" style="11" customWidth="1"/>
    <col min="10789" max="10789" width="5" style="11" customWidth="1"/>
    <col min="10790" max="10790" width="17.140625" style="11" customWidth="1"/>
    <col min="10791" max="10792" width="9.140625" style="11" customWidth="1"/>
    <col min="10793" max="10794" width="9.7109375" style="11" customWidth="1"/>
    <col min="10795" max="10795" width="1.7109375" style="11" customWidth="1"/>
    <col min="10796" max="10796" width="6.28515625" style="11" customWidth="1"/>
    <col min="10797" max="10797" width="14.28515625" style="11" customWidth="1"/>
    <col min="10798" max="10800" width="9.140625" style="11" customWidth="1"/>
    <col min="10801" max="10801" width="9.42578125" style="11" customWidth="1"/>
    <col min="10802" max="10802" width="1.7109375" style="11" customWidth="1"/>
    <col min="10803" max="10803" width="6.5703125" style="11" customWidth="1"/>
    <col min="10804" max="10804" width="18.7109375" style="11" customWidth="1"/>
    <col min="10805" max="10807" width="9.140625" style="11" customWidth="1"/>
    <col min="10808" max="10811" width="1.7109375" style="11" customWidth="1"/>
    <col min="10812" max="10812" width="5" style="11" bestFit="1" customWidth="1"/>
    <col min="10813" max="10813" width="14.42578125" style="11" customWidth="1"/>
    <col min="10814" max="10815" width="9.140625" style="11"/>
    <col min="10816" max="10816" width="9.7109375" style="11" bestFit="1" customWidth="1"/>
    <col min="10817" max="10817" width="9.7109375" style="11" customWidth="1"/>
    <col min="10818" max="10818" width="1.7109375" style="11" customWidth="1"/>
    <col min="10819" max="10819" width="5" style="11" bestFit="1" customWidth="1"/>
    <col min="10820" max="10820" width="14" style="11" customWidth="1"/>
    <col min="10821" max="10822" width="9.140625" style="11"/>
    <col min="10823" max="10823" width="9.7109375" style="11" bestFit="1" customWidth="1"/>
    <col min="10824" max="10824" width="1.7109375" style="11" customWidth="1"/>
    <col min="10825" max="10825" width="5" style="11" bestFit="1" customWidth="1"/>
    <col min="10826" max="10826" width="15.42578125" style="11" customWidth="1"/>
    <col min="10827" max="10828" width="9.140625" style="11"/>
    <col min="10829" max="10829" width="9.7109375" style="11" bestFit="1" customWidth="1"/>
    <col min="10830" max="10830" width="11.5703125" style="11" bestFit="1" customWidth="1"/>
    <col min="10831" max="10831" width="1.7109375" style="11" customWidth="1"/>
    <col min="10832" max="10832" width="5" style="11" bestFit="1" customWidth="1"/>
    <col min="10833" max="10834" width="11.140625" style="11" bestFit="1" customWidth="1"/>
    <col min="10835" max="10835" width="12.7109375" style="11" bestFit="1" customWidth="1"/>
    <col min="10836" max="10836" width="1.7109375" style="11" customWidth="1"/>
    <col min="10837" max="10837" width="5" style="11" bestFit="1" customWidth="1"/>
    <col min="10838" max="10839" width="11.140625" style="11" bestFit="1" customWidth="1"/>
    <col min="10840" max="10840" width="12.7109375" style="11" bestFit="1" customWidth="1"/>
    <col min="10841" max="10841" width="1.7109375" style="11" customWidth="1"/>
    <col min="10842" max="10842" width="14.85546875" style="11" customWidth="1"/>
    <col min="10843" max="10843" width="14.5703125" style="11" customWidth="1"/>
    <col min="10844" max="11029" width="9.140625" style="11"/>
    <col min="11030" max="11030" width="9.7109375" style="11" bestFit="1" customWidth="1"/>
    <col min="11031" max="11037" width="0" style="11" hidden="1" customWidth="1"/>
    <col min="11038" max="11038" width="5" style="11" customWidth="1"/>
    <col min="11039" max="11039" width="16.7109375" style="11" customWidth="1"/>
    <col min="11040" max="11041" width="9.140625" style="11" customWidth="1"/>
    <col min="11042" max="11043" width="9.7109375" style="11" customWidth="1"/>
    <col min="11044" max="11044" width="1.7109375" style="11" customWidth="1"/>
    <col min="11045" max="11045" width="5" style="11" customWidth="1"/>
    <col min="11046" max="11046" width="17.140625" style="11" customWidth="1"/>
    <col min="11047" max="11048" width="9.140625" style="11" customWidth="1"/>
    <col min="11049" max="11050" width="9.7109375" style="11" customWidth="1"/>
    <col min="11051" max="11051" width="1.7109375" style="11" customWidth="1"/>
    <col min="11052" max="11052" width="6.28515625" style="11" customWidth="1"/>
    <col min="11053" max="11053" width="14.28515625" style="11" customWidth="1"/>
    <col min="11054" max="11056" width="9.140625" style="11" customWidth="1"/>
    <col min="11057" max="11057" width="9.42578125" style="11" customWidth="1"/>
    <col min="11058" max="11058" width="1.7109375" style="11" customWidth="1"/>
    <col min="11059" max="11059" width="6.5703125" style="11" customWidth="1"/>
    <col min="11060" max="11060" width="18.7109375" style="11" customWidth="1"/>
    <col min="11061" max="11063" width="9.140625" style="11" customWidth="1"/>
    <col min="11064" max="11067" width="1.7109375" style="11" customWidth="1"/>
    <col min="11068" max="11068" width="5" style="11" bestFit="1" customWidth="1"/>
    <col min="11069" max="11069" width="14.42578125" style="11" customWidth="1"/>
    <col min="11070" max="11071" width="9.140625" style="11"/>
    <col min="11072" max="11072" width="9.7109375" style="11" bestFit="1" customWidth="1"/>
    <col min="11073" max="11073" width="9.7109375" style="11" customWidth="1"/>
    <col min="11074" max="11074" width="1.7109375" style="11" customWidth="1"/>
    <col min="11075" max="11075" width="5" style="11" bestFit="1" customWidth="1"/>
    <col min="11076" max="11076" width="14" style="11" customWidth="1"/>
    <col min="11077" max="11078" width="9.140625" style="11"/>
    <col min="11079" max="11079" width="9.7109375" style="11" bestFit="1" customWidth="1"/>
    <col min="11080" max="11080" width="1.7109375" style="11" customWidth="1"/>
    <col min="11081" max="11081" width="5" style="11" bestFit="1" customWidth="1"/>
    <col min="11082" max="11082" width="15.42578125" style="11" customWidth="1"/>
    <col min="11083" max="11084" width="9.140625" style="11"/>
    <col min="11085" max="11085" width="9.7109375" style="11" bestFit="1" customWidth="1"/>
    <col min="11086" max="11086" width="11.5703125" style="11" bestFit="1" customWidth="1"/>
    <col min="11087" max="11087" width="1.7109375" style="11" customWidth="1"/>
    <col min="11088" max="11088" width="5" style="11" bestFit="1" customWidth="1"/>
    <col min="11089" max="11090" width="11.140625" style="11" bestFit="1" customWidth="1"/>
    <col min="11091" max="11091" width="12.7109375" style="11" bestFit="1" customWidth="1"/>
    <col min="11092" max="11092" width="1.7109375" style="11" customWidth="1"/>
    <col min="11093" max="11093" width="5" style="11" bestFit="1" customWidth="1"/>
    <col min="11094" max="11095" width="11.140625" style="11" bestFit="1" customWidth="1"/>
    <col min="11096" max="11096" width="12.7109375" style="11" bestFit="1" customWidth="1"/>
    <col min="11097" max="11097" width="1.7109375" style="11" customWidth="1"/>
    <col min="11098" max="11098" width="14.85546875" style="11" customWidth="1"/>
    <col min="11099" max="11099" width="14.5703125" style="11" customWidth="1"/>
    <col min="11100" max="11285" width="9.140625" style="11"/>
    <col min="11286" max="11286" width="9.7109375" style="11" bestFit="1" customWidth="1"/>
    <col min="11287" max="11293" width="0" style="11" hidden="1" customWidth="1"/>
    <col min="11294" max="11294" width="5" style="11" customWidth="1"/>
    <col min="11295" max="11295" width="16.7109375" style="11" customWidth="1"/>
    <col min="11296" max="11297" width="9.140625" style="11" customWidth="1"/>
    <col min="11298" max="11299" width="9.7109375" style="11" customWidth="1"/>
    <col min="11300" max="11300" width="1.7109375" style="11" customWidth="1"/>
    <col min="11301" max="11301" width="5" style="11" customWidth="1"/>
    <col min="11302" max="11302" width="17.140625" style="11" customWidth="1"/>
    <col min="11303" max="11304" width="9.140625" style="11" customWidth="1"/>
    <col min="11305" max="11306" width="9.7109375" style="11" customWidth="1"/>
    <col min="11307" max="11307" width="1.7109375" style="11" customWidth="1"/>
    <col min="11308" max="11308" width="6.28515625" style="11" customWidth="1"/>
    <col min="11309" max="11309" width="14.28515625" style="11" customWidth="1"/>
    <col min="11310" max="11312" width="9.140625" style="11" customWidth="1"/>
    <col min="11313" max="11313" width="9.42578125" style="11" customWidth="1"/>
    <col min="11314" max="11314" width="1.7109375" style="11" customWidth="1"/>
    <col min="11315" max="11315" width="6.5703125" style="11" customWidth="1"/>
    <col min="11316" max="11316" width="18.7109375" style="11" customWidth="1"/>
    <col min="11317" max="11319" width="9.140625" style="11" customWidth="1"/>
    <col min="11320" max="11323" width="1.7109375" style="11" customWidth="1"/>
    <col min="11324" max="11324" width="5" style="11" bestFit="1" customWidth="1"/>
    <col min="11325" max="11325" width="14.42578125" style="11" customWidth="1"/>
    <col min="11326" max="11327" width="9.140625" style="11"/>
    <col min="11328" max="11328" width="9.7109375" style="11" bestFit="1" customWidth="1"/>
    <col min="11329" max="11329" width="9.7109375" style="11" customWidth="1"/>
    <col min="11330" max="11330" width="1.7109375" style="11" customWidth="1"/>
    <col min="11331" max="11331" width="5" style="11" bestFit="1" customWidth="1"/>
    <col min="11332" max="11332" width="14" style="11" customWidth="1"/>
    <col min="11333" max="11334" width="9.140625" style="11"/>
    <col min="11335" max="11335" width="9.7109375" style="11" bestFit="1" customWidth="1"/>
    <col min="11336" max="11336" width="1.7109375" style="11" customWidth="1"/>
    <col min="11337" max="11337" width="5" style="11" bestFit="1" customWidth="1"/>
    <col min="11338" max="11338" width="15.42578125" style="11" customWidth="1"/>
    <col min="11339" max="11340" width="9.140625" style="11"/>
    <col min="11341" max="11341" width="9.7109375" style="11" bestFit="1" customWidth="1"/>
    <col min="11342" max="11342" width="11.5703125" style="11" bestFit="1" customWidth="1"/>
    <col min="11343" max="11343" width="1.7109375" style="11" customWidth="1"/>
    <col min="11344" max="11344" width="5" style="11" bestFit="1" customWidth="1"/>
    <col min="11345" max="11346" width="11.140625" style="11" bestFit="1" customWidth="1"/>
    <col min="11347" max="11347" width="12.7109375" style="11" bestFit="1" customWidth="1"/>
    <col min="11348" max="11348" width="1.7109375" style="11" customWidth="1"/>
    <col min="11349" max="11349" width="5" style="11" bestFit="1" customWidth="1"/>
    <col min="11350" max="11351" width="11.140625" style="11" bestFit="1" customWidth="1"/>
    <col min="11352" max="11352" width="12.7109375" style="11" bestFit="1" customWidth="1"/>
    <col min="11353" max="11353" width="1.7109375" style="11" customWidth="1"/>
    <col min="11354" max="11354" width="14.85546875" style="11" customWidth="1"/>
    <col min="11355" max="11355" width="14.5703125" style="11" customWidth="1"/>
    <col min="11356" max="11541" width="9.140625" style="11"/>
    <col min="11542" max="11542" width="9.7109375" style="11" bestFit="1" customWidth="1"/>
    <col min="11543" max="11549" width="0" style="11" hidden="1" customWidth="1"/>
    <col min="11550" max="11550" width="5" style="11" customWidth="1"/>
    <col min="11551" max="11551" width="16.7109375" style="11" customWidth="1"/>
    <col min="11552" max="11553" width="9.140625" style="11" customWidth="1"/>
    <col min="11554" max="11555" width="9.7109375" style="11" customWidth="1"/>
    <col min="11556" max="11556" width="1.7109375" style="11" customWidth="1"/>
    <col min="11557" max="11557" width="5" style="11" customWidth="1"/>
    <col min="11558" max="11558" width="17.140625" style="11" customWidth="1"/>
    <col min="11559" max="11560" width="9.140625" style="11" customWidth="1"/>
    <col min="11561" max="11562" width="9.7109375" style="11" customWidth="1"/>
    <col min="11563" max="11563" width="1.7109375" style="11" customWidth="1"/>
    <col min="11564" max="11564" width="6.28515625" style="11" customWidth="1"/>
    <col min="11565" max="11565" width="14.28515625" style="11" customWidth="1"/>
    <col min="11566" max="11568" width="9.140625" style="11" customWidth="1"/>
    <col min="11569" max="11569" width="9.42578125" style="11" customWidth="1"/>
    <col min="11570" max="11570" width="1.7109375" style="11" customWidth="1"/>
    <col min="11571" max="11571" width="6.5703125" style="11" customWidth="1"/>
    <col min="11572" max="11572" width="18.7109375" style="11" customWidth="1"/>
    <col min="11573" max="11575" width="9.140625" style="11" customWidth="1"/>
    <col min="11576" max="11579" width="1.7109375" style="11" customWidth="1"/>
    <col min="11580" max="11580" width="5" style="11" bestFit="1" customWidth="1"/>
    <col min="11581" max="11581" width="14.42578125" style="11" customWidth="1"/>
    <col min="11582" max="11583" width="9.140625" style="11"/>
    <col min="11584" max="11584" width="9.7109375" style="11" bestFit="1" customWidth="1"/>
    <col min="11585" max="11585" width="9.7109375" style="11" customWidth="1"/>
    <col min="11586" max="11586" width="1.7109375" style="11" customWidth="1"/>
    <col min="11587" max="11587" width="5" style="11" bestFit="1" customWidth="1"/>
    <col min="11588" max="11588" width="14" style="11" customWidth="1"/>
    <col min="11589" max="11590" width="9.140625" style="11"/>
    <col min="11591" max="11591" width="9.7109375" style="11" bestFit="1" customWidth="1"/>
    <col min="11592" max="11592" width="1.7109375" style="11" customWidth="1"/>
    <col min="11593" max="11593" width="5" style="11" bestFit="1" customWidth="1"/>
    <col min="11594" max="11594" width="15.42578125" style="11" customWidth="1"/>
    <col min="11595" max="11596" width="9.140625" style="11"/>
    <col min="11597" max="11597" width="9.7109375" style="11" bestFit="1" customWidth="1"/>
    <col min="11598" max="11598" width="11.5703125" style="11" bestFit="1" customWidth="1"/>
    <col min="11599" max="11599" width="1.7109375" style="11" customWidth="1"/>
    <col min="11600" max="11600" width="5" style="11" bestFit="1" customWidth="1"/>
    <col min="11601" max="11602" width="11.140625" style="11" bestFit="1" customWidth="1"/>
    <col min="11603" max="11603" width="12.7109375" style="11" bestFit="1" customWidth="1"/>
    <col min="11604" max="11604" width="1.7109375" style="11" customWidth="1"/>
    <col min="11605" max="11605" width="5" style="11" bestFit="1" customWidth="1"/>
    <col min="11606" max="11607" width="11.140625" style="11" bestFit="1" customWidth="1"/>
    <col min="11608" max="11608" width="12.7109375" style="11" bestFit="1" customWidth="1"/>
    <col min="11609" max="11609" width="1.7109375" style="11" customWidth="1"/>
    <col min="11610" max="11610" width="14.85546875" style="11" customWidth="1"/>
    <col min="11611" max="11611" width="14.5703125" style="11" customWidth="1"/>
    <col min="11612" max="11797" width="9.140625" style="11"/>
    <col min="11798" max="11798" width="9.7109375" style="11" bestFit="1" customWidth="1"/>
    <col min="11799" max="11805" width="0" style="11" hidden="1" customWidth="1"/>
    <col min="11806" max="11806" width="5" style="11" customWidth="1"/>
    <col min="11807" max="11807" width="16.7109375" style="11" customWidth="1"/>
    <col min="11808" max="11809" width="9.140625" style="11" customWidth="1"/>
    <col min="11810" max="11811" width="9.7109375" style="11" customWidth="1"/>
    <col min="11812" max="11812" width="1.7109375" style="11" customWidth="1"/>
    <col min="11813" max="11813" width="5" style="11" customWidth="1"/>
    <col min="11814" max="11814" width="17.140625" style="11" customWidth="1"/>
    <col min="11815" max="11816" width="9.140625" style="11" customWidth="1"/>
    <col min="11817" max="11818" width="9.7109375" style="11" customWidth="1"/>
    <col min="11819" max="11819" width="1.7109375" style="11" customWidth="1"/>
    <col min="11820" max="11820" width="6.28515625" style="11" customWidth="1"/>
    <col min="11821" max="11821" width="14.28515625" style="11" customWidth="1"/>
    <col min="11822" max="11824" width="9.140625" style="11" customWidth="1"/>
    <col min="11825" max="11825" width="9.42578125" style="11" customWidth="1"/>
    <col min="11826" max="11826" width="1.7109375" style="11" customWidth="1"/>
    <col min="11827" max="11827" width="6.5703125" style="11" customWidth="1"/>
    <col min="11828" max="11828" width="18.7109375" style="11" customWidth="1"/>
    <col min="11829" max="11831" width="9.140625" style="11" customWidth="1"/>
    <col min="11832" max="11835" width="1.7109375" style="11" customWidth="1"/>
    <col min="11836" max="11836" width="5" style="11" bestFit="1" customWidth="1"/>
    <col min="11837" max="11837" width="14.42578125" style="11" customWidth="1"/>
    <col min="11838" max="11839" width="9.140625" style="11"/>
    <col min="11840" max="11840" width="9.7109375" style="11" bestFit="1" customWidth="1"/>
    <col min="11841" max="11841" width="9.7109375" style="11" customWidth="1"/>
    <col min="11842" max="11842" width="1.7109375" style="11" customWidth="1"/>
    <col min="11843" max="11843" width="5" style="11" bestFit="1" customWidth="1"/>
    <col min="11844" max="11844" width="14" style="11" customWidth="1"/>
    <col min="11845" max="11846" width="9.140625" style="11"/>
    <col min="11847" max="11847" width="9.7109375" style="11" bestFit="1" customWidth="1"/>
    <col min="11848" max="11848" width="1.7109375" style="11" customWidth="1"/>
    <col min="11849" max="11849" width="5" style="11" bestFit="1" customWidth="1"/>
    <col min="11850" max="11850" width="15.42578125" style="11" customWidth="1"/>
    <col min="11851" max="11852" width="9.140625" style="11"/>
    <col min="11853" max="11853" width="9.7109375" style="11" bestFit="1" customWidth="1"/>
    <col min="11854" max="11854" width="11.5703125" style="11" bestFit="1" customWidth="1"/>
    <col min="11855" max="11855" width="1.7109375" style="11" customWidth="1"/>
    <col min="11856" max="11856" width="5" style="11" bestFit="1" customWidth="1"/>
    <col min="11857" max="11858" width="11.140625" style="11" bestFit="1" customWidth="1"/>
    <col min="11859" max="11859" width="12.7109375" style="11" bestFit="1" customWidth="1"/>
    <col min="11860" max="11860" width="1.7109375" style="11" customWidth="1"/>
    <col min="11861" max="11861" width="5" style="11" bestFit="1" customWidth="1"/>
    <col min="11862" max="11863" width="11.140625" style="11" bestFit="1" customWidth="1"/>
    <col min="11864" max="11864" width="12.7109375" style="11" bestFit="1" customWidth="1"/>
    <col min="11865" max="11865" width="1.7109375" style="11" customWidth="1"/>
    <col min="11866" max="11866" width="14.85546875" style="11" customWidth="1"/>
    <col min="11867" max="11867" width="14.5703125" style="11" customWidth="1"/>
    <col min="11868" max="12053" width="9.140625" style="11"/>
    <col min="12054" max="12054" width="9.7109375" style="11" bestFit="1" customWidth="1"/>
    <col min="12055" max="12061" width="0" style="11" hidden="1" customWidth="1"/>
    <col min="12062" max="12062" width="5" style="11" customWidth="1"/>
    <col min="12063" max="12063" width="16.7109375" style="11" customWidth="1"/>
    <col min="12064" max="12065" width="9.140625" style="11" customWidth="1"/>
    <col min="12066" max="12067" width="9.7109375" style="11" customWidth="1"/>
    <col min="12068" max="12068" width="1.7109375" style="11" customWidth="1"/>
    <col min="12069" max="12069" width="5" style="11" customWidth="1"/>
    <col min="12070" max="12070" width="17.140625" style="11" customWidth="1"/>
    <col min="12071" max="12072" width="9.140625" style="11" customWidth="1"/>
    <col min="12073" max="12074" width="9.7109375" style="11" customWidth="1"/>
    <col min="12075" max="12075" width="1.7109375" style="11" customWidth="1"/>
    <col min="12076" max="12076" width="6.28515625" style="11" customWidth="1"/>
    <col min="12077" max="12077" width="14.28515625" style="11" customWidth="1"/>
    <col min="12078" max="12080" width="9.140625" style="11" customWidth="1"/>
    <col min="12081" max="12081" width="9.42578125" style="11" customWidth="1"/>
    <col min="12082" max="12082" width="1.7109375" style="11" customWidth="1"/>
    <col min="12083" max="12083" width="6.5703125" style="11" customWidth="1"/>
    <col min="12084" max="12084" width="18.7109375" style="11" customWidth="1"/>
    <col min="12085" max="12087" width="9.140625" style="11" customWidth="1"/>
    <col min="12088" max="12091" width="1.7109375" style="11" customWidth="1"/>
    <col min="12092" max="12092" width="5" style="11" bestFit="1" customWidth="1"/>
    <col min="12093" max="12093" width="14.42578125" style="11" customWidth="1"/>
    <col min="12094" max="12095" width="9.140625" style="11"/>
    <col min="12096" max="12096" width="9.7109375" style="11" bestFit="1" customWidth="1"/>
    <col min="12097" max="12097" width="9.7109375" style="11" customWidth="1"/>
    <col min="12098" max="12098" width="1.7109375" style="11" customWidth="1"/>
    <col min="12099" max="12099" width="5" style="11" bestFit="1" customWidth="1"/>
    <col min="12100" max="12100" width="14" style="11" customWidth="1"/>
    <col min="12101" max="12102" width="9.140625" style="11"/>
    <col min="12103" max="12103" width="9.7109375" style="11" bestFit="1" customWidth="1"/>
    <col min="12104" max="12104" width="1.7109375" style="11" customWidth="1"/>
    <col min="12105" max="12105" width="5" style="11" bestFit="1" customWidth="1"/>
    <col min="12106" max="12106" width="15.42578125" style="11" customWidth="1"/>
    <col min="12107" max="12108" width="9.140625" style="11"/>
    <col min="12109" max="12109" width="9.7109375" style="11" bestFit="1" customWidth="1"/>
    <col min="12110" max="12110" width="11.5703125" style="11" bestFit="1" customWidth="1"/>
    <col min="12111" max="12111" width="1.7109375" style="11" customWidth="1"/>
    <col min="12112" max="12112" width="5" style="11" bestFit="1" customWidth="1"/>
    <col min="12113" max="12114" width="11.140625" style="11" bestFit="1" customWidth="1"/>
    <col min="12115" max="12115" width="12.7109375" style="11" bestFit="1" customWidth="1"/>
    <col min="12116" max="12116" width="1.7109375" style="11" customWidth="1"/>
    <col min="12117" max="12117" width="5" style="11" bestFit="1" customWidth="1"/>
    <col min="12118" max="12119" width="11.140625" style="11" bestFit="1" customWidth="1"/>
    <col min="12120" max="12120" width="12.7109375" style="11" bestFit="1" customWidth="1"/>
    <col min="12121" max="12121" width="1.7109375" style="11" customWidth="1"/>
    <col min="12122" max="12122" width="14.85546875" style="11" customWidth="1"/>
    <col min="12123" max="12123" width="14.5703125" style="11" customWidth="1"/>
    <col min="12124" max="12309" width="9.140625" style="11"/>
    <col min="12310" max="12310" width="9.7109375" style="11" bestFit="1" customWidth="1"/>
    <col min="12311" max="12317" width="0" style="11" hidden="1" customWidth="1"/>
    <col min="12318" max="12318" width="5" style="11" customWidth="1"/>
    <col min="12319" max="12319" width="16.7109375" style="11" customWidth="1"/>
    <col min="12320" max="12321" width="9.140625" style="11" customWidth="1"/>
    <col min="12322" max="12323" width="9.7109375" style="11" customWidth="1"/>
    <col min="12324" max="12324" width="1.7109375" style="11" customWidth="1"/>
    <col min="12325" max="12325" width="5" style="11" customWidth="1"/>
    <col min="12326" max="12326" width="17.140625" style="11" customWidth="1"/>
    <col min="12327" max="12328" width="9.140625" style="11" customWidth="1"/>
    <col min="12329" max="12330" width="9.7109375" style="11" customWidth="1"/>
    <col min="12331" max="12331" width="1.7109375" style="11" customWidth="1"/>
    <col min="12332" max="12332" width="6.28515625" style="11" customWidth="1"/>
    <col min="12333" max="12333" width="14.28515625" style="11" customWidth="1"/>
    <col min="12334" max="12336" width="9.140625" style="11" customWidth="1"/>
    <col min="12337" max="12337" width="9.42578125" style="11" customWidth="1"/>
    <col min="12338" max="12338" width="1.7109375" style="11" customWidth="1"/>
    <col min="12339" max="12339" width="6.5703125" style="11" customWidth="1"/>
    <col min="12340" max="12340" width="18.7109375" style="11" customWidth="1"/>
    <col min="12341" max="12343" width="9.140625" style="11" customWidth="1"/>
    <col min="12344" max="12347" width="1.7109375" style="11" customWidth="1"/>
    <col min="12348" max="12348" width="5" style="11" bestFit="1" customWidth="1"/>
    <col min="12349" max="12349" width="14.42578125" style="11" customWidth="1"/>
    <col min="12350" max="12351" width="9.140625" style="11"/>
    <col min="12352" max="12352" width="9.7109375" style="11" bestFit="1" customWidth="1"/>
    <col min="12353" max="12353" width="9.7109375" style="11" customWidth="1"/>
    <col min="12354" max="12354" width="1.7109375" style="11" customWidth="1"/>
    <col min="12355" max="12355" width="5" style="11" bestFit="1" customWidth="1"/>
    <col min="12356" max="12356" width="14" style="11" customWidth="1"/>
    <col min="12357" max="12358" width="9.140625" style="11"/>
    <col min="12359" max="12359" width="9.7109375" style="11" bestFit="1" customWidth="1"/>
    <col min="12360" max="12360" width="1.7109375" style="11" customWidth="1"/>
    <col min="12361" max="12361" width="5" style="11" bestFit="1" customWidth="1"/>
    <col min="12362" max="12362" width="15.42578125" style="11" customWidth="1"/>
    <col min="12363" max="12364" width="9.140625" style="11"/>
    <col min="12365" max="12365" width="9.7109375" style="11" bestFit="1" customWidth="1"/>
    <col min="12366" max="12366" width="11.5703125" style="11" bestFit="1" customWidth="1"/>
    <col min="12367" max="12367" width="1.7109375" style="11" customWidth="1"/>
    <col min="12368" max="12368" width="5" style="11" bestFit="1" customWidth="1"/>
    <col min="12369" max="12370" width="11.140625" style="11" bestFit="1" customWidth="1"/>
    <col min="12371" max="12371" width="12.7109375" style="11" bestFit="1" customWidth="1"/>
    <col min="12372" max="12372" width="1.7109375" style="11" customWidth="1"/>
    <col min="12373" max="12373" width="5" style="11" bestFit="1" customWidth="1"/>
    <col min="12374" max="12375" width="11.140625" style="11" bestFit="1" customWidth="1"/>
    <col min="12376" max="12376" width="12.7109375" style="11" bestFit="1" customWidth="1"/>
    <col min="12377" max="12377" width="1.7109375" style="11" customWidth="1"/>
    <col min="12378" max="12378" width="14.85546875" style="11" customWidth="1"/>
    <col min="12379" max="12379" width="14.5703125" style="11" customWidth="1"/>
    <col min="12380" max="12565" width="9.140625" style="11"/>
    <col min="12566" max="12566" width="9.7109375" style="11" bestFit="1" customWidth="1"/>
    <col min="12567" max="12573" width="0" style="11" hidden="1" customWidth="1"/>
    <col min="12574" max="12574" width="5" style="11" customWidth="1"/>
    <col min="12575" max="12575" width="16.7109375" style="11" customWidth="1"/>
    <col min="12576" max="12577" width="9.140625" style="11" customWidth="1"/>
    <col min="12578" max="12579" width="9.7109375" style="11" customWidth="1"/>
    <col min="12580" max="12580" width="1.7109375" style="11" customWidth="1"/>
    <col min="12581" max="12581" width="5" style="11" customWidth="1"/>
    <col min="12582" max="12582" width="17.140625" style="11" customWidth="1"/>
    <col min="12583" max="12584" width="9.140625" style="11" customWidth="1"/>
    <col min="12585" max="12586" width="9.7109375" style="11" customWidth="1"/>
    <col min="12587" max="12587" width="1.7109375" style="11" customWidth="1"/>
    <col min="12588" max="12588" width="6.28515625" style="11" customWidth="1"/>
    <col min="12589" max="12589" width="14.28515625" style="11" customWidth="1"/>
    <col min="12590" max="12592" width="9.140625" style="11" customWidth="1"/>
    <col min="12593" max="12593" width="9.42578125" style="11" customWidth="1"/>
    <col min="12594" max="12594" width="1.7109375" style="11" customWidth="1"/>
    <col min="12595" max="12595" width="6.5703125" style="11" customWidth="1"/>
    <col min="12596" max="12596" width="18.7109375" style="11" customWidth="1"/>
    <col min="12597" max="12599" width="9.140625" style="11" customWidth="1"/>
    <col min="12600" max="12603" width="1.7109375" style="11" customWidth="1"/>
    <col min="12604" max="12604" width="5" style="11" bestFit="1" customWidth="1"/>
    <col min="12605" max="12605" width="14.42578125" style="11" customWidth="1"/>
    <col min="12606" max="12607" width="9.140625" style="11"/>
    <col min="12608" max="12608" width="9.7109375" style="11" bestFit="1" customWidth="1"/>
    <col min="12609" max="12609" width="9.7109375" style="11" customWidth="1"/>
    <col min="12610" max="12610" width="1.7109375" style="11" customWidth="1"/>
    <col min="12611" max="12611" width="5" style="11" bestFit="1" customWidth="1"/>
    <col min="12612" max="12612" width="14" style="11" customWidth="1"/>
    <col min="12613" max="12614" width="9.140625" style="11"/>
    <col min="12615" max="12615" width="9.7109375" style="11" bestFit="1" customWidth="1"/>
    <col min="12616" max="12616" width="1.7109375" style="11" customWidth="1"/>
    <col min="12617" max="12617" width="5" style="11" bestFit="1" customWidth="1"/>
    <col min="12618" max="12618" width="15.42578125" style="11" customWidth="1"/>
    <col min="12619" max="12620" width="9.140625" style="11"/>
    <col min="12621" max="12621" width="9.7109375" style="11" bestFit="1" customWidth="1"/>
    <col min="12622" max="12622" width="11.5703125" style="11" bestFit="1" customWidth="1"/>
    <col min="12623" max="12623" width="1.7109375" style="11" customWidth="1"/>
    <col min="12624" max="12624" width="5" style="11" bestFit="1" customWidth="1"/>
    <col min="12625" max="12626" width="11.140625" style="11" bestFit="1" customWidth="1"/>
    <col min="12627" max="12627" width="12.7109375" style="11" bestFit="1" customWidth="1"/>
    <col min="12628" max="12628" width="1.7109375" style="11" customWidth="1"/>
    <col min="12629" max="12629" width="5" style="11" bestFit="1" customWidth="1"/>
    <col min="12630" max="12631" width="11.140625" style="11" bestFit="1" customWidth="1"/>
    <col min="12632" max="12632" width="12.7109375" style="11" bestFit="1" customWidth="1"/>
    <col min="12633" max="12633" width="1.7109375" style="11" customWidth="1"/>
    <col min="12634" max="12634" width="14.85546875" style="11" customWidth="1"/>
    <col min="12635" max="12635" width="14.5703125" style="11" customWidth="1"/>
    <col min="12636" max="12821" width="9.140625" style="11"/>
    <col min="12822" max="12822" width="9.7109375" style="11" bestFit="1" customWidth="1"/>
    <col min="12823" max="12829" width="0" style="11" hidden="1" customWidth="1"/>
    <col min="12830" max="12830" width="5" style="11" customWidth="1"/>
    <col min="12831" max="12831" width="16.7109375" style="11" customWidth="1"/>
    <col min="12832" max="12833" width="9.140625" style="11" customWidth="1"/>
    <col min="12834" max="12835" width="9.7109375" style="11" customWidth="1"/>
    <col min="12836" max="12836" width="1.7109375" style="11" customWidth="1"/>
    <col min="12837" max="12837" width="5" style="11" customWidth="1"/>
    <col min="12838" max="12838" width="17.140625" style="11" customWidth="1"/>
    <col min="12839" max="12840" width="9.140625" style="11" customWidth="1"/>
    <col min="12841" max="12842" width="9.7109375" style="11" customWidth="1"/>
    <col min="12843" max="12843" width="1.7109375" style="11" customWidth="1"/>
    <col min="12844" max="12844" width="6.28515625" style="11" customWidth="1"/>
    <col min="12845" max="12845" width="14.28515625" style="11" customWidth="1"/>
    <col min="12846" max="12848" width="9.140625" style="11" customWidth="1"/>
    <col min="12849" max="12849" width="9.42578125" style="11" customWidth="1"/>
    <col min="12850" max="12850" width="1.7109375" style="11" customWidth="1"/>
    <col min="12851" max="12851" width="6.5703125" style="11" customWidth="1"/>
    <col min="12852" max="12852" width="18.7109375" style="11" customWidth="1"/>
    <col min="12853" max="12855" width="9.140625" style="11" customWidth="1"/>
    <col min="12856" max="12859" width="1.7109375" style="11" customWidth="1"/>
    <col min="12860" max="12860" width="5" style="11" bestFit="1" customWidth="1"/>
    <col min="12861" max="12861" width="14.42578125" style="11" customWidth="1"/>
    <col min="12862" max="12863" width="9.140625" style="11"/>
    <col min="12864" max="12864" width="9.7109375" style="11" bestFit="1" customWidth="1"/>
    <col min="12865" max="12865" width="9.7109375" style="11" customWidth="1"/>
    <col min="12866" max="12866" width="1.7109375" style="11" customWidth="1"/>
    <col min="12867" max="12867" width="5" style="11" bestFit="1" customWidth="1"/>
    <col min="12868" max="12868" width="14" style="11" customWidth="1"/>
    <col min="12869" max="12870" width="9.140625" style="11"/>
    <col min="12871" max="12871" width="9.7109375" style="11" bestFit="1" customWidth="1"/>
    <col min="12872" max="12872" width="1.7109375" style="11" customWidth="1"/>
    <col min="12873" max="12873" width="5" style="11" bestFit="1" customWidth="1"/>
    <col min="12874" max="12874" width="15.42578125" style="11" customWidth="1"/>
    <col min="12875" max="12876" width="9.140625" style="11"/>
    <col min="12877" max="12877" width="9.7109375" style="11" bestFit="1" customWidth="1"/>
    <col min="12878" max="12878" width="11.5703125" style="11" bestFit="1" customWidth="1"/>
    <col min="12879" max="12879" width="1.7109375" style="11" customWidth="1"/>
    <col min="12880" max="12880" width="5" style="11" bestFit="1" customWidth="1"/>
    <col min="12881" max="12882" width="11.140625" style="11" bestFit="1" customWidth="1"/>
    <col min="12883" max="12883" width="12.7109375" style="11" bestFit="1" customWidth="1"/>
    <col min="12884" max="12884" width="1.7109375" style="11" customWidth="1"/>
    <col min="12885" max="12885" width="5" style="11" bestFit="1" customWidth="1"/>
    <col min="12886" max="12887" width="11.140625" style="11" bestFit="1" customWidth="1"/>
    <col min="12888" max="12888" width="12.7109375" style="11" bestFit="1" customWidth="1"/>
    <col min="12889" max="12889" width="1.7109375" style="11" customWidth="1"/>
    <col min="12890" max="12890" width="14.85546875" style="11" customWidth="1"/>
    <col min="12891" max="12891" width="14.5703125" style="11" customWidth="1"/>
    <col min="12892" max="13077" width="9.140625" style="11"/>
    <col min="13078" max="13078" width="9.7109375" style="11" bestFit="1" customWidth="1"/>
    <col min="13079" max="13085" width="0" style="11" hidden="1" customWidth="1"/>
    <col min="13086" max="13086" width="5" style="11" customWidth="1"/>
    <col min="13087" max="13087" width="16.7109375" style="11" customWidth="1"/>
    <col min="13088" max="13089" width="9.140625" style="11" customWidth="1"/>
    <col min="13090" max="13091" width="9.7109375" style="11" customWidth="1"/>
    <col min="13092" max="13092" width="1.7109375" style="11" customWidth="1"/>
    <col min="13093" max="13093" width="5" style="11" customWidth="1"/>
    <col min="13094" max="13094" width="17.140625" style="11" customWidth="1"/>
    <col min="13095" max="13096" width="9.140625" style="11" customWidth="1"/>
    <col min="13097" max="13098" width="9.7109375" style="11" customWidth="1"/>
    <col min="13099" max="13099" width="1.7109375" style="11" customWidth="1"/>
    <col min="13100" max="13100" width="6.28515625" style="11" customWidth="1"/>
    <col min="13101" max="13101" width="14.28515625" style="11" customWidth="1"/>
    <col min="13102" max="13104" width="9.140625" style="11" customWidth="1"/>
    <col min="13105" max="13105" width="9.42578125" style="11" customWidth="1"/>
    <col min="13106" max="13106" width="1.7109375" style="11" customWidth="1"/>
    <col min="13107" max="13107" width="6.5703125" style="11" customWidth="1"/>
    <col min="13108" max="13108" width="18.7109375" style="11" customWidth="1"/>
    <col min="13109" max="13111" width="9.140625" style="11" customWidth="1"/>
    <col min="13112" max="13115" width="1.7109375" style="11" customWidth="1"/>
    <col min="13116" max="13116" width="5" style="11" bestFit="1" customWidth="1"/>
    <col min="13117" max="13117" width="14.42578125" style="11" customWidth="1"/>
    <col min="13118" max="13119" width="9.140625" style="11"/>
    <col min="13120" max="13120" width="9.7109375" style="11" bestFit="1" customWidth="1"/>
    <col min="13121" max="13121" width="9.7109375" style="11" customWidth="1"/>
    <col min="13122" max="13122" width="1.7109375" style="11" customWidth="1"/>
    <col min="13123" max="13123" width="5" style="11" bestFit="1" customWidth="1"/>
    <col min="13124" max="13124" width="14" style="11" customWidth="1"/>
    <col min="13125" max="13126" width="9.140625" style="11"/>
    <col min="13127" max="13127" width="9.7109375" style="11" bestFit="1" customWidth="1"/>
    <col min="13128" max="13128" width="1.7109375" style="11" customWidth="1"/>
    <col min="13129" max="13129" width="5" style="11" bestFit="1" customWidth="1"/>
    <col min="13130" max="13130" width="15.42578125" style="11" customWidth="1"/>
    <col min="13131" max="13132" width="9.140625" style="11"/>
    <col min="13133" max="13133" width="9.7109375" style="11" bestFit="1" customWidth="1"/>
    <col min="13134" max="13134" width="11.5703125" style="11" bestFit="1" customWidth="1"/>
    <col min="13135" max="13135" width="1.7109375" style="11" customWidth="1"/>
    <col min="13136" max="13136" width="5" style="11" bestFit="1" customWidth="1"/>
    <col min="13137" max="13138" width="11.140625" style="11" bestFit="1" customWidth="1"/>
    <col min="13139" max="13139" width="12.7109375" style="11" bestFit="1" customWidth="1"/>
    <col min="13140" max="13140" width="1.7109375" style="11" customWidth="1"/>
    <col min="13141" max="13141" width="5" style="11" bestFit="1" customWidth="1"/>
    <col min="13142" max="13143" width="11.140625" style="11" bestFit="1" customWidth="1"/>
    <col min="13144" max="13144" width="12.7109375" style="11" bestFit="1" customWidth="1"/>
    <col min="13145" max="13145" width="1.7109375" style="11" customWidth="1"/>
    <col min="13146" max="13146" width="14.85546875" style="11" customWidth="1"/>
    <col min="13147" max="13147" width="14.5703125" style="11" customWidth="1"/>
    <col min="13148" max="13333" width="9.140625" style="11"/>
    <col min="13334" max="13334" width="9.7109375" style="11" bestFit="1" customWidth="1"/>
    <col min="13335" max="13341" width="0" style="11" hidden="1" customWidth="1"/>
    <col min="13342" max="13342" width="5" style="11" customWidth="1"/>
    <col min="13343" max="13343" width="16.7109375" style="11" customWidth="1"/>
    <col min="13344" max="13345" width="9.140625" style="11" customWidth="1"/>
    <col min="13346" max="13347" width="9.7109375" style="11" customWidth="1"/>
    <col min="13348" max="13348" width="1.7109375" style="11" customWidth="1"/>
    <col min="13349" max="13349" width="5" style="11" customWidth="1"/>
    <col min="13350" max="13350" width="17.140625" style="11" customWidth="1"/>
    <col min="13351" max="13352" width="9.140625" style="11" customWidth="1"/>
    <col min="13353" max="13354" width="9.7109375" style="11" customWidth="1"/>
    <col min="13355" max="13355" width="1.7109375" style="11" customWidth="1"/>
    <col min="13356" max="13356" width="6.28515625" style="11" customWidth="1"/>
    <col min="13357" max="13357" width="14.28515625" style="11" customWidth="1"/>
    <col min="13358" max="13360" width="9.140625" style="11" customWidth="1"/>
    <col min="13361" max="13361" width="9.42578125" style="11" customWidth="1"/>
    <col min="13362" max="13362" width="1.7109375" style="11" customWidth="1"/>
    <col min="13363" max="13363" width="6.5703125" style="11" customWidth="1"/>
    <col min="13364" max="13364" width="18.7109375" style="11" customWidth="1"/>
    <col min="13365" max="13367" width="9.140625" style="11" customWidth="1"/>
    <col min="13368" max="13371" width="1.7109375" style="11" customWidth="1"/>
    <col min="13372" max="13372" width="5" style="11" bestFit="1" customWidth="1"/>
    <col min="13373" max="13373" width="14.42578125" style="11" customWidth="1"/>
    <col min="13374" max="13375" width="9.140625" style="11"/>
    <col min="13376" max="13376" width="9.7109375" style="11" bestFit="1" customWidth="1"/>
    <col min="13377" max="13377" width="9.7109375" style="11" customWidth="1"/>
    <col min="13378" max="13378" width="1.7109375" style="11" customWidth="1"/>
    <col min="13379" max="13379" width="5" style="11" bestFit="1" customWidth="1"/>
    <col min="13380" max="13380" width="14" style="11" customWidth="1"/>
    <col min="13381" max="13382" width="9.140625" style="11"/>
    <col min="13383" max="13383" width="9.7109375" style="11" bestFit="1" customWidth="1"/>
    <col min="13384" max="13384" width="1.7109375" style="11" customWidth="1"/>
    <col min="13385" max="13385" width="5" style="11" bestFit="1" customWidth="1"/>
    <col min="13386" max="13386" width="15.42578125" style="11" customWidth="1"/>
    <col min="13387" max="13388" width="9.140625" style="11"/>
    <col min="13389" max="13389" width="9.7109375" style="11" bestFit="1" customWidth="1"/>
    <col min="13390" max="13390" width="11.5703125" style="11" bestFit="1" customWidth="1"/>
    <col min="13391" max="13391" width="1.7109375" style="11" customWidth="1"/>
    <col min="13392" max="13392" width="5" style="11" bestFit="1" customWidth="1"/>
    <col min="13393" max="13394" width="11.140625" style="11" bestFit="1" customWidth="1"/>
    <col min="13395" max="13395" width="12.7109375" style="11" bestFit="1" customWidth="1"/>
    <col min="13396" max="13396" width="1.7109375" style="11" customWidth="1"/>
    <col min="13397" max="13397" width="5" style="11" bestFit="1" customWidth="1"/>
    <col min="13398" max="13399" width="11.140625" style="11" bestFit="1" customWidth="1"/>
    <col min="13400" max="13400" width="12.7109375" style="11" bestFit="1" customWidth="1"/>
    <col min="13401" max="13401" width="1.7109375" style="11" customWidth="1"/>
    <col min="13402" max="13402" width="14.85546875" style="11" customWidth="1"/>
    <col min="13403" max="13403" width="14.5703125" style="11" customWidth="1"/>
    <col min="13404" max="13589" width="9.140625" style="11"/>
    <col min="13590" max="13590" width="9.7109375" style="11" bestFit="1" customWidth="1"/>
    <col min="13591" max="13597" width="0" style="11" hidden="1" customWidth="1"/>
    <col min="13598" max="13598" width="5" style="11" customWidth="1"/>
    <col min="13599" max="13599" width="16.7109375" style="11" customWidth="1"/>
    <col min="13600" max="13601" width="9.140625" style="11" customWidth="1"/>
    <col min="13602" max="13603" width="9.7109375" style="11" customWidth="1"/>
    <col min="13604" max="13604" width="1.7109375" style="11" customWidth="1"/>
    <col min="13605" max="13605" width="5" style="11" customWidth="1"/>
    <col min="13606" max="13606" width="17.140625" style="11" customWidth="1"/>
    <col min="13607" max="13608" width="9.140625" style="11" customWidth="1"/>
    <col min="13609" max="13610" width="9.7109375" style="11" customWidth="1"/>
    <col min="13611" max="13611" width="1.7109375" style="11" customWidth="1"/>
    <col min="13612" max="13612" width="6.28515625" style="11" customWidth="1"/>
    <col min="13613" max="13613" width="14.28515625" style="11" customWidth="1"/>
    <col min="13614" max="13616" width="9.140625" style="11" customWidth="1"/>
    <col min="13617" max="13617" width="9.42578125" style="11" customWidth="1"/>
    <col min="13618" max="13618" width="1.7109375" style="11" customWidth="1"/>
    <col min="13619" max="13619" width="6.5703125" style="11" customWidth="1"/>
    <col min="13620" max="13620" width="18.7109375" style="11" customWidth="1"/>
    <col min="13621" max="13623" width="9.140625" style="11" customWidth="1"/>
    <col min="13624" max="13627" width="1.7109375" style="11" customWidth="1"/>
    <col min="13628" max="13628" width="5" style="11" bestFit="1" customWidth="1"/>
    <col min="13629" max="13629" width="14.42578125" style="11" customWidth="1"/>
    <col min="13630" max="13631" width="9.140625" style="11"/>
    <col min="13632" max="13632" width="9.7109375" style="11" bestFit="1" customWidth="1"/>
    <col min="13633" max="13633" width="9.7109375" style="11" customWidth="1"/>
    <col min="13634" max="13634" width="1.7109375" style="11" customWidth="1"/>
    <col min="13635" max="13635" width="5" style="11" bestFit="1" customWidth="1"/>
    <col min="13636" max="13636" width="14" style="11" customWidth="1"/>
    <col min="13637" max="13638" width="9.140625" style="11"/>
    <col min="13639" max="13639" width="9.7109375" style="11" bestFit="1" customWidth="1"/>
    <col min="13640" max="13640" width="1.7109375" style="11" customWidth="1"/>
    <col min="13641" max="13641" width="5" style="11" bestFit="1" customWidth="1"/>
    <col min="13642" max="13642" width="15.42578125" style="11" customWidth="1"/>
    <col min="13643" max="13644" width="9.140625" style="11"/>
    <col min="13645" max="13645" width="9.7109375" style="11" bestFit="1" customWidth="1"/>
    <col min="13646" max="13646" width="11.5703125" style="11" bestFit="1" customWidth="1"/>
    <col min="13647" max="13647" width="1.7109375" style="11" customWidth="1"/>
    <col min="13648" max="13648" width="5" style="11" bestFit="1" customWidth="1"/>
    <col min="13649" max="13650" width="11.140625" style="11" bestFit="1" customWidth="1"/>
    <col min="13651" max="13651" width="12.7109375" style="11" bestFit="1" customWidth="1"/>
    <col min="13652" max="13652" width="1.7109375" style="11" customWidth="1"/>
    <col min="13653" max="13653" width="5" style="11" bestFit="1" customWidth="1"/>
    <col min="13654" max="13655" width="11.140625" style="11" bestFit="1" customWidth="1"/>
    <col min="13656" max="13656" width="12.7109375" style="11" bestFit="1" customWidth="1"/>
    <col min="13657" max="13657" width="1.7109375" style="11" customWidth="1"/>
    <col min="13658" max="13658" width="14.85546875" style="11" customWidth="1"/>
    <col min="13659" max="13659" width="14.5703125" style="11" customWidth="1"/>
    <col min="13660" max="13845" width="9.140625" style="11"/>
    <col min="13846" max="13846" width="9.7109375" style="11" bestFit="1" customWidth="1"/>
    <col min="13847" max="13853" width="0" style="11" hidden="1" customWidth="1"/>
    <col min="13854" max="13854" width="5" style="11" customWidth="1"/>
    <col min="13855" max="13855" width="16.7109375" style="11" customWidth="1"/>
    <col min="13856" max="13857" width="9.140625" style="11" customWidth="1"/>
    <col min="13858" max="13859" width="9.7109375" style="11" customWidth="1"/>
    <col min="13860" max="13860" width="1.7109375" style="11" customWidth="1"/>
    <col min="13861" max="13861" width="5" style="11" customWidth="1"/>
    <col min="13862" max="13862" width="17.140625" style="11" customWidth="1"/>
    <col min="13863" max="13864" width="9.140625" style="11" customWidth="1"/>
    <col min="13865" max="13866" width="9.7109375" style="11" customWidth="1"/>
    <col min="13867" max="13867" width="1.7109375" style="11" customWidth="1"/>
    <col min="13868" max="13868" width="6.28515625" style="11" customWidth="1"/>
    <col min="13869" max="13869" width="14.28515625" style="11" customWidth="1"/>
    <col min="13870" max="13872" width="9.140625" style="11" customWidth="1"/>
    <col min="13873" max="13873" width="9.42578125" style="11" customWidth="1"/>
    <col min="13874" max="13874" width="1.7109375" style="11" customWidth="1"/>
    <col min="13875" max="13875" width="6.5703125" style="11" customWidth="1"/>
    <col min="13876" max="13876" width="18.7109375" style="11" customWidth="1"/>
    <col min="13877" max="13879" width="9.140625" style="11" customWidth="1"/>
    <col min="13880" max="13883" width="1.7109375" style="11" customWidth="1"/>
    <col min="13884" max="13884" width="5" style="11" bestFit="1" customWidth="1"/>
    <col min="13885" max="13885" width="14.42578125" style="11" customWidth="1"/>
    <col min="13886" max="13887" width="9.140625" style="11"/>
    <col min="13888" max="13888" width="9.7109375" style="11" bestFit="1" customWidth="1"/>
    <col min="13889" max="13889" width="9.7109375" style="11" customWidth="1"/>
    <col min="13890" max="13890" width="1.7109375" style="11" customWidth="1"/>
    <col min="13891" max="13891" width="5" style="11" bestFit="1" customWidth="1"/>
    <col min="13892" max="13892" width="14" style="11" customWidth="1"/>
    <col min="13893" max="13894" width="9.140625" style="11"/>
    <col min="13895" max="13895" width="9.7109375" style="11" bestFit="1" customWidth="1"/>
    <col min="13896" max="13896" width="1.7109375" style="11" customWidth="1"/>
    <col min="13897" max="13897" width="5" style="11" bestFit="1" customWidth="1"/>
    <col min="13898" max="13898" width="15.42578125" style="11" customWidth="1"/>
    <col min="13899" max="13900" width="9.140625" style="11"/>
    <col min="13901" max="13901" width="9.7109375" style="11" bestFit="1" customWidth="1"/>
    <col min="13902" max="13902" width="11.5703125" style="11" bestFit="1" customWidth="1"/>
    <col min="13903" max="13903" width="1.7109375" style="11" customWidth="1"/>
    <col min="13904" max="13904" width="5" style="11" bestFit="1" customWidth="1"/>
    <col min="13905" max="13906" width="11.140625" style="11" bestFit="1" customWidth="1"/>
    <col min="13907" max="13907" width="12.7109375" style="11" bestFit="1" customWidth="1"/>
    <col min="13908" max="13908" width="1.7109375" style="11" customWidth="1"/>
    <col min="13909" max="13909" width="5" style="11" bestFit="1" customWidth="1"/>
    <col min="13910" max="13911" width="11.140625" style="11" bestFit="1" customWidth="1"/>
    <col min="13912" max="13912" width="12.7109375" style="11" bestFit="1" customWidth="1"/>
    <col min="13913" max="13913" width="1.7109375" style="11" customWidth="1"/>
    <col min="13914" max="13914" width="14.85546875" style="11" customWidth="1"/>
    <col min="13915" max="13915" width="14.5703125" style="11" customWidth="1"/>
    <col min="13916" max="14101" width="9.140625" style="11"/>
    <col min="14102" max="14102" width="9.7109375" style="11" bestFit="1" customWidth="1"/>
    <col min="14103" max="14109" width="0" style="11" hidden="1" customWidth="1"/>
    <col min="14110" max="14110" width="5" style="11" customWidth="1"/>
    <col min="14111" max="14111" width="16.7109375" style="11" customWidth="1"/>
    <col min="14112" max="14113" width="9.140625" style="11" customWidth="1"/>
    <col min="14114" max="14115" width="9.7109375" style="11" customWidth="1"/>
    <col min="14116" max="14116" width="1.7109375" style="11" customWidth="1"/>
    <col min="14117" max="14117" width="5" style="11" customWidth="1"/>
    <col min="14118" max="14118" width="17.140625" style="11" customWidth="1"/>
    <col min="14119" max="14120" width="9.140625" style="11" customWidth="1"/>
    <col min="14121" max="14122" width="9.7109375" style="11" customWidth="1"/>
    <col min="14123" max="14123" width="1.7109375" style="11" customWidth="1"/>
    <col min="14124" max="14124" width="6.28515625" style="11" customWidth="1"/>
    <col min="14125" max="14125" width="14.28515625" style="11" customWidth="1"/>
    <col min="14126" max="14128" width="9.140625" style="11" customWidth="1"/>
    <col min="14129" max="14129" width="9.42578125" style="11" customWidth="1"/>
    <col min="14130" max="14130" width="1.7109375" style="11" customWidth="1"/>
    <col min="14131" max="14131" width="6.5703125" style="11" customWidth="1"/>
    <col min="14132" max="14132" width="18.7109375" style="11" customWidth="1"/>
    <col min="14133" max="14135" width="9.140625" style="11" customWidth="1"/>
    <col min="14136" max="14139" width="1.7109375" style="11" customWidth="1"/>
    <col min="14140" max="14140" width="5" style="11" bestFit="1" customWidth="1"/>
    <col min="14141" max="14141" width="14.42578125" style="11" customWidth="1"/>
    <col min="14142" max="14143" width="9.140625" style="11"/>
    <col min="14144" max="14144" width="9.7109375" style="11" bestFit="1" customWidth="1"/>
    <col min="14145" max="14145" width="9.7109375" style="11" customWidth="1"/>
    <col min="14146" max="14146" width="1.7109375" style="11" customWidth="1"/>
    <col min="14147" max="14147" width="5" style="11" bestFit="1" customWidth="1"/>
    <col min="14148" max="14148" width="14" style="11" customWidth="1"/>
    <col min="14149" max="14150" width="9.140625" style="11"/>
    <col min="14151" max="14151" width="9.7109375" style="11" bestFit="1" customWidth="1"/>
    <col min="14152" max="14152" width="1.7109375" style="11" customWidth="1"/>
    <col min="14153" max="14153" width="5" style="11" bestFit="1" customWidth="1"/>
    <col min="14154" max="14154" width="15.42578125" style="11" customWidth="1"/>
    <col min="14155" max="14156" width="9.140625" style="11"/>
    <col min="14157" max="14157" width="9.7109375" style="11" bestFit="1" customWidth="1"/>
    <col min="14158" max="14158" width="11.5703125" style="11" bestFit="1" customWidth="1"/>
    <col min="14159" max="14159" width="1.7109375" style="11" customWidth="1"/>
    <col min="14160" max="14160" width="5" style="11" bestFit="1" customWidth="1"/>
    <col min="14161" max="14162" width="11.140625" style="11" bestFit="1" customWidth="1"/>
    <col min="14163" max="14163" width="12.7109375" style="11" bestFit="1" customWidth="1"/>
    <col min="14164" max="14164" width="1.7109375" style="11" customWidth="1"/>
    <col min="14165" max="14165" width="5" style="11" bestFit="1" customWidth="1"/>
    <col min="14166" max="14167" width="11.140625" style="11" bestFit="1" customWidth="1"/>
    <col min="14168" max="14168" width="12.7109375" style="11" bestFit="1" customWidth="1"/>
    <col min="14169" max="14169" width="1.7109375" style="11" customWidth="1"/>
    <col min="14170" max="14170" width="14.85546875" style="11" customWidth="1"/>
    <col min="14171" max="14171" width="14.5703125" style="11" customWidth="1"/>
    <col min="14172" max="14357" width="9.140625" style="11"/>
    <col min="14358" max="14358" width="9.7109375" style="11" bestFit="1" customWidth="1"/>
    <col min="14359" max="14365" width="0" style="11" hidden="1" customWidth="1"/>
    <col min="14366" max="14366" width="5" style="11" customWidth="1"/>
    <col min="14367" max="14367" width="16.7109375" style="11" customWidth="1"/>
    <col min="14368" max="14369" width="9.140625" style="11" customWidth="1"/>
    <col min="14370" max="14371" width="9.7109375" style="11" customWidth="1"/>
    <col min="14372" max="14372" width="1.7109375" style="11" customWidth="1"/>
    <col min="14373" max="14373" width="5" style="11" customWidth="1"/>
    <col min="14374" max="14374" width="17.140625" style="11" customWidth="1"/>
    <col min="14375" max="14376" width="9.140625" style="11" customWidth="1"/>
    <col min="14377" max="14378" width="9.7109375" style="11" customWidth="1"/>
    <col min="14379" max="14379" width="1.7109375" style="11" customWidth="1"/>
    <col min="14380" max="14380" width="6.28515625" style="11" customWidth="1"/>
    <col min="14381" max="14381" width="14.28515625" style="11" customWidth="1"/>
    <col min="14382" max="14384" width="9.140625" style="11" customWidth="1"/>
    <col min="14385" max="14385" width="9.42578125" style="11" customWidth="1"/>
    <col min="14386" max="14386" width="1.7109375" style="11" customWidth="1"/>
    <col min="14387" max="14387" width="6.5703125" style="11" customWidth="1"/>
    <col min="14388" max="14388" width="18.7109375" style="11" customWidth="1"/>
    <col min="14389" max="14391" width="9.140625" style="11" customWidth="1"/>
    <col min="14392" max="14395" width="1.7109375" style="11" customWidth="1"/>
    <col min="14396" max="14396" width="5" style="11" bestFit="1" customWidth="1"/>
    <col min="14397" max="14397" width="14.42578125" style="11" customWidth="1"/>
    <col min="14398" max="14399" width="9.140625" style="11"/>
    <col min="14400" max="14400" width="9.7109375" style="11" bestFit="1" customWidth="1"/>
    <col min="14401" max="14401" width="9.7109375" style="11" customWidth="1"/>
    <col min="14402" max="14402" width="1.7109375" style="11" customWidth="1"/>
    <col min="14403" max="14403" width="5" style="11" bestFit="1" customWidth="1"/>
    <col min="14404" max="14404" width="14" style="11" customWidth="1"/>
    <col min="14405" max="14406" width="9.140625" style="11"/>
    <col min="14407" max="14407" width="9.7109375" style="11" bestFit="1" customWidth="1"/>
    <col min="14408" max="14408" width="1.7109375" style="11" customWidth="1"/>
    <col min="14409" max="14409" width="5" style="11" bestFit="1" customWidth="1"/>
    <col min="14410" max="14410" width="15.42578125" style="11" customWidth="1"/>
    <col min="14411" max="14412" width="9.140625" style="11"/>
    <col min="14413" max="14413" width="9.7109375" style="11" bestFit="1" customWidth="1"/>
    <col min="14414" max="14414" width="11.5703125" style="11" bestFit="1" customWidth="1"/>
    <col min="14415" max="14415" width="1.7109375" style="11" customWidth="1"/>
    <col min="14416" max="14416" width="5" style="11" bestFit="1" customWidth="1"/>
    <col min="14417" max="14418" width="11.140625" style="11" bestFit="1" customWidth="1"/>
    <col min="14419" max="14419" width="12.7109375" style="11" bestFit="1" customWidth="1"/>
    <col min="14420" max="14420" width="1.7109375" style="11" customWidth="1"/>
    <col min="14421" max="14421" width="5" style="11" bestFit="1" customWidth="1"/>
    <col min="14422" max="14423" width="11.140625" style="11" bestFit="1" customWidth="1"/>
    <col min="14424" max="14424" width="12.7109375" style="11" bestFit="1" customWidth="1"/>
    <col min="14425" max="14425" width="1.7109375" style="11" customWidth="1"/>
    <col min="14426" max="14426" width="14.85546875" style="11" customWidth="1"/>
    <col min="14427" max="14427" width="14.5703125" style="11" customWidth="1"/>
    <col min="14428" max="14613" width="9.140625" style="11"/>
    <col min="14614" max="14614" width="9.7109375" style="11" bestFit="1" customWidth="1"/>
    <col min="14615" max="14621" width="0" style="11" hidden="1" customWidth="1"/>
    <col min="14622" max="14622" width="5" style="11" customWidth="1"/>
    <col min="14623" max="14623" width="16.7109375" style="11" customWidth="1"/>
    <col min="14624" max="14625" width="9.140625" style="11" customWidth="1"/>
    <col min="14626" max="14627" width="9.7109375" style="11" customWidth="1"/>
    <col min="14628" max="14628" width="1.7109375" style="11" customWidth="1"/>
    <col min="14629" max="14629" width="5" style="11" customWidth="1"/>
    <col min="14630" max="14630" width="17.140625" style="11" customWidth="1"/>
    <col min="14631" max="14632" width="9.140625" style="11" customWidth="1"/>
    <col min="14633" max="14634" width="9.7109375" style="11" customWidth="1"/>
    <col min="14635" max="14635" width="1.7109375" style="11" customWidth="1"/>
    <col min="14636" max="14636" width="6.28515625" style="11" customWidth="1"/>
    <col min="14637" max="14637" width="14.28515625" style="11" customWidth="1"/>
    <col min="14638" max="14640" width="9.140625" style="11" customWidth="1"/>
    <col min="14641" max="14641" width="9.42578125" style="11" customWidth="1"/>
    <col min="14642" max="14642" width="1.7109375" style="11" customWidth="1"/>
    <col min="14643" max="14643" width="6.5703125" style="11" customWidth="1"/>
    <col min="14644" max="14644" width="18.7109375" style="11" customWidth="1"/>
    <col min="14645" max="14647" width="9.140625" style="11" customWidth="1"/>
    <col min="14648" max="14651" width="1.7109375" style="11" customWidth="1"/>
    <col min="14652" max="14652" width="5" style="11" bestFit="1" customWidth="1"/>
    <col min="14653" max="14653" width="14.42578125" style="11" customWidth="1"/>
    <col min="14654" max="14655" width="9.140625" style="11"/>
    <col min="14656" max="14656" width="9.7109375" style="11" bestFit="1" customWidth="1"/>
    <col min="14657" max="14657" width="9.7109375" style="11" customWidth="1"/>
    <col min="14658" max="14658" width="1.7109375" style="11" customWidth="1"/>
    <col min="14659" max="14659" width="5" style="11" bestFit="1" customWidth="1"/>
    <col min="14660" max="14660" width="14" style="11" customWidth="1"/>
    <col min="14661" max="14662" width="9.140625" style="11"/>
    <col min="14663" max="14663" width="9.7109375" style="11" bestFit="1" customWidth="1"/>
    <col min="14664" max="14664" width="1.7109375" style="11" customWidth="1"/>
    <col min="14665" max="14665" width="5" style="11" bestFit="1" customWidth="1"/>
    <col min="14666" max="14666" width="15.42578125" style="11" customWidth="1"/>
    <col min="14667" max="14668" width="9.140625" style="11"/>
    <col min="14669" max="14669" width="9.7109375" style="11" bestFit="1" customWidth="1"/>
    <col min="14670" max="14670" width="11.5703125" style="11" bestFit="1" customWidth="1"/>
    <col min="14671" max="14671" width="1.7109375" style="11" customWidth="1"/>
    <col min="14672" max="14672" width="5" style="11" bestFit="1" customWidth="1"/>
    <col min="14673" max="14674" width="11.140625" style="11" bestFit="1" customWidth="1"/>
    <col min="14675" max="14675" width="12.7109375" style="11" bestFit="1" customWidth="1"/>
    <col min="14676" max="14676" width="1.7109375" style="11" customWidth="1"/>
    <col min="14677" max="14677" width="5" style="11" bestFit="1" customWidth="1"/>
    <col min="14678" max="14679" width="11.140625" style="11" bestFit="1" customWidth="1"/>
    <col min="14680" max="14680" width="12.7109375" style="11" bestFit="1" customWidth="1"/>
    <col min="14681" max="14681" width="1.7109375" style="11" customWidth="1"/>
    <col min="14682" max="14682" width="14.85546875" style="11" customWidth="1"/>
    <col min="14683" max="14683" width="14.5703125" style="11" customWidth="1"/>
    <col min="14684" max="14869" width="9.140625" style="11"/>
    <col min="14870" max="14870" width="9.7109375" style="11" bestFit="1" customWidth="1"/>
    <col min="14871" max="14877" width="0" style="11" hidden="1" customWidth="1"/>
    <col min="14878" max="14878" width="5" style="11" customWidth="1"/>
    <col min="14879" max="14879" width="16.7109375" style="11" customWidth="1"/>
    <col min="14880" max="14881" width="9.140625" style="11" customWidth="1"/>
    <col min="14882" max="14883" width="9.7109375" style="11" customWidth="1"/>
    <col min="14884" max="14884" width="1.7109375" style="11" customWidth="1"/>
    <col min="14885" max="14885" width="5" style="11" customWidth="1"/>
    <col min="14886" max="14886" width="17.140625" style="11" customWidth="1"/>
    <col min="14887" max="14888" width="9.140625" style="11" customWidth="1"/>
    <col min="14889" max="14890" width="9.7109375" style="11" customWidth="1"/>
    <col min="14891" max="14891" width="1.7109375" style="11" customWidth="1"/>
    <col min="14892" max="14892" width="6.28515625" style="11" customWidth="1"/>
    <col min="14893" max="14893" width="14.28515625" style="11" customWidth="1"/>
    <col min="14894" max="14896" width="9.140625" style="11" customWidth="1"/>
    <col min="14897" max="14897" width="9.42578125" style="11" customWidth="1"/>
    <col min="14898" max="14898" width="1.7109375" style="11" customWidth="1"/>
    <col min="14899" max="14899" width="6.5703125" style="11" customWidth="1"/>
    <col min="14900" max="14900" width="18.7109375" style="11" customWidth="1"/>
    <col min="14901" max="14903" width="9.140625" style="11" customWidth="1"/>
    <col min="14904" max="14907" width="1.7109375" style="11" customWidth="1"/>
    <col min="14908" max="14908" width="5" style="11" bestFit="1" customWidth="1"/>
    <col min="14909" max="14909" width="14.42578125" style="11" customWidth="1"/>
    <col min="14910" max="14911" width="9.140625" style="11"/>
    <col min="14912" max="14912" width="9.7109375" style="11" bestFit="1" customWidth="1"/>
    <col min="14913" max="14913" width="9.7109375" style="11" customWidth="1"/>
    <col min="14914" max="14914" width="1.7109375" style="11" customWidth="1"/>
    <col min="14915" max="14915" width="5" style="11" bestFit="1" customWidth="1"/>
    <col min="14916" max="14916" width="14" style="11" customWidth="1"/>
    <col min="14917" max="14918" width="9.140625" style="11"/>
    <col min="14919" max="14919" width="9.7109375" style="11" bestFit="1" customWidth="1"/>
    <col min="14920" max="14920" width="1.7109375" style="11" customWidth="1"/>
    <col min="14921" max="14921" width="5" style="11" bestFit="1" customWidth="1"/>
    <col min="14922" max="14922" width="15.42578125" style="11" customWidth="1"/>
    <col min="14923" max="14924" width="9.140625" style="11"/>
    <col min="14925" max="14925" width="9.7109375" style="11" bestFit="1" customWidth="1"/>
    <col min="14926" max="14926" width="11.5703125" style="11" bestFit="1" customWidth="1"/>
    <col min="14927" max="14927" width="1.7109375" style="11" customWidth="1"/>
    <col min="14928" max="14928" width="5" style="11" bestFit="1" customWidth="1"/>
    <col min="14929" max="14930" width="11.140625" style="11" bestFit="1" customWidth="1"/>
    <col min="14931" max="14931" width="12.7109375" style="11" bestFit="1" customWidth="1"/>
    <col min="14932" max="14932" width="1.7109375" style="11" customWidth="1"/>
    <col min="14933" max="14933" width="5" style="11" bestFit="1" customWidth="1"/>
    <col min="14934" max="14935" width="11.140625" style="11" bestFit="1" customWidth="1"/>
    <col min="14936" max="14936" width="12.7109375" style="11" bestFit="1" customWidth="1"/>
    <col min="14937" max="14937" width="1.7109375" style="11" customWidth="1"/>
    <col min="14938" max="14938" width="14.85546875" style="11" customWidth="1"/>
    <col min="14939" max="14939" width="14.5703125" style="11" customWidth="1"/>
    <col min="14940" max="15125" width="9.140625" style="11"/>
    <col min="15126" max="15126" width="9.7109375" style="11" bestFit="1" customWidth="1"/>
    <col min="15127" max="15133" width="0" style="11" hidden="1" customWidth="1"/>
    <col min="15134" max="15134" width="5" style="11" customWidth="1"/>
    <col min="15135" max="15135" width="16.7109375" style="11" customWidth="1"/>
    <col min="15136" max="15137" width="9.140625" style="11" customWidth="1"/>
    <col min="15138" max="15139" width="9.7109375" style="11" customWidth="1"/>
    <col min="15140" max="15140" width="1.7109375" style="11" customWidth="1"/>
    <col min="15141" max="15141" width="5" style="11" customWidth="1"/>
    <col min="15142" max="15142" width="17.140625" style="11" customWidth="1"/>
    <col min="15143" max="15144" width="9.140625" style="11" customWidth="1"/>
    <col min="15145" max="15146" width="9.7109375" style="11" customWidth="1"/>
    <col min="15147" max="15147" width="1.7109375" style="11" customWidth="1"/>
    <col min="15148" max="15148" width="6.28515625" style="11" customWidth="1"/>
    <col min="15149" max="15149" width="14.28515625" style="11" customWidth="1"/>
    <col min="15150" max="15152" width="9.140625" style="11" customWidth="1"/>
    <col min="15153" max="15153" width="9.42578125" style="11" customWidth="1"/>
    <col min="15154" max="15154" width="1.7109375" style="11" customWidth="1"/>
    <col min="15155" max="15155" width="6.5703125" style="11" customWidth="1"/>
    <col min="15156" max="15156" width="18.7109375" style="11" customWidth="1"/>
    <col min="15157" max="15159" width="9.140625" style="11" customWidth="1"/>
    <col min="15160" max="15163" width="1.7109375" style="11" customWidth="1"/>
    <col min="15164" max="15164" width="5" style="11" bestFit="1" customWidth="1"/>
    <col min="15165" max="15165" width="14.42578125" style="11" customWidth="1"/>
    <col min="15166" max="15167" width="9.140625" style="11"/>
    <col min="15168" max="15168" width="9.7109375" style="11" bestFit="1" customWidth="1"/>
    <col min="15169" max="15169" width="9.7109375" style="11" customWidth="1"/>
    <col min="15170" max="15170" width="1.7109375" style="11" customWidth="1"/>
    <col min="15171" max="15171" width="5" style="11" bestFit="1" customWidth="1"/>
    <col min="15172" max="15172" width="14" style="11" customWidth="1"/>
    <col min="15173" max="15174" width="9.140625" style="11"/>
    <col min="15175" max="15175" width="9.7109375" style="11" bestFit="1" customWidth="1"/>
    <col min="15176" max="15176" width="1.7109375" style="11" customWidth="1"/>
    <col min="15177" max="15177" width="5" style="11" bestFit="1" customWidth="1"/>
    <col min="15178" max="15178" width="15.42578125" style="11" customWidth="1"/>
    <col min="15179" max="15180" width="9.140625" style="11"/>
    <col min="15181" max="15181" width="9.7109375" style="11" bestFit="1" customWidth="1"/>
    <col min="15182" max="15182" width="11.5703125" style="11" bestFit="1" customWidth="1"/>
    <col min="15183" max="15183" width="1.7109375" style="11" customWidth="1"/>
    <col min="15184" max="15184" width="5" style="11" bestFit="1" customWidth="1"/>
    <col min="15185" max="15186" width="11.140625" style="11" bestFit="1" customWidth="1"/>
    <col min="15187" max="15187" width="12.7109375" style="11" bestFit="1" customWidth="1"/>
    <col min="15188" max="15188" width="1.7109375" style="11" customWidth="1"/>
    <col min="15189" max="15189" width="5" style="11" bestFit="1" customWidth="1"/>
    <col min="15190" max="15191" width="11.140625" style="11" bestFit="1" customWidth="1"/>
    <col min="15192" max="15192" width="12.7109375" style="11" bestFit="1" customWidth="1"/>
    <col min="15193" max="15193" width="1.7109375" style="11" customWidth="1"/>
    <col min="15194" max="15194" width="14.85546875" style="11" customWidth="1"/>
    <col min="15195" max="15195" width="14.5703125" style="11" customWidth="1"/>
    <col min="15196" max="15381" width="9.140625" style="11"/>
    <col min="15382" max="15382" width="9.7109375" style="11" bestFit="1" customWidth="1"/>
    <col min="15383" max="15389" width="0" style="11" hidden="1" customWidth="1"/>
    <col min="15390" max="15390" width="5" style="11" customWidth="1"/>
    <col min="15391" max="15391" width="16.7109375" style="11" customWidth="1"/>
    <col min="15392" max="15393" width="9.140625" style="11" customWidth="1"/>
    <col min="15394" max="15395" width="9.7109375" style="11" customWidth="1"/>
    <col min="15396" max="15396" width="1.7109375" style="11" customWidth="1"/>
    <col min="15397" max="15397" width="5" style="11" customWidth="1"/>
    <col min="15398" max="15398" width="17.140625" style="11" customWidth="1"/>
    <col min="15399" max="15400" width="9.140625" style="11" customWidth="1"/>
    <col min="15401" max="15402" width="9.7109375" style="11" customWidth="1"/>
    <col min="15403" max="15403" width="1.7109375" style="11" customWidth="1"/>
    <col min="15404" max="15404" width="6.28515625" style="11" customWidth="1"/>
    <col min="15405" max="15405" width="14.28515625" style="11" customWidth="1"/>
    <col min="15406" max="15408" width="9.140625" style="11" customWidth="1"/>
    <col min="15409" max="15409" width="9.42578125" style="11" customWidth="1"/>
    <col min="15410" max="15410" width="1.7109375" style="11" customWidth="1"/>
    <col min="15411" max="15411" width="6.5703125" style="11" customWidth="1"/>
    <col min="15412" max="15412" width="18.7109375" style="11" customWidth="1"/>
    <col min="15413" max="15415" width="9.140625" style="11" customWidth="1"/>
    <col min="15416" max="15419" width="1.7109375" style="11" customWidth="1"/>
    <col min="15420" max="15420" width="5" style="11" bestFit="1" customWidth="1"/>
    <col min="15421" max="15421" width="14.42578125" style="11" customWidth="1"/>
    <col min="15422" max="15423" width="9.140625" style="11"/>
    <col min="15424" max="15424" width="9.7109375" style="11" bestFit="1" customWidth="1"/>
    <col min="15425" max="15425" width="9.7109375" style="11" customWidth="1"/>
    <col min="15426" max="15426" width="1.7109375" style="11" customWidth="1"/>
    <col min="15427" max="15427" width="5" style="11" bestFit="1" customWidth="1"/>
    <col min="15428" max="15428" width="14" style="11" customWidth="1"/>
    <col min="15429" max="15430" width="9.140625" style="11"/>
    <col min="15431" max="15431" width="9.7109375" style="11" bestFit="1" customWidth="1"/>
    <col min="15432" max="15432" width="1.7109375" style="11" customWidth="1"/>
    <col min="15433" max="15433" width="5" style="11" bestFit="1" customWidth="1"/>
    <col min="15434" max="15434" width="15.42578125" style="11" customWidth="1"/>
    <col min="15435" max="15436" width="9.140625" style="11"/>
    <col min="15437" max="15437" width="9.7109375" style="11" bestFit="1" customWidth="1"/>
    <col min="15438" max="15438" width="11.5703125" style="11" bestFit="1" customWidth="1"/>
    <col min="15439" max="15439" width="1.7109375" style="11" customWidth="1"/>
    <col min="15440" max="15440" width="5" style="11" bestFit="1" customWidth="1"/>
    <col min="15441" max="15442" width="11.140625" style="11" bestFit="1" customWidth="1"/>
    <col min="15443" max="15443" width="12.7109375" style="11" bestFit="1" customWidth="1"/>
    <col min="15444" max="15444" width="1.7109375" style="11" customWidth="1"/>
    <col min="15445" max="15445" width="5" style="11" bestFit="1" customWidth="1"/>
    <col min="15446" max="15447" width="11.140625" style="11" bestFit="1" customWidth="1"/>
    <col min="15448" max="15448" width="12.7109375" style="11" bestFit="1" customWidth="1"/>
    <col min="15449" max="15449" width="1.7109375" style="11" customWidth="1"/>
    <col min="15450" max="15450" width="14.85546875" style="11" customWidth="1"/>
    <col min="15451" max="15451" width="14.5703125" style="11" customWidth="1"/>
    <col min="15452" max="15637" width="9.140625" style="11"/>
    <col min="15638" max="15638" width="9.7109375" style="11" bestFit="1" customWidth="1"/>
    <col min="15639" max="15645" width="0" style="11" hidden="1" customWidth="1"/>
    <col min="15646" max="15646" width="5" style="11" customWidth="1"/>
    <col min="15647" max="15647" width="16.7109375" style="11" customWidth="1"/>
    <col min="15648" max="15649" width="9.140625" style="11" customWidth="1"/>
    <col min="15650" max="15651" width="9.7109375" style="11" customWidth="1"/>
    <col min="15652" max="15652" width="1.7109375" style="11" customWidth="1"/>
    <col min="15653" max="15653" width="5" style="11" customWidth="1"/>
    <col min="15654" max="15654" width="17.140625" style="11" customWidth="1"/>
    <col min="15655" max="15656" width="9.140625" style="11" customWidth="1"/>
    <col min="15657" max="15658" width="9.7109375" style="11" customWidth="1"/>
    <col min="15659" max="15659" width="1.7109375" style="11" customWidth="1"/>
    <col min="15660" max="15660" width="6.28515625" style="11" customWidth="1"/>
    <col min="15661" max="15661" width="14.28515625" style="11" customWidth="1"/>
    <col min="15662" max="15664" width="9.140625" style="11" customWidth="1"/>
    <col min="15665" max="15665" width="9.42578125" style="11" customWidth="1"/>
    <col min="15666" max="15666" width="1.7109375" style="11" customWidth="1"/>
    <col min="15667" max="15667" width="6.5703125" style="11" customWidth="1"/>
    <col min="15668" max="15668" width="18.7109375" style="11" customWidth="1"/>
    <col min="15669" max="15671" width="9.140625" style="11" customWidth="1"/>
    <col min="15672" max="15675" width="1.7109375" style="11" customWidth="1"/>
    <col min="15676" max="15676" width="5" style="11" bestFit="1" customWidth="1"/>
    <col min="15677" max="15677" width="14.42578125" style="11" customWidth="1"/>
    <col min="15678" max="15679" width="9.140625" style="11"/>
    <col min="15680" max="15680" width="9.7109375" style="11" bestFit="1" customWidth="1"/>
    <col min="15681" max="15681" width="9.7109375" style="11" customWidth="1"/>
    <col min="15682" max="15682" width="1.7109375" style="11" customWidth="1"/>
    <col min="15683" max="15683" width="5" style="11" bestFit="1" customWidth="1"/>
    <col min="15684" max="15684" width="14" style="11" customWidth="1"/>
    <col min="15685" max="15686" width="9.140625" style="11"/>
    <col min="15687" max="15687" width="9.7109375" style="11" bestFit="1" customWidth="1"/>
    <col min="15688" max="15688" width="1.7109375" style="11" customWidth="1"/>
    <col min="15689" max="15689" width="5" style="11" bestFit="1" customWidth="1"/>
    <col min="15690" max="15690" width="15.42578125" style="11" customWidth="1"/>
    <col min="15691" max="15692" width="9.140625" style="11"/>
    <col min="15693" max="15693" width="9.7109375" style="11" bestFit="1" customWidth="1"/>
    <col min="15694" max="15694" width="11.5703125" style="11" bestFit="1" customWidth="1"/>
    <col min="15695" max="15695" width="1.7109375" style="11" customWidth="1"/>
    <col min="15696" max="15696" width="5" style="11" bestFit="1" customWidth="1"/>
    <col min="15697" max="15698" width="11.140625" style="11" bestFit="1" customWidth="1"/>
    <col min="15699" max="15699" width="12.7109375" style="11" bestFit="1" customWidth="1"/>
    <col min="15700" max="15700" width="1.7109375" style="11" customWidth="1"/>
    <col min="15701" max="15701" width="5" style="11" bestFit="1" customWidth="1"/>
    <col min="15702" max="15703" width="11.140625" style="11" bestFit="1" customWidth="1"/>
    <col min="15704" max="15704" width="12.7109375" style="11" bestFit="1" customWidth="1"/>
    <col min="15705" max="15705" width="1.7109375" style="11" customWidth="1"/>
    <col min="15706" max="15706" width="14.85546875" style="11" customWidth="1"/>
    <col min="15707" max="15707" width="14.5703125" style="11" customWidth="1"/>
    <col min="15708" max="15893" width="9.140625" style="11"/>
    <col min="15894" max="15894" width="9.7109375" style="11" bestFit="1" customWidth="1"/>
    <col min="15895" max="15901" width="0" style="11" hidden="1" customWidth="1"/>
    <col min="15902" max="15902" width="5" style="11" customWidth="1"/>
    <col min="15903" max="15903" width="16.7109375" style="11" customWidth="1"/>
    <col min="15904" max="15905" width="9.140625" style="11" customWidth="1"/>
    <col min="15906" max="15907" width="9.7109375" style="11" customWidth="1"/>
    <col min="15908" max="15908" width="1.7109375" style="11" customWidth="1"/>
    <col min="15909" max="15909" width="5" style="11" customWidth="1"/>
    <col min="15910" max="15910" width="17.140625" style="11" customWidth="1"/>
    <col min="15911" max="15912" width="9.140625" style="11" customWidth="1"/>
    <col min="15913" max="15914" width="9.7109375" style="11" customWidth="1"/>
    <col min="15915" max="15915" width="1.7109375" style="11" customWidth="1"/>
    <col min="15916" max="15916" width="6.28515625" style="11" customWidth="1"/>
    <col min="15917" max="15917" width="14.28515625" style="11" customWidth="1"/>
    <col min="15918" max="15920" width="9.140625" style="11" customWidth="1"/>
    <col min="15921" max="15921" width="9.42578125" style="11" customWidth="1"/>
    <col min="15922" max="15922" width="1.7109375" style="11" customWidth="1"/>
    <col min="15923" max="15923" width="6.5703125" style="11" customWidth="1"/>
    <col min="15924" max="15924" width="18.7109375" style="11" customWidth="1"/>
    <col min="15925" max="15927" width="9.140625" style="11" customWidth="1"/>
    <col min="15928" max="15931" width="1.7109375" style="11" customWidth="1"/>
    <col min="15932" max="15932" width="5" style="11" bestFit="1" customWidth="1"/>
    <col min="15933" max="15933" width="14.42578125" style="11" customWidth="1"/>
    <col min="15934" max="15935" width="9.140625" style="11"/>
    <col min="15936" max="15936" width="9.7109375" style="11" bestFit="1" customWidth="1"/>
    <col min="15937" max="15937" width="9.7109375" style="11" customWidth="1"/>
    <col min="15938" max="15938" width="1.7109375" style="11" customWidth="1"/>
    <col min="15939" max="15939" width="5" style="11" bestFit="1" customWidth="1"/>
    <col min="15940" max="15940" width="14" style="11" customWidth="1"/>
    <col min="15941" max="15942" width="9.140625" style="11"/>
    <col min="15943" max="15943" width="9.7109375" style="11" bestFit="1" customWidth="1"/>
    <col min="15944" max="15944" width="1.7109375" style="11" customWidth="1"/>
    <col min="15945" max="15945" width="5" style="11" bestFit="1" customWidth="1"/>
    <col min="15946" max="15946" width="15.42578125" style="11" customWidth="1"/>
    <col min="15947" max="15948" width="9.140625" style="11"/>
    <col min="15949" max="15949" width="9.7109375" style="11" bestFit="1" customWidth="1"/>
    <col min="15950" max="15950" width="11.5703125" style="11" bestFit="1" customWidth="1"/>
    <col min="15951" max="15951" width="1.7109375" style="11" customWidth="1"/>
    <col min="15952" max="15952" width="5" style="11" bestFit="1" customWidth="1"/>
    <col min="15953" max="15954" width="11.140625" style="11" bestFit="1" customWidth="1"/>
    <col min="15955" max="15955" width="12.7109375" style="11" bestFit="1" customWidth="1"/>
    <col min="15956" max="15956" width="1.7109375" style="11" customWidth="1"/>
    <col min="15957" max="15957" width="5" style="11" bestFit="1" customWidth="1"/>
    <col min="15958" max="15959" width="11.140625" style="11" bestFit="1" customWidth="1"/>
    <col min="15960" max="15960" width="12.7109375" style="11" bestFit="1" customWidth="1"/>
    <col min="15961" max="15961" width="1.7109375" style="11" customWidth="1"/>
    <col min="15962" max="15962" width="14.85546875" style="11" customWidth="1"/>
    <col min="15963" max="15963" width="14.5703125" style="11" customWidth="1"/>
    <col min="15964" max="16149" width="9.140625" style="11"/>
    <col min="16150" max="16150" width="9.7109375" style="11" bestFit="1" customWidth="1"/>
    <col min="16151" max="16157" width="0" style="11" hidden="1" customWidth="1"/>
    <col min="16158" max="16158" width="5" style="11" customWidth="1"/>
    <col min="16159" max="16159" width="16.7109375" style="11" customWidth="1"/>
    <col min="16160" max="16161" width="9.140625" style="11" customWidth="1"/>
    <col min="16162" max="16163" width="9.7109375" style="11" customWidth="1"/>
    <col min="16164" max="16164" width="1.7109375" style="11" customWidth="1"/>
    <col min="16165" max="16165" width="5" style="11" customWidth="1"/>
    <col min="16166" max="16166" width="17.140625" style="11" customWidth="1"/>
    <col min="16167" max="16168" width="9.140625" style="11" customWidth="1"/>
    <col min="16169" max="16170" width="9.7109375" style="11" customWidth="1"/>
    <col min="16171" max="16171" width="1.7109375" style="11" customWidth="1"/>
    <col min="16172" max="16172" width="6.28515625" style="11" customWidth="1"/>
    <col min="16173" max="16173" width="14.28515625" style="11" customWidth="1"/>
    <col min="16174" max="16176" width="9.140625" style="11" customWidth="1"/>
    <col min="16177" max="16177" width="9.42578125" style="11" customWidth="1"/>
    <col min="16178" max="16178" width="1.7109375" style="11" customWidth="1"/>
    <col min="16179" max="16179" width="6.5703125" style="11" customWidth="1"/>
    <col min="16180" max="16180" width="18.7109375" style="11" customWidth="1"/>
    <col min="16181" max="16183" width="9.140625" style="11" customWidth="1"/>
    <col min="16184" max="16187" width="1.7109375" style="11" customWidth="1"/>
    <col min="16188" max="16188" width="5" style="11" bestFit="1" customWidth="1"/>
    <col min="16189" max="16189" width="14.42578125" style="11" customWidth="1"/>
    <col min="16190" max="16191" width="9.140625" style="11"/>
    <col min="16192" max="16192" width="9.7109375" style="11" bestFit="1" customWidth="1"/>
    <col min="16193" max="16193" width="9.7109375" style="11" customWidth="1"/>
    <col min="16194" max="16194" width="1.7109375" style="11" customWidth="1"/>
    <col min="16195" max="16195" width="5" style="11" bestFit="1" customWidth="1"/>
    <col min="16196" max="16196" width="14" style="11" customWidth="1"/>
    <col min="16197" max="16198" width="9.140625" style="11"/>
    <col min="16199" max="16199" width="9.7109375" style="11" bestFit="1" customWidth="1"/>
    <col min="16200" max="16200" width="1.7109375" style="11" customWidth="1"/>
    <col min="16201" max="16201" width="5" style="11" bestFit="1" customWidth="1"/>
    <col min="16202" max="16202" width="15.42578125" style="11" customWidth="1"/>
    <col min="16203" max="16204" width="9.140625" style="11"/>
    <col min="16205" max="16205" width="9.7109375" style="11" bestFit="1" customWidth="1"/>
    <col min="16206" max="16206" width="11.5703125" style="11" bestFit="1" customWidth="1"/>
    <col min="16207" max="16207" width="1.7109375" style="11" customWidth="1"/>
    <col min="16208" max="16208" width="5" style="11" bestFit="1" customWidth="1"/>
    <col min="16209" max="16210" width="11.140625" style="11" bestFit="1" customWidth="1"/>
    <col min="16211" max="16211" width="12.7109375" style="11" bestFit="1" customWidth="1"/>
    <col min="16212" max="16212" width="1.7109375" style="11" customWidth="1"/>
    <col min="16213" max="16213" width="5" style="11" bestFit="1" customWidth="1"/>
    <col min="16214" max="16215" width="11.140625" style="11" bestFit="1" customWidth="1"/>
    <col min="16216" max="16216" width="12.7109375" style="11" bestFit="1" customWidth="1"/>
    <col min="16217" max="16217" width="1.7109375" style="11" customWidth="1"/>
    <col min="16218" max="16218" width="14.85546875" style="11" customWidth="1"/>
    <col min="16219" max="16219" width="14.5703125" style="11" customWidth="1"/>
    <col min="16220" max="16384" width="9.140625" style="11"/>
  </cols>
  <sheetData>
    <row r="1" spans="1:96" customFormat="1" ht="15.75" x14ac:dyDescent="0.25">
      <c r="A1" s="697" t="str">
        <f>'FY16 I&amp;G Distribution'!A1</f>
        <v>NM I&amp;G Funding Formula FY16 v9.6 Final 2014-11-03</v>
      </c>
      <c r="B1" s="281"/>
      <c r="C1" s="281"/>
      <c r="D1" s="281"/>
      <c r="E1" s="281"/>
      <c r="F1" s="28"/>
    </row>
    <row r="2" spans="1:96" customFormat="1" ht="15" x14ac:dyDescent="0.25">
      <c r="A2" s="4">
        <f>'FY16 I&amp;G Distribution'!A2</f>
        <v>41946</v>
      </c>
      <c r="B2" s="281"/>
      <c r="C2" s="281"/>
      <c r="D2" s="281"/>
      <c r="E2" s="281"/>
    </row>
    <row r="3" spans="1:96" x14ac:dyDescent="0.2">
      <c r="D3" s="409"/>
      <c r="J3" s="409"/>
      <c r="U3" s="409"/>
      <c r="AF3" s="409"/>
      <c r="AY3" s="409"/>
      <c r="BJ3" s="409"/>
      <c r="BU3" s="409"/>
      <c r="CF3" s="409"/>
      <c r="CQ3" s="409"/>
    </row>
    <row r="4" spans="1:96" s="405" customFormat="1" ht="26.25" thickBot="1" x14ac:dyDescent="0.25">
      <c r="B4" s="758" t="s">
        <v>279</v>
      </c>
      <c r="C4" s="758"/>
      <c r="D4" s="758"/>
      <c r="E4" s="758"/>
      <c r="F4" s="758"/>
      <c r="G4" s="406"/>
      <c r="H4" s="759" t="s">
        <v>513</v>
      </c>
      <c r="I4" s="759"/>
      <c r="J4" s="759"/>
      <c r="K4" s="759"/>
      <c r="M4" s="758" t="s">
        <v>209</v>
      </c>
      <c r="N4" s="758"/>
      <c r="O4" s="758"/>
      <c r="P4" s="758"/>
      <c r="Q4" s="758"/>
      <c r="R4" s="406"/>
      <c r="S4" s="759" t="s">
        <v>512</v>
      </c>
      <c r="T4" s="759"/>
      <c r="U4" s="759"/>
      <c r="V4" s="759"/>
      <c r="W4" s="406"/>
      <c r="X4" s="758" t="s">
        <v>208</v>
      </c>
      <c r="Y4" s="758"/>
      <c r="Z4" s="758"/>
      <c r="AA4" s="758"/>
      <c r="AB4" s="758"/>
      <c r="AC4" s="406"/>
      <c r="AD4" s="759" t="s">
        <v>511</v>
      </c>
      <c r="AE4" s="759"/>
      <c r="AF4" s="759"/>
      <c r="AG4" s="759"/>
      <c r="AI4" s="758" t="s">
        <v>278</v>
      </c>
      <c r="AJ4" s="758"/>
      <c r="AK4" s="758"/>
      <c r="AL4" s="758"/>
      <c r="AM4" s="758"/>
      <c r="AO4" s="408" t="s">
        <v>277</v>
      </c>
      <c r="AP4" s="406" t="s">
        <v>30</v>
      </c>
      <c r="AQ4" s="758" t="s">
        <v>214</v>
      </c>
      <c r="AR4" s="758"/>
      <c r="AS4" s="758"/>
      <c r="AT4" s="758"/>
      <c r="AU4" s="758"/>
      <c r="AV4" s="406"/>
      <c r="AW4" s="759" t="s">
        <v>510</v>
      </c>
      <c r="AX4" s="759"/>
      <c r="AY4" s="759"/>
      <c r="AZ4" s="759"/>
      <c r="BA4" s="407" t="s">
        <v>30</v>
      </c>
      <c r="BB4" s="758" t="s">
        <v>213</v>
      </c>
      <c r="BC4" s="758"/>
      <c r="BD4" s="758"/>
      <c r="BE4" s="758"/>
      <c r="BF4" s="758"/>
      <c r="BG4" s="406"/>
      <c r="BH4" s="759" t="s">
        <v>509</v>
      </c>
      <c r="BI4" s="759"/>
      <c r="BJ4" s="759"/>
      <c r="BK4" s="759"/>
      <c r="BM4" s="758" t="s">
        <v>212</v>
      </c>
      <c r="BN4" s="758"/>
      <c r="BO4" s="758"/>
      <c r="BP4" s="758"/>
      <c r="BQ4" s="758"/>
      <c r="BR4" s="406"/>
      <c r="BS4" s="759" t="s">
        <v>508</v>
      </c>
      <c r="BT4" s="759"/>
      <c r="BU4" s="759"/>
      <c r="BV4" s="759"/>
      <c r="BW4" s="406" t="s">
        <v>30</v>
      </c>
      <c r="BX4" s="758" t="s">
        <v>211</v>
      </c>
      <c r="BY4" s="758"/>
      <c r="BZ4" s="758"/>
      <c r="CA4" s="758"/>
      <c r="CB4" s="758"/>
      <c r="CC4" s="406"/>
      <c r="CD4" s="759" t="s">
        <v>507</v>
      </c>
      <c r="CE4" s="759"/>
      <c r="CF4" s="759"/>
      <c r="CG4" s="759"/>
      <c r="CH4" s="406" t="s">
        <v>30</v>
      </c>
      <c r="CI4" s="758" t="s">
        <v>210</v>
      </c>
      <c r="CJ4" s="758"/>
      <c r="CK4" s="758"/>
      <c r="CL4" s="758"/>
      <c r="CM4" s="758"/>
      <c r="CN4" s="406"/>
      <c r="CO4" s="759" t="s">
        <v>506</v>
      </c>
      <c r="CP4" s="759"/>
      <c r="CQ4" s="759"/>
      <c r="CR4" s="759"/>
    </row>
    <row r="5" spans="1:96" x14ac:dyDescent="0.2">
      <c r="B5" s="404"/>
      <c r="C5" s="404"/>
      <c r="D5" s="404"/>
      <c r="E5" s="404"/>
      <c r="F5" s="404"/>
      <c r="G5" s="404"/>
      <c r="M5" s="404"/>
      <c r="N5" s="404"/>
      <c r="O5" s="404"/>
      <c r="P5" s="404"/>
      <c r="Q5" s="404"/>
      <c r="R5" s="404"/>
      <c r="W5" s="404"/>
      <c r="X5" s="404"/>
      <c r="Y5" s="404"/>
      <c r="Z5" s="404"/>
      <c r="AA5" s="404"/>
      <c r="AB5" s="404"/>
      <c r="AC5" s="404"/>
      <c r="AI5" s="404"/>
      <c r="AJ5" s="404"/>
      <c r="AK5" s="404"/>
      <c r="AL5" s="404"/>
      <c r="AM5" s="404"/>
      <c r="AP5" s="404"/>
      <c r="AQ5" s="404"/>
      <c r="AR5" s="404"/>
      <c r="AS5" s="404"/>
      <c r="AT5" s="404"/>
      <c r="AU5" s="404"/>
      <c r="AV5" s="404"/>
      <c r="BA5" s="404"/>
      <c r="BB5" s="404"/>
      <c r="BC5" s="404"/>
      <c r="BD5" s="404"/>
      <c r="BE5" s="404"/>
      <c r="BF5" s="404"/>
      <c r="BG5" s="404"/>
      <c r="BM5" s="404"/>
      <c r="BN5" s="404"/>
      <c r="BO5" s="404"/>
      <c r="BP5" s="404"/>
      <c r="BQ5" s="404"/>
      <c r="BR5" s="404"/>
      <c r="BW5" s="404"/>
      <c r="BX5" s="404"/>
      <c r="BY5" s="404"/>
      <c r="BZ5" s="404"/>
      <c r="CA5" s="404"/>
      <c r="CB5" s="404"/>
      <c r="CC5" s="404"/>
      <c r="CH5" s="404"/>
      <c r="CI5" s="404"/>
      <c r="CJ5" s="404"/>
      <c r="CK5" s="404"/>
      <c r="CL5" s="404"/>
      <c r="CM5" s="404"/>
      <c r="CN5" s="404"/>
    </row>
    <row r="6" spans="1:96" x14ac:dyDescent="0.2">
      <c r="A6" s="110" t="s">
        <v>53</v>
      </c>
      <c r="B6" s="402"/>
      <c r="C6" s="401"/>
      <c r="D6" s="749" t="s">
        <v>276</v>
      </c>
      <c r="E6" s="749"/>
      <c r="F6" s="750"/>
      <c r="G6" s="400"/>
      <c r="H6" s="393"/>
      <c r="I6" s="753" t="s">
        <v>276</v>
      </c>
      <c r="J6" s="754"/>
      <c r="K6" s="755"/>
      <c r="M6" s="402"/>
      <c r="N6" s="401"/>
      <c r="O6" s="749" t="s">
        <v>276</v>
      </c>
      <c r="P6" s="749"/>
      <c r="Q6" s="750"/>
      <c r="R6" s="400"/>
      <c r="S6" s="393"/>
      <c r="T6" s="753" t="s">
        <v>276</v>
      </c>
      <c r="U6" s="754"/>
      <c r="V6" s="755"/>
      <c r="W6" s="400"/>
      <c r="X6" s="402"/>
      <c r="Y6" s="401"/>
      <c r="Z6" s="749" t="s">
        <v>276</v>
      </c>
      <c r="AA6" s="749"/>
      <c r="AB6" s="750"/>
      <c r="AC6" s="400"/>
      <c r="AD6" s="393"/>
      <c r="AE6" s="753" t="s">
        <v>276</v>
      </c>
      <c r="AF6" s="754"/>
      <c r="AG6" s="755"/>
      <c r="AI6" s="402"/>
      <c r="AJ6" s="401"/>
      <c r="AK6" s="749" t="s">
        <v>276</v>
      </c>
      <c r="AL6" s="749"/>
      <c r="AM6" s="750"/>
      <c r="AO6" s="370"/>
      <c r="AP6" s="403"/>
      <c r="AQ6" s="402"/>
      <c r="AR6" s="401"/>
      <c r="AS6" s="756" t="s">
        <v>276</v>
      </c>
      <c r="AT6" s="756"/>
      <c r="AU6" s="757"/>
      <c r="AV6" s="400"/>
      <c r="AW6" s="393"/>
      <c r="AX6" s="753" t="s">
        <v>276</v>
      </c>
      <c r="AY6" s="754"/>
      <c r="AZ6" s="755"/>
      <c r="BA6" s="403"/>
      <c r="BB6" s="402"/>
      <c r="BC6" s="401"/>
      <c r="BD6" s="756" t="s">
        <v>276</v>
      </c>
      <c r="BE6" s="756"/>
      <c r="BF6" s="757"/>
      <c r="BG6" s="400"/>
      <c r="BH6" s="393"/>
      <c r="BI6" s="753" t="s">
        <v>276</v>
      </c>
      <c r="BJ6" s="754"/>
      <c r="BK6" s="755"/>
      <c r="BM6" s="402"/>
      <c r="BN6" s="401"/>
      <c r="BO6" s="756" t="s">
        <v>276</v>
      </c>
      <c r="BP6" s="756"/>
      <c r="BQ6" s="757"/>
      <c r="BR6" s="400"/>
      <c r="BS6" s="393"/>
      <c r="BT6" s="753" t="s">
        <v>276</v>
      </c>
      <c r="BU6" s="754"/>
      <c r="BV6" s="755"/>
      <c r="BW6" s="403"/>
      <c r="BX6" s="402"/>
      <c r="BY6" s="401"/>
      <c r="BZ6" s="756" t="s">
        <v>276</v>
      </c>
      <c r="CA6" s="756"/>
      <c r="CB6" s="757"/>
      <c r="CC6" s="400"/>
      <c r="CD6" s="393"/>
      <c r="CE6" s="753" t="s">
        <v>276</v>
      </c>
      <c r="CF6" s="754"/>
      <c r="CG6" s="755"/>
      <c r="CH6" s="403"/>
      <c r="CI6" s="402"/>
      <c r="CJ6" s="401"/>
      <c r="CK6" s="756" t="s">
        <v>276</v>
      </c>
      <c r="CL6" s="756"/>
      <c r="CM6" s="757"/>
      <c r="CN6" s="400"/>
      <c r="CO6" s="393"/>
      <c r="CP6" s="753" t="s">
        <v>276</v>
      </c>
      <c r="CQ6" s="754"/>
      <c r="CR6" s="755"/>
    </row>
    <row r="7" spans="1:96" x14ac:dyDescent="0.2">
      <c r="B7" s="398" t="s">
        <v>229</v>
      </c>
      <c r="C7" s="398"/>
      <c r="D7" s="397" t="s">
        <v>228</v>
      </c>
      <c r="E7" s="396" t="s">
        <v>227</v>
      </c>
      <c r="F7" s="396" t="s">
        <v>226</v>
      </c>
      <c r="G7" s="395"/>
      <c r="H7" s="394" t="s">
        <v>229</v>
      </c>
      <c r="I7" s="393" t="s">
        <v>228</v>
      </c>
      <c r="J7" s="392" t="s">
        <v>227</v>
      </c>
      <c r="K7" s="392" t="s">
        <v>226</v>
      </c>
      <c r="M7" s="398" t="s">
        <v>229</v>
      </c>
      <c r="N7" s="398"/>
      <c r="O7" s="397" t="s">
        <v>228</v>
      </c>
      <c r="P7" s="396" t="s">
        <v>227</v>
      </c>
      <c r="Q7" s="396" t="s">
        <v>226</v>
      </c>
      <c r="R7" s="395"/>
      <c r="S7" s="394" t="s">
        <v>229</v>
      </c>
      <c r="T7" s="393" t="s">
        <v>228</v>
      </c>
      <c r="U7" s="392" t="s">
        <v>227</v>
      </c>
      <c r="V7" s="392" t="s">
        <v>226</v>
      </c>
      <c r="W7" s="395"/>
      <c r="X7" s="398" t="s">
        <v>229</v>
      </c>
      <c r="Y7" s="398"/>
      <c r="Z7" s="397" t="s">
        <v>228</v>
      </c>
      <c r="AA7" s="396" t="s">
        <v>227</v>
      </c>
      <c r="AB7" s="396" t="s">
        <v>226</v>
      </c>
      <c r="AC7" s="395"/>
      <c r="AD7" s="394" t="s">
        <v>229</v>
      </c>
      <c r="AE7" s="393" t="s">
        <v>228</v>
      </c>
      <c r="AF7" s="392" t="s">
        <v>227</v>
      </c>
      <c r="AG7" s="392" t="s">
        <v>226</v>
      </c>
      <c r="AI7" s="398" t="s">
        <v>229</v>
      </c>
      <c r="AJ7" s="398"/>
      <c r="AK7" s="397" t="s">
        <v>228</v>
      </c>
      <c r="AL7" s="396" t="s">
        <v>227</v>
      </c>
      <c r="AM7" s="396" t="s">
        <v>226</v>
      </c>
      <c r="AO7" s="370"/>
      <c r="AP7" s="399"/>
      <c r="AQ7" s="398" t="s">
        <v>229</v>
      </c>
      <c r="AR7" s="398"/>
      <c r="AS7" s="397" t="s">
        <v>228</v>
      </c>
      <c r="AT7" s="396" t="s">
        <v>227</v>
      </c>
      <c r="AU7" s="396" t="s">
        <v>226</v>
      </c>
      <c r="AV7" s="395"/>
      <c r="AW7" s="394" t="s">
        <v>229</v>
      </c>
      <c r="AX7" s="393" t="s">
        <v>228</v>
      </c>
      <c r="AY7" s="392" t="s">
        <v>227</v>
      </c>
      <c r="AZ7" s="392" t="s">
        <v>226</v>
      </c>
      <c r="BA7" s="399"/>
      <c r="BB7" s="398" t="s">
        <v>229</v>
      </c>
      <c r="BC7" s="398"/>
      <c r="BD7" s="397" t="s">
        <v>228</v>
      </c>
      <c r="BE7" s="396" t="s">
        <v>227</v>
      </c>
      <c r="BF7" s="396" t="s">
        <v>226</v>
      </c>
      <c r="BG7" s="395"/>
      <c r="BH7" s="394" t="s">
        <v>229</v>
      </c>
      <c r="BI7" s="393" t="s">
        <v>228</v>
      </c>
      <c r="BJ7" s="392" t="s">
        <v>227</v>
      </c>
      <c r="BK7" s="392" t="s">
        <v>226</v>
      </c>
      <c r="BM7" s="398" t="s">
        <v>229</v>
      </c>
      <c r="BN7" s="398"/>
      <c r="BO7" s="397" t="s">
        <v>228</v>
      </c>
      <c r="BP7" s="396" t="s">
        <v>227</v>
      </c>
      <c r="BQ7" s="396" t="s">
        <v>226</v>
      </c>
      <c r="BR7" s="395"/>
      <c r="BS7" s="394" t="s">
        <v>229</v>
      </c>
      <c r="BT7" s="393" t="s">
        <v>228</v>
      </c>
      <c r="BU7" s="392" t="s">
        <v>227</v>
      </c>
      <c r="BV7" s="392" t="s">
        <v>226</v>
      </c>
      <c r="BW7" s="399"/>
      <c r="BX7" s="398" t="s">
        <v>229</v>
      </c>
      <c r="BY7" s="398"/>
      <c r="BZ7" s="397" t="s">
        <v>228</v>
      </c>
      <c r="CA7" s="396" t="s">
        <v>227</v>
      </c>
      <c r="CB7" s="396" t="s">
        <v>226</v>
      </c>
      <c r="CC7" s="395"/>
      <c r="CD7" s="394" t="s">
        <v>229</v>
      </c>
      <c r="CE7" s="393" t="s">
        <v>228</v>
      </c>
      <c r="CF7" s="392" t="s">
        <v>227</v>
      </c>
      <c r="CG7" s="392" t="s">
        <v>226</v>
      </c>
      <c r="CH7" s="399"/>
      <c r="CI7" s="398" t="s">
        <v>229</v>
      </c>
      <c r="CJ7" s="398"/>
      <c r="CK7" s="397" t="s">
        <v>228</v>
      </c>
      <c r="CL7" s="396" t="s">
        <v>227</v>
      </c>
      <c r="CM7" s="396" t="s">
        <v>226</v>
      </c>
      <c r="CN7" s="395"/>
      <c r="CO7" s="394" t="s">
        <v>229</v>
      </c>
      <c r="CP7" s="393" t="s">
        <v>228</v>
      </c>
      <c r="CQ7" s="392" t="s">
        <v>227</v>
      </c>
      <c r="CR7" s="392" t="s">
        <v>226</v>
      </c>
    </row>
    <row r="8" spans="1:96" x14ac:dyDescent="0.2">
      <c r="B8" s="746" t="s">
        <v>225</v>
      </c>
      <c r="C8" s="391" t="s">
        <v>274</v>
      </c>
      <c r="D8" s="390">
        <f t="shared" ref="D8:F9" si="0">(AS8+BD8+BO8)/3</f>
        <v>12750</v>
      </c>
      <c r="E8" s="390">
        <f t="shared" si="0"/>
        <v>5289.5</v>
      </c>
      <c r="F8" s="390">
        <f t="shared" si="0"/>
        <v>99.333333333333329</v>
      </c>
      <c r="G8" s="386"/>
      <c r="H8" s="382" t="s">
        <v>225</v>
      </c>
      <c r="I8" s="381"/>
      <c r="J8" s="381"/>
      <c r="K8" s="381"/>
      <c r="M8" s="746" t="s">
        <v>225</v>
      </c>
      <c r="N8" s="391" t="s">
        <v>274</v>
      </c>
      <c r="O8" s="390">
        <f t="shared" ref="O8:Q9" si="1">(+BD8+BO8+BZ8)/3</f>
        <v>13631.666666666666</v>
      </c>
      <c r="P8" s="390">
        <f t="shared" si="1"/>
        <v>5339.5</v>
      </c>
      <c r="Q8" s="390">
        <f t="shared" si="1"/>
        <v>116.33333333333333</v>
      </c>
      <c r="R8" s="386"/>
      <c r="S8" s="382" t="s">
        <v>225</v>
      </c>
      <c r="T8" s="381"/>
      <c r="U8" s="381"/>
      <c r="V8" s="381"/>
      <c r="W8" s="386"/>
      <c r="X8" s="746" t="s">
        <v>225</v>
      </c>
      <c r="Y8" s="391" t="s">
        <v>274</v>
      </c>
      <c r="Z8" s="390">
        <f t="shared" ref="Z8:AB9" si="2">(+BO8+BZ8+CK8)/3</f>
        <v>13917</v>
      </c>
      <c r="AA8" s="390">
        <f t="shared" si="2"/>
        <v>5577.666666666667</v>
      </c>
      <c r="AB8" s="390">
        <f t="shared" si="2"/>
        <v>122.66666666666667</v>
      </c>
      <c r="AC8" s="386"/>
      <c r="AD8" s="382" t="s">
        <v>225</v>
      </c>
      <c r="AE8" s="381"/>
      <c r="AF8" s="381"/>
      <c r="AG8" s="381"/>
      <c r="AI8" s="746" t="s">
        <v>225</v>
      </c>
      <c r="AJ8" s="391" t="s">
        <v>274</v>
      </c>
      <c r="AK8" s="390">
        <f t="shared" ref="AK8:AM9" si="3">IFERROR(Z8-O8,0)</f>
        <v>285.33333333333394</v>
      </c>
      <c r="AL8" s="390">
        <f t="shared" si="3"/>
        <v>238.16666666666697</v>
      </c>
      <c r="AM8" s="390">
        <f t="shared" si="3"/>
        <v>6.3333333333333428</v>
      </c>
      <c r="AO8" s="370"/>
      <c r="AP8" s="386"/>
      <c r="AQ8" s="746" t="s">
        <v>225</v>
      </c>
      <c r="AR8" s="391" t="s">
        <v>275</v>
      </c>
      <c r="AS8" s="390">
        <v>11878</v>
      </c>
      <c r="AT8" s="390">
        <v>5303</v>
      </c>
      <c r="AU8" s="390">
        <v>98</v>
      </c>
      <c r="AV8" s="386"/>
      <c r="AW8" s="382" t="s">
        <v>225</v>
      </c>
      <c r="AX8" s="381"/>
      <c r="AY8" s="381"/>
      <c r="AZ8" s="381"/>
      <c r="BA8" s="386"/>
      <c r="BB8" s="746" t="s">
        <v>225</v>
      </c>
      <c r="BC8" s="391" t="s">
        <v>275</v>
      </c>
      <c r="BD8" s="390">
        <v>13000</v>
      </c>
      <c r="BE8" s="390">
        <v>5061.5</v>
      </c>
      <c r="BF8" s="390">
        <v>92</v>
      </c>
      <c r="BG8" s="386"/>
      <c r="BH8" s="382" t="s">
        <v>225</v>
      </c>
      <c r="BI8" s="381"/>
      <c r="BJ8" s="381"/>
      <c r="BK8" s="381"/>
      <c r="BM8" s="746" t="s">
        <v>225</v>
      </c>
      <c r="BN8" s="391" t="s">
        <v>274</v>
      </c>
      <c r="BO8" s="390">
        <v>13372</v>
      </c>
      <c r="BP8" s="390">
        <v>5504</v>
      </c>
      <c r="BQ8" s="390">
        <v>108</v>
      </c>
      <c r="BR8" s="386"/>
      <c r="BS8" s="382" t="s">
        <v>225</v>
      </c>
      <c r="BT8" s="381"/>
      <c r="BU8" s="381"/>
      <c r="BV8" s="381"/>
      <c r="BW8" s="386"/>
      <c r="BX8" s="746" t="s">
        <v>225</v>
      </c>
      <c r="BY8" s="391" t="s">
        <v>274</v>
      </c>
      <c r="BZ8" s="390">
        <v>14523</v>
      </c>
      <c r="CA8" s="390">
        <v>5453</v>
      </c>
      <c r="CB8" s="390">
        <v>149</v>
      </c>
      <c r="CC8" s="386"/>
      <c r="CD8" s="382" t="s">
        <v>225</v>
      </c>
      <c r="CE8" s="381"/>
      <c r="CF8" s="381"/>
      <c r="CG8" s="381"/>
      <c r="CH8" s="386"/>
      <c r="CI8" s="746" t="s">
        <v>225</v>
      </c>
      <c r="CJ8" s="391" t="s">
        <v>274</v>
      </c>
      <c r="CK8" s="390">
        <f>'AY2013-14-Census'!D2</f>
        <v>13856</v>
      </c>
      <c r="CL8" s="390">
        <f>'AY2013-14-Census'!E2</f>
        <v>5776</v>
      </c>
      <c r="CM8" s="390">
        <f>'AY2013-14-Census'!F2</f>
        <v>111</v>
      </c>
      <c r="CN8" s="386"/>
      <c r="CO8" s="382" t="s">
        <v>225</v>
      </c>
      <c r="CP8" s="381"/>
      <c r="CQ8" s="381"/>
      <c r="CR8" s="381"/>
    </row>
    <row r="9" spans="1:96" x14ac:dyDescent="0.2">
      <c r="B9" s="747"/>
      <c r="C9" s="389" t="s">
        <v>272</v>
      </c>
      <c r="D9" s="388">
        <f t="shared" si="0"/>
        <v>12088.750913955133</v>
      </c>
      <c r="E9" s="388">
        <f t="shared" si="0"/>
        <v>5076.1830037393511</v>
      </c>
      <c r="F9" s="388">
        <f t="shared" si="0"/>
        <v>94.518518518518519</v>
      </c>
      <c r="G9" s="387"/>
      <c r="H9" s="382"/>
      <c r="I9" s="375">
        <f>ROUND(((+D9*Matrices!$C$63)+(D9*Matrices!$E$67))*Matrices!$D$59,0)</f>
        <v>1857678</v>
      </c>
      <c r="J9" s="375">
        <f>ROUND(((+E9*Matrices!$D$63)+(E9*Matrices!$E$67))*Matrices!$D$59,0)</f>
        <v>1592754</v>
      </c>
      <c r="K9" s="375">
        <f>ROUND(((+F9*Matrices!$E$63)+(F9*Matrices!$E$67))*Matrices!$D$59,0)</f>
        <v>61949</v>
      </c>
      <c r="M9" s="747"/>
      <c r="N9" s="389" t="s">
        <v>272</v>
      </c>
      <c r="O9" s="388">
        <f t="shared" si="1"/>
        <v>12937.31243554253</v>
      </c>
      <c r="P9" s="388">
        <f t="shared" si="1"/>
        <v>5115.5761723440019</v>
      </c>
      <c r="Q9" s="388">
        <f t="shared" si="1"/>
        <v>112.33333333333333</v>
      </c>
      <c r="R9" s="387"/>
      <c r="S9" s="382"/>
      <c r="T9" s="375">
        <f>ROUND(((+O9*Matrices!$C$63)+(O9*Matrices!$E$67))*Matrices!$D$59,0)</f>
        <v>1988077</v>
      </c>
      <c r="U9" s="375">
        <f>ROUND(((+P9*Matrices!$D$63)+(P9*Matrices!$E$67))*Matrices!$D$59,0)</f>
        <v>1605114</v>
      </c>
      <c r="V9" s="375">
        <f>ROUND(((+Q9*Matrices!$E$63)+(Q9*Matrices!$E$67))*Matrices!$D$59,0)</f>
        <v>73626</v>
      </c>
      <c r="W9" s="387"/>
      <c r="X9" s="747"/>
      <c r="Y9" s="389" t="s">
        <v>272</v>
      </c>
      <c r="Z9" s="388">
        <f t="shared" si="2"/>
        <v>13376.333333333334</v>
      </c>
      <c r="AA9" s="388">
        <f t="shared" si="2"/>
        <v>5410.666666666667</v>
      </c>
      <c r="AB9" s="388">
        <f t="shared" si="2"/>
        <v>119.66666666666667</v>
      </c>
      <c r="AC9" s="387"/>
      <c r="AD9" s="382"/>
      <c r="AE9" s="375">
        <f>ROUND(((+Z9*Matrices!$C$63)+(Z9*Matrices!$E$67))*Matrices!$D$59,0)</f>
        <v>2055541</v>
      </c>
      <c r="AF9" s="375">
        <f>ROUND(((+AA9*Matrices!$D$63)+(AA9*Matrices!$E$67))*Matrices!$D$59,0)</f>
        <v>1697705</v>
      </c>
      <c r="AG9" s="375">
        <f>ROUND(((+AB9*Matrices!$E$63)+(AB9*Matrices!$E$67))*Matrices!$D$59,0)</f>
        <v>78432</v>
      </c>
      <c r="AI9" s="747"/>
      <c r="AJ9" s="389" t="s">
        <v>272</v>
      </c>
      <c r="AK9" s="388">
        <f t="shared" si="3"/>
        <v>439.02089779080416</v>
      </c>
      <c r="AL9" s="388">
        <f t="shared" si="3"/>
        <v>295.09049432266511</v>
      </c>
      <c r="AM9" s="388">
        <f t="shared" si="3"/>
        <v>7.3333333333333428</v>
      </c>
      <c r="AO9" s="370"/>
      <c r="AP9" s="386"/>
      <c r="AQ9" s="751"/>
      <c r="AR9" s="389" t="s">
        <v>273</v>
      </c>
      <c r="AS9" s="388">
        <f>AS8*BO10</f>
        <v>11422.315435237811</v>
      </c>
      <c r="AT9" s="388">
        <f>AT8*BP10</f>
        <v>5175.8204941860467</v>
      </c>
      <c r="AU9" s="388">
        <f>AU8*BQ10</f>
        <v>92.555555555555557</v>
      </c>
      <c r="AV9" s="387"/>
      <c r="AW9" s="382"/>
      <c r="AX9" s="375">
        <f>ROUND(((+AS9*Matrices!$C$63)+(AS9*Matrices!$E$67))*Matrices!$D$59,0)</f>
        <v>1755267</v>
      </c>
      <c r="AY9" s="375">
        <f>ROUND(((+AT9*Matrices!$D$63)+(AT9*Matrices!$E$67))*Matrices!$D$59,0)</f>
        <v>1624017</v>
      </c>
      <c r="AZ9" s="375">
        <f>ROUND(((+AU9*Matrices!$E$63)+(AU9*Matrices!$E$67))*Matrices!$D$59,0)</f>
        <v>60663</v>
      </c>
      <c r="BA9" s="386"/>
      <c r="BB9" s="751"/>
      <c r="BC9" s="389" t="s">
        <v>273</v>
      </c>
      <c r="BD9" s="388">
        <v>11984.937306627586</v>
      </c>
      <c r="BE9" s="388">
        <v>4680.7285170320056</v>
      </c>
      <c r="BF9" s="388">
        <v>89</v>
      </c>
      <c r="BG9" s="387"/>
      <c r="BH9" s="382"/>
      <c r="BI9" s="375">
        <f>ROUND(((+BD9*Matrices!$C$63)+(BD9*Matrices!$E$67))*Matrices!$D$59,0)</f>
        <v>1841725</v>
      </c>
      <c r="BJ9" s="375">
        <f>ROUND(((+BE9*Matrices!$D$63)+(BE9*Matrices!$E$67))*Matrices!$D$59,0)</f>
        <v>1468672</v>
      </c>
      <c r="BK9" s="375">
        <f>ROUND(((+BF9*Matrices!$E$63)+(BF9*Matrices!$E$67))*Matrices!$D$59,0)</f>
        <v>58332</v>
      </c>
      <c r="BM9" s="751"/>
      <c r="BN9" s="389" t="s">
        <v>272</v>
      </c>
      <c r="BO9" s="388">
        <v>12859</v>
      </c>
      <c r="BP9" s="388">
        <v>5372</v>
      </c>
      <c r="BQ9" s="388">
        <v>102</v>
      </c>
      <c r="BR9" s="387"/>
      <c r="BS9" s="382"/>
      <c r="BT9" s="375">
        <f>ROUND(((+BO9*Matrices!$C$63)+(BO9*Matrices!$E$67))*Matrices!$D$59,0)</f>
        <v>1976043</v>
      </c>
      <c r="BU9" s="375">
        <f>ROUND(((+BP9*Matrices!$D$63)+(BP9*Matrices!$E$67))*Matrices!$D$59,0)</f>
        <v>1685572</v>
      </c>
      <c r="BV9" s="375">
        <f>ROUND(((+BQ9*Matrices!$E$63)+(BQ9*Matrices!$E$67))*Matrices!$D$59,0)</f>
        <v>66853</v>
      </c>
      <c r="BW9" s="386"/>
      <c r="BX9" s="751"/>
      <c r="BY9" s="389" t="s">
        <v>272</v>
      </c>
      <c r="BZ9" s="388">
        <v>13968</v>
      </c>
      <c r="CA9" s="388">
        <v>5294</v>
      </c>
      <c r="CB9" s="388">
        <v>146</v>
      </c>
      <c r="CC9" s="387"/>
      <c r="CD9" s="382"/>
      <c r="CE9" s="375">
        <f>ROUND(((+BZ9*Matrices!$C$63)+(BZ9*Matrices!$E$67))*Matrices!$D$59,0)</f>
        <v>2146463</v>
      </c>
      <c r="CF9" s="375">
        <f>ROUND(((+CA9*Matrices!$D$63)+(CA9*Matrices!$E$67))*Matrices!$D$59,0)</f>
        <v>1661098</v>
      </c>
      <c r="CG9" s="375">
        <f>ROUND(((+CB9*Matrices!$E$63)+(CB9*Matrices!$E$67))*Matrices!$D$59,0)</f>
        <v>95691</v>
      </c>
      <c r="CH9" s="386"/>
      <c r="CI9" s="751"/>
      <c r="CJ9" s="389" t="s">
        <v>272</v>
      </c>
      <c r="CK9" s="388">
        <f>'AY2013-14-end_of_course'!D2</f>
        <v>13302</v>
      </c>
      <c r="CL9" s="388">
        <f>'AY2013-14-end_of_course'!E2</f>
        <v>5566</v>
      </c>
      <c r="CM9" s="388">
        <f>'AY2013-14-end_of_course'!F2</f>
        <v>111</v>
      </c>
      <c r="CN9" s="387"/>
      <c r="CO9" s="382"/>
      <c r="CP9" s="375">
        <f>ROUND(((+CK9*Matrices!$C$63)+(CK9*Matrices!$E$67))*Matrices!$D$59,0)</f>
        <v>2044118</v>
      </c>
      <c r="CQ9" s="375">
        <f>ROUND(((+CL9*Matrices!$D$63)+(CL9*Matrices!$E$67))*Matrices!$D$59,0)</f>
        <v>1746444</v>
      </c>
      <c r="CR9" s="375">
        <f>ROUND(((+CM9*Matrices!$E$63)+(CM9*Matrices!$E$67))*Matrices!$D$59,0)</f>
        <v>72752</v>
      </c>
    </row>
    <row r="10" spans="1:96" x14ac:dyDescent="0.2">
      <c r="B10" s="748"/>
      <c r="C10" s="385" t="s">
        <v>270</v>
      </c>
      <c r="D10" s="384">
        <f>D9/D8</f>
        <v>0.94813732658471628</v>
      </c>
      <c r="E10" s="384">
        <f>E9/E8</f>
        <v>0.95967161428100034</v>
      </c>
      <c r="F10" s="384">
        <f>F9/F8</f>
        <v>0.95152870991797167</v>
      </c>
      <c r="G10" s="383"/>
      <c r="H10" s="382"/>
      <c r="I10" s="381"/>
      <c r="J10" s="381"/>
      <c r="K10" s="381"/>
      <c r="M10" s="748"/>
      <c r="N10" s="385" t="s">
        <v>270</v>
      </c>
      <c r="O10" s="384">
        <f>O9/O8</f>
        <v>0.94906314480077247</v>
      </c>
      <c r="P10" s="384">
        <f>P9/P8</f>
        <v>0.95806277223410463</v>
      </c>
      <c r="Q10" s="384">
        <f>Q9/Q8</f>
        <v>0.96561604584527216</v>
      </c>
      <c r="R10" s="383"/>
      <c r="S10" s="382"/>
      <c r="T10" s="381"/>
      <c r="U10" s="381"/>
      <c r="V10" s="381"/>
      <c r="W10" s="383"/>
      <c r="X10" s="748"/>
      <c r="Y10" s="385" t="s">
        <v>270</v>
      </c>
      <c r="Z10" s="384">
        <f>Z9/Z8</f>
        <v>0.9611506311226079</v>
      </c>
      <c r="AA10" s="384">
        <f>AA9/AA8</f>
        <v>0.9700591645251897</v>
      </c>
      <c r="AB10" s="384">
        <f>AB9/AB8</f>
        <v>0.97554347826086951</v>
      </c>
      <c r="AC10" s="383"/>
      <c r="AD10" s="382"/>
      <c r="AE10" s="381"/>
      <c r="AF10" s="381"/>
      <c r="AG10" s="381"/>
      <c r="AI10" s="748"/>
      <c r="AJ10" s="385"/>
      <c r="AK10" s="384"/>
      <c r="AL10" s="384"/>
      <c r="AM10" s="384"/>
      <c r="AO10" s="370"/>
      <c r="AP10" s="386"/>
      <c r="AQ10" s="752"/>
      <c r="AR10" s="385" t="s">
        <v>271</v>
      </c>
      <c r="AS10" s="384">
        <f>AS9/AS8</f>
        <v>0.96163625486090343</v>
      </c>
      <c r="AT10" s="384">
        <f>AT9/AT8</f>
        <v>0.97601744186046513</v>
      </c>
      <c r="AU10" s="384">
        <f>AU9/AU8</f>
        <v>0.94444444444444442</v>
      </c>
      <c r="AV10" s="383"/>
      <c r="AW10" s="382"/>
      <c r="AX10" s="381"/>
      <c r="AY10" s="381"/>
      <c r="AZ10" s="381"/>
      <c r="BA10" s="386"/>
      <c r="BB10" s="752"/>
      <c r="BC10" s="385" t="s">
        <v>271</v>
      </c>
      <c r="BD10" s="384">
        <f>BD9/BD8</f>
        <v>0.92191825435596808</v>
      </c>
      <c r="BE10" s="384">
        <f>BE9/BE8</f>
        <v>0.92477101986209731</v>
      </c>
      <c r="BF10" s="384">
        <f>BF9/BF8</f>
        <v>0.96739130434782605</v>
      </c>
      <c r="BG10" s="383"/>
      <c r="BH10" s="382"/>
      <c r="BI10" s="381"/>
      <c r="BJ10" s="381"/>
      <c r="BK10" s="381"/>
      <c r="BM10" s="752"/>
      <c r="BN10" s="385" t="s">
        <v>270</v>
      </c>
      <c r="BO10" s="384">
        <f>BO9/BO8</f>
        <v>0.96163625486090343</v>
      </c>
      <c r="BP10" s="384">
        <f>BP9/BP8</f>
        <v>0.97601744186046513</v>
      </c>
      <c r="BQ10" s="384">
        <f>BQ9/BQ8</f>
        <v>0.94444444444444442</v>
      </c>
      <c r="BR10" s="383"/>
      <c r="BS10" s="382"/>
      <c r="BT10" s="381"/>
      <c r="BU10" s="381"/>
      <c r="BV10" s="381"/>
      <c r="BW10" s="386"/>
      <c r="BX10" s="752"/>
      <c r="BY10" s="385" t="s">
        <v>270</v>
      </c>
      <c r="BZ10" s="384">
        <f>BZ9/BZ8</f>
        <v>0.96178475521586448</v>
      </c>
      <c r="CA10" s="384">
        <f>CA9/CA8</f>
        <v>0.97084173849257294</v>
      </c>
      <c r="CB10" s="384">
        <f>CB9/CB8</f>
        <v>0.97986577181208057</v>
      </c>
      <c r="CC10" s="383"/>
      <c r="CD10" s="382"/>
      <c r="CE10" s="381"/>
      <c r="CF10" s="381"/>
      <c r="CG10" s="381"/>
      <c r="CH10" s="386"/>
      <c r="CI10" s="752"/>
      <c r="CJ10" s="385" t="s">
        <v>270</v>
      </c>
      <c r="CK10" s="384">
        <f>CK9/CK8</f>
        <v>0.96001732101616633</v>
      </c>
      <c r="CL10" s="384">
        <f>CL9/CL8</f>
        <v>0.96364265927977844</v>
      </c>
      <c r="CM10" s="384">
        <f>CM9/CM8</f>
        <v>1</v>
      </c>
      <c r="CN10" s="383"/>
      <c r="CO10" s="382"/>
      <c r="CP10" s="381"/>
      <c r="CQ10" s="381"/>
      <c r="CR10" s="381"/>
    </row>
    <row r="11" spans="1:96" x14ac:dyDescent="0.2">
      <c r="B11" s="746" t="s">
        <v>224</v>
      </c>
      <c r="C11" s="391" t="s">
        <v>274</v>
      </c>
      <c r="D11" s="390">
        <f t="shared" ref="D11:F12" si="4">(AS11+BD11+BO11)/3</f>
        <v>6447.333333333333</v>
      </c>
      <c r="E11" s="390">
        <f t="shared" si="4"/>
        <v>867.76666666666677</v>
      </c>
      <c r="F11" s="390">
        <f t="shared" si="4"/>
        <v>1295.0333333333335</v>
      </c>
      <c r="G11" s="386"/>
      <c r="H11" s="382" t="s">
        <v>224</v>
      </c>
      <c r="I11" s="381"/>
      <c r="J11" s="381"/>
      <c r="K11" s="381"/>
      <c r="M11" s="746" t="s">
        <v>224</v>
      </c>
      <c r="N11" s="391" t="s">
        <v>274</v>
      </c>
      <c r="O11" s="390">
        <f t="shared" ref="O11:Q12" si="5">(+BD11+BO11+BZ11)/3</f>
        <v>7080.666666666667</v>
      </c>
      <c r="P11" s="390">
        <f t="shared" si="5"/>
        <v>897.76666666666677</v>
      </c>
      <c r="Q11" s="390">
        <f t="shared" si="5"/>
        <v>1160.4333333333334</v>
      </c>
      <c r="R11" s="386"/>
      <c r="S11" s="382" t="s">
        <v>224</v>
      </c>
      <c r="T11" s="381"/>
      <c r="U11" s="381"/>
      <c r="V11" s="381"/>
      <c r="W11" s="386"/>
      <c r="X11" s="746" t="s">
        <v>224</v>
      </c>
      <c r="Y11" s="391" t="s">
        <v>274</v>
      </c>
      <c r="Z11" s="390">
        <f t="shared" ref="Z11:AB12" si="6">(+BO11+BZ11+CK11)/3</f>
        <v>7466.333333333333</v>
      </c>
      <c r="AA11" s="390">
        <f t="shared" si="6"/>
        <v>952</v>
      </c>
      <c r="AB11" s="390">
        <f t="shared" si="6"/>
        <v>1088</v>
      </c>
      <c r="AC11" s="386"/>
      <c r="AD11" s="382" t="s">
        <v>224</v>
      </c>
      <c r="AE11" s="381"/>
      <c r="AF11" s="381"/>
      <c r="AG11" s="381"/>
      <c r="AI11" s="746" t="s">
        <v>224</v>
      </c>
      <c r="AJ11" s="391" t="s">
        <v>274</v>
      </c>
      <c r="AK11" s="390">
        <f t="shared" ref="AK11:AM12" si="7">IFERROR(Z11-O11,0)</f>
        <v>385.66666666666606</v>
      </c>
      <c r="AL11" s="390">
        <f t="shared" si="7"/>
        <v>54.233333333333235</v>
      </c>
      <c r="AM11" s="390">
        <f t="shared" si="7"/>
        <v>-72.433333333333394</v>
      </c>
      <c r="AO11" s="370"/>
      <c r="AP11" s="386"/>
      <c r="AQ11" s="746" t="s">
        <v>224</v>
      </c>
      <c r="AR11" s="391" t="s">
        <v>275</v>
      </c>
      <c r="AS11" s="390">
        <v>5898</v>
      </c>
      <c r="AT11" s="390">
        <v>907</v>
      </c>
      <c r="AU11" s="390">
        <v>1445</v>
      </c>
      <c r="AV11" s="386"/>
      <c r="AW11" s="382" t="s">
        <v>224</v>
      </c>
      <c r="AX11" s="381"/>
      <c r="AY11" s="381"/>
      <c r="AZ11" s="381"/>
      <c r="BA11" s="386"/>
      <c r="BB11" s="746" t="s">
        <v>224</v>
      </c>
      <c r="BC11" s="391" t="s">
        <v>275</v>
      </c>
      <c r="BD11" s="390">
        <v>6457</v>
      </c>
      <c r="BE11" s="390">
        <v>870.3</v>
      </c>
      <c r="BF11" s="390">
        <v>1247.8</v>
      </c>
      <c r="BG11" s="386"/>
      <c r="BH11" s="382" t="s">
        <v>224</v>
      </c>
      <c r="BI11" s="381"/>
      <c r="BJ11" s="381"/>
      <c r="BK11" s="381"/>
      <c r="BM11" s="746" t="s">
        <v>224</v>
      </c>
      <c r="BN11" s="391" t="s">
        <v>274</v>
      </c>
      <c r="BO11" s="390">
        <v>6987</v>
      </c>
      <c r="BP11" s="390">
        <v>826</v>
      </c>
      <c r="BQ11" s="390">
        <v>1192.3</v>
      </c>
      <c r="BR11" s="386"/>
      <c r="BS11" s="382" t="s">
        <v>224</v>
      </c>
      <c r="BT11" s="381"/>
      <c r="BU11" s="381"/>
      <c r="BV11" s="381"/>
      <c r="BW11" s="386"/>
      <c r="BX11" s="746" t="s">
        <v>224</v>
      </c>
      <c r="BY11" s="391" t="s">
        <v>274</v>
      </c>
      <c r="BZ11" s="390">
        <v>7798</v>
      </c>
      <c r="CA11" s="390">
        <v>997</v>
      </c>
      <c r="CB11" s="390">
        <v>1041.2</v>
      </c>
      <c r="CC11" s="386"/>
      <c r="CD11" s="382" t="s">
        <v>224</v>
      </c>
      <c r="CE11" s="381"/>
      <c r="CF11" s="381"/>
      <c r="CG11" s="381"/>
      <c r="CH11" s="386"/>
      <c r="CI11" s="746" t="s">
        <v>224</v>
      </c>
      <c r="CJ11" s="391" t="s">
        <v>274</v>
      </c>
      <c r="CK11" s="390">
        <f>'AY2013-14-Census'!D3</f>
        <v>7614</v>
      </c>
      <c r="CL11" s="390">
        <f>'AY2013-14-Census'!E3</f>
        <v>1033</v>
      </c>
      <c r="CM11" s="390">
        <f>'AY2013-14-Census'!F3</f>
        <v>1030.5</v>
      </c>
      <c r="CN11" s="386"/>
      <c r="CO11" s="382" t="s">
        <v>224</v>
      </c>
      <c r="CP11" s="381"/>
      <c r="CQ11" s="381"/>
      <c r="CR11" s="381"/>
    </row>
    <row r="12" spans="1:96" x14ac:dyDescent="0.2">
      <c r="B12" s="747"/>
      <c r="C12" s="389" t="s">
        <v>272</v>
      </c>
      <c r="D12" s="388">
        <f t="shared" si="4"/>
        <v>6142.76737375211</v>
      </c>
      <c r="E12" s="388">
        <f t="shared" si="4"/>
        <v>829.45638943366703</v>
      </c>
      <c r="F12" s="388">
        <f t="shared" si="4"/>
        <v>1175.1750319178363</v>
      </c>
      <c r="G12" s="387"/>
      <c r="H12" s="382"/>
      <c r="I12" s="375">
        <f>ROUND(((+D12*Matrices!$C$64)+(D12*Matrices!$E$67))*Matrices!$D$59,0)</f>
        <v>1348522</v>
      </c>
      <c r="J12" s="375">
        <f>ROUND(((+E12*Matrices!$D$64)+(E12*Matrices!$E$67))*Matrices!$D$59,0)</f>
        <v>397915</v>
      </c>
      <c r="K12" s="375">
        <f>ROUND(((+F12*Matrices!$E$64)+(F12*Matrices!$E$67))*Matrices!$D$59,0)</f>
        <v>1050771</v>
      </c>
      <c r="M12" s="747"/>
      <c r="N12" s="389" t="s">
        <v>272</v>
      </c>
      <c r="O12" s="388">
        <f t="shared" si="5"/>
        <v>6778.943128725633</v>
      </c>
      <c r="P12" s="388">
        <f t="shared" si="5"/>
        <v>866.76389548693589</v>
      </c>
      <c r="Q12" s="388">
        <f t="shared" si="5"/>
        <v>1056.0445977429924</v>
      </c>
      <c r="R12" s="387"/>
      <c r="S12" s="382"/>
      <c r="T12" s="375">
        <f>ROUND(((+O12*Matrices!$C$64)+(O12*Matrices!$E$67))*Matrices!$D$59,0)</f>
        <v>1488181</v>
      </c>
      <c r="U12" s="375">
        <f>ROUND(((+P12*Matrices!$D$64)+(P12*Matrices!$E$67))*Matrices!$D$59,0)</f>
        <v>415813</v>
      </c>
      <c r="V12" s="375">
        <f>ROUND(((+Q12*Matrices!$E$64)+(Q12*Matrices!$E$67))*Matrices!$D$59,0)</f>
        <v>944252</v>
      </c>
      <c r="W12" s="387"/>
      <c r="X12" s="747"/>
      <c r="Y12" s="389" t="s">
        <v>272</v>
      </c>
      <c r="Z12" s="388">
        <f t="shared" si="6"/>
        <v>7190</v>
      </c>
      <c r="AA12" s="388">
        <f t="shared" si="6"/>
        <v>928.33333333333337</v>
      </c>
      <c r="AB12" s="388">
        <f t="shared" si="6"/>
        <v>1042.3266666666666</v>
      </c>
      <c r="AC12" s="387"/>
      <c r="AD12" s="382"/>
      <c r="AE12" s="375">
        <f>ROUND(((+Z12*Matrices!$C$64)+(Z12*Matrices!$E$67))*Matrices!$D$59,0)</f>
        <v>1578421</v>
      </c>
      <c r="AF12" s="375">
        <f>ROUND(((+AA12*Matrices!$D$64)+(AA12*Matrices!$E$67))*Matrices!$D$59,0)</f>
        <v>445349</v>
      </c>
      <c r="AG12" s="375">
        <f>ROUND(((+AB12*Matrices!$E$64)+(AB12*Matrices!$E$67))*Matrices!$D$59,0)</f>
        <v>931986</v>
      </c>
      <c r="AI12" s="747"/>
      <c r="AJ12" s="389" t="s">
        <v>272</v>
      </c>
      <c r="AK12" s="388">
        <f t="shared" si="7"/>
        <v>411.05687127436704</v>
      </c>
      <c r="AL12" s="388">
        <f t="shared" si="7"/>
        <v>61.569437846397477</v>
      </c>
      <c r="AM12" s="388">
        <f t="shared" si="7"/>
        <v>-13.71793107632584</v>
      </c>
      <c r="AO12" s="370"/>
      <c r="AP12" s="386"/>
      <c r="AQ12" s="751"/>
      <c r="AR12" s="389" t="s">
        <v>273</v>
      </c>
      <c r="AS12" s="388">
        <f>AS11*BO13</f>
        <v>5635.4727350794328</v>
      </c>
      <c r="AT12" s="388">
        <f>AT11*BP13</f>
        <v>863.07748184019374</v>
      </c>
      <c r="AU12" s="388">
        <f>AU11*BQ13</f>
        <v>1380.3913025245324</v>
      </c>
      <c r="AV12" s="387"/>
      <c r="AW12" s="382"/>
      <c r="AX12" s="375">
        <f>ROUND(((+AS12*Matrices!$C$64)+(AS12*Matrices!$E$67))*Matrices!$D$59,0)</f>
        <v>1237155</v>
      </c>
      <c r="AY12" s="375">
        <f>ROUND(((+AT12*Matrices!$D$64)+(AT12*Matrices!$E$67))*Matrices!$D$59,0)</f>
        <v>414044</v>
      </c>
      <c r="AZ12" s="375">
        <f>ROUND(((+AU12*Matrices!$E$64)+(AU12*Matrices!$E$67))*Matrices!$D$59,0)</f>
        <v>1234263</v>
      </c>
      <c r="BA12" s="386"/>
      <c r="BB12" s="751"/>
      <c r="BC12" s="389" t="s">
        <v>273</v>
      </c>
      <c r="BD12" s="388">
        <v>6116.8293861768971</v>
      </c>
      <c r="BE12" s="388">
        <v>839.29168646080757</v>
      </c>
      <c r="BF12" s="388">
        <v>1006.1437932289771</v>
      </c>
      <c r="BG12" s="387"/>
      <c r="BH12" s="382"/>
      <c r="BI12" s="375">
        <f>ROUND(((+BD12*Matrices!$C$64)+(BD12*Matrices!$E$67))*Matrices!$D$59,0)</f>
        <v>1342828</v>
      </c>
      <c r="BJ12" s="375">
        <f>ROUND(((+BE12*Matrices!$D$64)+(BE12*Matrices!$E$67))*Matrices!$D$59,0)</f>
        <v>402633</v>
      </c>
      <c r="BK12" s="375">
        <f>ROUND(((+BF12*Matrices!$E$64)+(BF12*Matrices!$E$67))*Matrices!$D$59,0)</f>
        <v>899633</v>
      </c>
      <c r="BM12" s="751"/>
      <c r="BN12" s="389" t="s">
        <v>272</v>
      </c>
      <c r="BO12" s="388">
        <v>6676</v>
      </c>
      <c r="BP12" s="388">
        <v>786</v>
      </c>
      <c r="BQ12" s="388">
        <v>1138.99</v>
      </c>
      <c r="BR12" s="387"/>
      <c r="BS12" s="382"/>
      <c r="BT12" s="375">
        <f>ROUND(((+BO12*Matrices!$C$64)+(BO12*Matrices!$E$67))*Matrices!$D$59,0)</f>
        <v>1465582</v>
      </c>
      <c r="BU12" s="375">
        <f>ROUND(((+BP12*Matrices!$D$64)+(BP12*Matrices!$E$67))*Matrices!$D$59,0)</f>
        <v>377068</v>
      </c>
      <c r="BV12" s="375">
        <f>ROUND(((+BQ12*Matrices!$E$64)+(BQ12*Matrices!$E$67))*Matrices!$D$59,0)</f>
        <v>1018417</v>
      </c>
      <c r="BW12" s="386"/>
      <c r="BX12" s="751"/>
      <c r="BY12" s="389" t="s">
        <v>272</v>
      </c>
      <c r="BZ12" s="388">
        <v>7544</v>
      </c>
      <c r="CA12" s="388">
        <v>975</v>
      </c>
      <c r="CB12" s="388">
        <v>1023</v>
      </c>
      <c r="CC12" s="387"/>
      <c r="CD12" s="382"/>
      <c r="CE12" s="375">
        <f>ROUND(((+BZ12*Matrices!$C$64)+(BZ12*Matrices!$E$67))*Matrices!$D$59,0)</f>
        <v>1656134</v>
      </c>
      <c r="CF12" s="375">
        <f>ROUND(((+CA12*Matrices!$D$64)+(CA12*Matrices!$E$67))*Matrices!$D$59,0)</f>
        <v>467737</v>
      </c>
      <c r="CG12" s="375">
        <f>ROUND(((+CB12*Matrices!$E$64)+(CB12*Matrices!$E$67))*Matrices!$D$59,0)</f>
        <v>914705</v>
      </c>
      <c r="CH12" s="386"/>
      <c r="CI12" s="751"/>
      <c r="CJ12" s="389" t="s">
        <v>272</v>
      </c>
      <c r="CK12" s="388">
        <f>'AY2013-14-end_of_course'!D3</f>
        <v>7350</v>
      </c>
      <c r="CL12" s="388">
        <f>'AY2013-14-end_of_course'!E3</f>
        <v>1024</v>
      </c>
      <c r="CM12" s="388">
        <f>'AY2013-14-end_of_course'!F3</f>
        <v>964.99</v>
      </c>
      <c r="CN12" s="387"/>
      <c r="CO12" s="382"/>
      <c r="CP12" s="375">
        <f>ROUND(((+CK12*Matrices!$C$64)+(CK12*Matrices!$E$67))*Matrices!$D$59,0)</f>
        <v>1613546</v>
      </c>
      <c r="CQ12" s="375">
        <f>ROUND(((+CL12*Matrices!$D$64)+(CL12*Matrices!$E$67))*Matrices!$D$59,0)</f>
        <v>491244</v>
      </c>
      <c r="CR12" s="375">
        <f>ROUND(((+CM12*Matrices!$E$64)+(CM12*Matrices!$E$67))*Matrices!$D$59,0)</f>
        <v>862836</v>
      </c>
    </row>
    <row r="13" spans="1:96" x14ac:dyDescent="0.2">
      <c r="B13" s="748"/>
      <c r="C13" s="385" t="s">
        <v>270</v>
      </c>
      <c r="D13" s="384">
        <f>D12/D11</f>
        <v>0.95276094102245534</v>
      </c>
      <c r="E13" s="384">
        <f>E12/E11</f>
        <v>0.95585186812929779</v>
      </c>
      <c r="F13" s="384">
        <f>F12/F11</f>
        <v>0.9074477093906228</v>
      </c>
      <c r="G13" s="383"/>
      <c r="H13" s="382"/>
      <c r="I13" s="381"/>
      <c r="J13" s="381"/>
      <c r="K13" s="381"/>
      <c r="M13" s="748"/>
      <c r="N13" s="385" t="s">
        <v>270</v>
      </c>
      <c r="O13" s="384">
        <f>O12/O11</f>
        <v>0.9573876935400103</v>
      </c>
      <c r="P13" s="384">
        <f>P12/P11</f>
        <v>0.96546678292830634</v>
      </c>
      <c r="Q13" s="384">
        <f>Q12/Q11</f>
        <v>0.91004331520666915</v>
      </c>
      <c r="R13" s="383"/>
      <c r="S13" s="382"/>
      <c r="T13" s="381"/>
      <c r="U13" s="381"/>
      <c r="V13" s="381"/>
      <c r="W13" s="383"/>
      <c r="X13" s="748"/>
      <c r="Y13" s="385" t="s">
        <v>270</v>
      </c>
      <c r="Z13" s="384">
        <f>Z12/Z11</f>
        <v>0.96298941917049874</v>
      </c>
      <c r="AA13" s="384">
        <f>AA12/AA11</f>
        <v>0.97514005602240905</v>
      </c>
      <c r="AB13" s="384">
        <f>AB12/AB11</f>
        <v>0.95802083333333332</v>
      </c>
      <c r="AC13" s="383"/>
      <c r="AD13" s="382"/>
      <c r="AE13" s="381"/>
      <c r="AF13" s="381"/>
      <c r="AG13" s="381"/>
      <c r="AI13" s="748"/>
      <c r="AJ13" s="385"/>
      <c r="AK13" s="384"/>
      <c r="AL13" s="384"/>
      <c r="AM13" s="384"/>
      <c r="AO13" s="370"/>
      <c r="AP13" s="386"/>
      <c r="AQ13" s="752"/>
      <c r="AR13" s="385" t="s">
        <v>271</v>
      </c>
      <c r="AS13" s="384">
        <f>AS12/AS11</f>
        <v>0.95548876484900525</v>
      </c>
      <c r="AT13" s="384">
        <f>AT12/AT11</f>
        <v>0.95157384987893467</v>
      </c>
      <c r="AU13" s="384">
        <f>AU12/AU11</f>
        <v>0.95528809863289443</v>
      </c>
      <c r="AV13" s="383"/>
      <c r="AW13" s="382"/>
      <c r="AX13" s="381"/>
      <c r="AY13" s="381"/>
      <c r="AZ13" s="381"/>
      <c r="BA13" s="386"/>
      <c r="BB13" s="752"/>
      <c r="BC13" s="385" t="s">
        <v>271</v>
      </c>
      <c r="BD13" s="384">
        <f>BD12/BD11</f>
        <v>0.94731754470758822</v>
      </c>
      <c r="BE13" s="384">
        <f>BE12/BE11</f>
        <v>0.96437054631828978</v>
      </c>
      <c r="BF13" s="384">
        <f>BF12/BF11</f>
        <v>0.80633418274481261</v>
      </c>
      <c r="BG13" s="383"/>
      <c r="BH13" s="382"/>
      <c r="BI13" s="381"/>
      <c r="BJ13" s="381"/>
      <c r="BK13" s="381"/>
      <c r="BM13" s="752"/>
      <c r="BN13" s="385" t="s">
        <v>270</v>
      </c>
      <c r="BO13" s="384">
        <f>BO12/BO11</f>
        <v>0.95548876484900525</v>
      </c>
      <c r="BP13" s="384">
        <f>BP12/BP11</f>
        <v>0.95157384987893467</v>
      </c>
      <c r="BQ13" s="384">
        <f>BQ12/BQ11</f>
        <v>0.95528809863289443</v>
      </c>
      <c r="BR13" s="383"/>
      <c r="BS13" s="382"/>
      <c r="BT13" s="381"/>
      <c r="BU13" s="381"/>
      <c r="BV13" s="381"/>
      <c r="BW13" s="386"/>
      <c r="BX13" s="752"/>
      <c r="BY13" s="385" t="s">
        <v>270</v>
      </c>
      <c r="BZ13" s="384">
        <f>BZ12/BZ11</f>
        <v>0.9674275455244935</v>
      </c>
      <c r="CA13" s="384">
        <f>CA12/CA11</f>
        <v>0.9779338014042126</v>
      </c>
      <c r="CB13" s="384">
        <f>CB12/CB11</f>
        <v>0.98252016903572792</v>
      </c>
      <c r="CC13" s="383"/>
      <c r="CD13" s="382"/>
      <c r="CE13" s="381"/>
      <c r="CF13" s="381"/>
      <c r="CG13" s="381"/>
      <c r="CH13" s="386"/>
      <c r="CI13" s="752"/>
      <c r="CJ13" s="385" t="s">
        <v>270</v>
      </c>
      <c r="CK13" s="384">
        <f>CK12/CK11</f>
        <v>0.96532702915681634</v>
      </c>
      <c r="CL13" s="384">
        <f>CL12/CL11</f>
        <v>0.99128751210067767</v>
      </c>
      <c r="CM13" s="384">
        <f>CM12/CM11</f>
        <v>0.93642891800097039</v>
      </c>
      <c r="CN13" s="383"/>
      <c r="CO13" s="382"/>
      <c r="CP13" s="381"/>
      <c r="CQ13" s="381"/>
      <c r="CR13" s="381"/>
    </row>
    <row r="14" spans="1:96" x14ac:dyDescent="0.2">
      <c r="B14" s="746" t="s">
        <v>223</v>
      </c>
      <c r="C14" s="391" t="s">
        <v>274</v>
      </c>
      <c r="D14" s="390">
        <f t="shared" ref="D14:F15" si="8">(AS14+BD14+BO14)/3</f>
        <v>3290</v>
      </c>
      <c r="E14" s="390">
        <f t="shared" si="8"/>
        <v>9062.3333333333339</v>
      </c>
      <c r="F14" s="390">
        <f t="shared" si="8"/>
        <v>6863.666666666667</v>
      </c>
      <c r="G14" s="386"/>
      <c r="H14" s="382" t="s">
        <v>223</v>
      </c>
      <c r="I14" s="381"/>
      <c r="J14" s="381"/>
      <c r="K14" s="381"/>
      <c r="M14" s="746" t="s">
        <v>223</v>
      </c>
      <c r="N14" s="391" t="s">
        <v>274</v>
      </c>
      <c r="O14" s="390">
        <f t="shared" ref="O14:Q15" si="9">(+BD14+BO14+BZ14)/3</f>
        <v>3564</v>
      </c>
      <c r="P14" s="390">
        <f t="shared" si="9"/>
        <v>9586.3333333333339</v>
      </c>
      <c r="Q14" s="390">
        <f t="shared" si="9"/>
        <v>6624.8</v>
      </c>
      <c r="R14" s="386"/>
      <c r="S14" s="382" t="s">
        <v>223</v>
      </c>
      <c r="T14" s="381"/>
      <c r="U14" s="381"/>
      <c r="V14" s="381"/>
      <c r="W14" s="386"/>
      <c r="X14" s="746" t="s">
        <v>223</v>
      </c>
      <c r="Y14" s="391" t="s">
        <v>274</v>
      </c>
      <c r="Z14" s="390">
        <f t="shared" ref="Z14:AB15" si="10">(+BO14+BZ14+CK14)/3</f>
        <v>3795.6666666666665</v>
      </c>
      <c r="AA14" s="390">
        <f t="shared" si="10"/>
        <v>10826.066666666668</v>
      </c>
      <c r="AB14" s="390">
        <f t="shared" si="10"/>
        <v>6567.0666666666666</v>
      </c>
      <c r="AC14" s="386"/>
      <c r="AD14" s="382" t="s">
        <v>223</v>
      </c>
      <c r="AE14" s="381"/>
      <c r="AF14" s="381"/>
      <c r="AG14" s="381"/>
      <c r="AI14" s="746" t="s">
        <v>223</v>
      </c>
      <c r="AJ14" s="391" t="s">
        <v>274</v>
      </c>
      <c r="AK14" s="390">
        <f t="shared" ref="AK14:AM15" si="11">IFERROR(Z14-O14,0)</f>
        <v>231.66666666666652</v>
      </c>
      <c r="AL14" s="390">
        <f t="shared" si="11"/>
        <v>1239.7333333333336</v>
      </c>
      <c r="AM14" s="390">
        <f t="shared" si="11"/>
        <v>-57.733333333333576</v>
      </c>
      <c r="AO14" s="370"/>
      <c r="AP14" s="386"/>
      <c r="AQ14" s="746" t="s">
        <v>223</v>
      </c>
      <c r="AR14" s="391" t="s">
        <v>275</v>
      </c>
      <c r="AS14" s="390">
        <v>3005</v>
      </c>
      <c r="AT14" s="390">
        <v>8985</v>
      </c>
      <c r="AU14" s="390">
        <v>7236</v>
      </c>
      <c r="AV14" s="386"/>
      <c r="AW14" s="382" t="s">
        <v>223</v>
      </c>
      <c r="AX14" s="381"/>
      <c r="AY14" s="381"/>
      <c r="AZ14" s="381"/>
      <c r="BA14" s="386"/>
      <c r="BB14" s="746" t="s">
        <v>223</v>
      </c>
      <c r="BC14" s="391" t="s">
        <v>275</v>
      </c>
      <c r="BD14" s="390">
        <v>3190</v>
      </c>
      <c r="BE14" s="390">
        <v>8926</v>
      </c>
      <c r="BF14" s="390">
        <v>6654.7</v>
      </c>
      <c r="BG14" s="386"/>
      <c r="BH14" s="382" t="s">
        <v>223</v>
      </c>
      <c r="BI14" s="381"/>
      <c r="BJ14" s="381"/>
      <c r="BK14" s="381"/>
      <c r="BM14" s="746" t="s">
        <v>223</v>
      </c>
      <c r="BN14" s="391" t="s">
        <v>274</v>
      </c>
      <c r="BO14" s="390">
        <v>3675</v>
      </c>
      <c r="BP14" s="390">
        <v>9276</v>
      </c>
      <c r="BQ14" s="390">
        <v>6700.3</v>
      </c>
      <c r="BR14" s="386"/>
      <c r="BS14" s="382" t="s">
        <v>223</v>
      </c>
      <c r="BT14" s="381"/>
      <c r="BU14" s="381"/>
      <c r="BV14" s="381"/>
      <c r="BW14" s="386"/>
      <c r="BX14" s="746" t="s">
        <v>223</v>
      </c>
      <c r="BY14" s="391" t="s">
        <v>274</v>
      </c>
      <c r="BZ14" s="390">
        <v>3827</v>
      </c>
      <c r="CA14" s="390">
        <v>10557</v>
      </c>
      <c r="CB14" s="390">
        <v>6519.4</v>
      </c>
      <c r="CC14" s="386"/>
      <c r="CD14" s="382" t="s">
        <v>223</v>
      </c>
      <c r="CE14" s="381"/>
      <c r="CF14" s="381"/>
      <c r="CG14" s="381"/>
      <c r="CH14" s="386"/>
      <c r="CI14" s="746" t="s">
        <v>223</v>
      </c>
      <c r="CJ14" s="391" t="s">
        <v>274</v>
      </c>
      <c r="CK14" s="390">
        <f>'AY2013-14-Census'!D4</f>
        <v>3885</v>
      </c>
      <c r="CL14" s="390">
        <f>'AY2013-14-Census'!E4</f>
        <v>12645.2</v>
      </c>
      <c r="CM14" s="390">
        <f>'AY2013-14-Census'!F4</f>
        <v>6481.5</v>
      </c>
      <c r="CN14" s="386"/>
      <c r="CO14" s="382" t="s">
        <v>223</v>
      </c>
      <c r="CP14" s="381"/>
      <c r="CQ14" s="381"/>
      <c r="CR14" s="381"/>
    </row>
    <row r="15" spans="1:96" x14ac:dyDescent="0.2">
      <c r="B15" s="747"/>
      <c r="C15" s="389" t="s">
        <v>272</v>
      </c>
      <c r="D15" s="388">
        <f t="shared" si="8"/>
        <v>3152.1423787034291</v>
      </c>
      <c r="E15" s="388">
        <f t="shared" si="8"/>
        <v>8790.0884134186617</v>
      </c>
      <c r="F15" s="388">
        <f t="shared" si="8"/>
        <v>6256.4756183854979</v>
      </c>
      <c r="G15" s="387"/>
      <c r="H15" s="382"/>
      <c r="I15" s="375">
        <f>ROUND(((+D15*Matrices!$C$65)+(D15*Matrices!$E$67))*Matrices!$D$59,0)</f>
        <v>1076425</v>
      </c>
      <c r="J15" s="375">
        <f>ROUND(((+E15*Matrices!$D$65)+(E15*Matrices!$E$67))*Matrices!$D$59,0)</f>
        <v>4818463</v>
      </c>
      <c r="K15" s="375">
        <f>ROUND(((+F15*Matrices!$E$65)+(F15*Matrices!$E$67))*Matrices!$D$59,0)</f>
        <v>8866052</v>
      </c>
      <c r="M15" s="747"/>
      <c r="N15" s="389" t="s">
        <v>272</v>
      </c>
      <c r="O15" s="388">
        <f t="shared" si="9"/>
        <v>3436.1537165719096</v>
      </c>
      <c r="P15" s="388">
        <f t="shared" si="9"/>
        <v>9293.5677579637249</v>
      </c>
      <c r="Q15" s="388">
        <f t="shared" si="9"/>
        <v>6078.2236694677877</v>
      </c>
      <c r="R15" s="387"/>
      <c r="S15" s="382"/>
      <c r="T15" s="375">
        <f>ROUND(((+O15*Matrices!$C$65)+(O15*Matrices!$E$67))*Matrices!$D$59,0)</f>
        <v>1173412</v>
      </c>
      <c r="U15" s="375">
        <f>ROUND(((+P15*Matrices!$D$65)+(P15*Matrices!$E$67))*Matrices!$D$59,0)</f>
        <v>5094455</v>
      </c>
      <c r="V15" s="375">
        <f>ROUND(((+Q15*Matrices!$E$65)+(Q15*Matrices!$E$67))*Matrices!$D$59,0)</f>
        <v>8613451</v>
      </c>
      <c r="W15" s="387"/>
      <c r="X15" s="747"/>
      <c r="Y15" s="389" t="s">
        <v>272</v>
      </c>
      <c r="Z15" s="388">
        <f t="shared" si="10"/>
        <v>3693.6666666666665</v>
      </c>
      <c r="AA15" s="388">
        <f t="shared" si="10"/>
        <v>10571.626666666665</v>
      </c>
      <c r="AB15" s="388">
        <f t="shared" si="10"/>
        <v>6348.6833333333343</v>
      </c>
      <c r="AC15" s="387"/>
      <c r="AD15" s="382"/>
      <c r="AE15" s="375">
        <f>ROUND(((+Z15*Matrices!$C$65)+(Z15*Matrices!$E$67))*Matrices!$D$59,0)</f>
        <v>1261350</v>
      </c>
      <c r="AF15" s="375">
        <f>ROUND(((+AA15*Matrices!$D$65)+(AA15*Matrices!$E$67))*Matrices!$D$59,0)</f>
        <v>5795049</v>
      </c>
      <c r="AG15" s="375">
        <f>ROUND(((+AB15*Matrices!$E$65)+(AB15*Matrices!$E$67))*Matrices!$D$59,0)</f>
        <v>8996719</v>
      </c>
      <c r="AI15" s="747"/>
      <c r="AJ15" s="389" t="s">
        <v>272</v>
      </c>
      <c r="AK15" s="388">
        <f t="shared" si="11"/>
        <v>257.51295009475689</v>
      </c>
      <c r="AL15" s="388">
        <f t="shared" si="11"/>
        <v>1278.0589087029402</v>
      </c>
      <c r="AM15" s="388">
        <f t="shared" si="11"/>
        <v>270.45966386554664</v>
      </c>
      <c r="AO15" s="370"/>
      <c r="AP15" s="386"/>
      <c r="AQ15" s="751"/>
      <c r="AR15" s="389" t="s">
        <v>273</v>
      </c>
      <c r="AS15" s="388">
        <f>AS14*BO16</f>
        <v>2910.9659863945581</v>
      </c>
      <c r="AT15" s="388">
        <f>AT14*BP16</f>
        <v>8809.5619663648122</v>
      </c>
      <c r="AU15" s="388">
        <f>AU14*BQ16</f>
        <v>6926.7558467531298</v>
      </c>
      <c r="AV15" s="387"/>
      <c r="AW15" s="382"/>
      <c r="AX15" s="375">
        <f>ROUND(((+AS15*Matrices!$C$65)+(AS15*Matrices!$E$67))*Matrices!$D$59,0)</f>
        <v>994066</v>
      </c>
      <c r="AY15" s="375">
        <f>ROUND(((+AT15*Matrices!$D$65)+(AT15*Matrices!$E$67))*Matrices!$D$59,0)</f>
        <v>4829138</v>
      </c>
      <c r="AZ15" s="375">
        <f>ROUND(((+AU15*Matrices!$E$65)+(AU15*Matrices!$E$67))*Matrices!$D$59,0)</f>
        <v>9815906</v>
      </c>
      <c r="BA15" s="386"/>
      <c r="BB15" s="751"/>
      <c r="BC15" s="389" t="s">
        <v>273</v>
      </c>
      <c r="BD15" s="388">
        <v>2985.4611497157298</v>
      </c>
      <c r="BE15" s="388">
        <v>8465.8232738911756</v>
      </c>
      <c r="BF15" s="388">
        <v>5428.7210084033613</v>
      </c>
      <c r="BG15" s="387"/>
      <c r="BH15" s="382"/>
      <c r="BI15" s="375">
        <f>ROUND(((+BD15*Matrices!$C$65)+(BD15*Matrices!$E$67))*Matrices!$D$59,0)</f>
        <v>1019505</v>
      </c>
      <c r="BJ15" s="375">
        <f>ROUND(((+BE15*Matrices!$D$65)+(BE15*Matrices!$E$67))*Matrices!$D$59,0)</f>
        <v>4640710</v>
      </c>
      <c r="BK15" s="375">
        <f>ROUND(((+BF15*Matrices!$E$65)+(BF15*Matrices!$E$67))*Matrices!$D$59,0)</f>
        <v>7693041</v>
      </c>
      <c r="BM15" s="751"/>
      <c r="BN15" s="389" t="s">
        <v>272</v>
      </c>
      <c r="BO15" s="388">
        <v>3560</v>
      </c>
      <c r="BP15" s="388">
        <v>9094.8799999999992</v>
      </c>
      <c r="BQ15" s="388">
        <v>6413.95</v>
      </c>
      <c r="BR15" s="387"/>
      <c r="BS15" s="382"/>
      <c r="BT15" s="375">
        <f>ROUND(((+BO15*Matrices!$C$65)+(BO15*Matrices!$E$67))*Matrices!$D$59,0)</f>
        <v>1215704</v>
      </c>
      <c r="BU15" s="375">
        <f>ROUND(((+BP15*Matrices!$D$65)+(BP15*Matrices!$E$67))*Matrices!$D$59,0)</f>
        <v>4985540</v>
      </c>
      <c r="BV15" s="375">
        <f>ROUND(((+BQ15*Matrices!$E$65)+(BQ15*Matrices!$E$67))*Matrices!$D$59,0)</f>
        <v>9089209</v>
      </c>
      <c r="BW15" s="386"/>
      <c r="BX15" s="751"/>
      <c r="BY15" s="389" t="s">
        <v>272</v>
      </c>
      <c r="BZ15" s="388">
        <v>3763</v>
      </c>
      <c r="CA15" s="388">
        <v>10320</v>
      </c>
      <c r="CB15" s="388">
        <v>6392</v>
      </c>
      <c r="CC15" s="387"/>
      <c r="CD15" s="382"/>
      <c r="CE15" s="375">
        <f>ROUND(((+BZ15*Matrices!$C$65)+(BZ15*Matrices!$E$67))*Matrices!$D$59,0)</f>
        <v>1285027</v>
      </c>
      <c r="CF15" s="375">
        <f>ROUND(((+CA15*Matrices!$D$65)+(CA15*Matrices!$E$67))*Matrices!$D$59,0)</f>
        <v>5657114</v>
      </c>
      <c r="CG15" s="375">
        <f>ROUND(((+CB15*Matrices!$E$65)+(CB15*Matrices!$E$67))*Matrices!$D$59,0)</f>
        <v>9058103</v>
      </c>
      <c r="CH15" s="386"/>
      <c r="CI15" s="751"/>
      <c r="CJ15" s="389" t="s">
        <v>272</v>
      </c>
      <c r="CK15" s="388">
        <f>'AY2013-14-end_of_course'!D4</f>
        <v>3758</v>
      </c>
      <c r="CL15" s="388">
        <f>'AY2013-14-end_of_course'!E4</f>
        <v>12300</v>
      </c>
      <c r="CM15" s="388">
        <f>'AY2013-14-end_of_course'!F4</f>
        <v>6240.1</v>
      </c>
      <c r="CN15" s="387"/>
      <c r="CO15" s="382"/>
      <c r="CP15" s="375">
        <f>ROUND(((+CK15*Matrices!$C$65)+(CK15*Matrices!$E$67))*Matrices!$D$59,0)</f>
        <v>1283319</v>
      </c>
      <c r="CQ15" s="375">
        <f>ROUND(((+CL15*Matrices!$D$65)+(CL15*Matrices!$E$67))*Matrices!$D$59,0)</f>
        <v>6742491</v>
      </c>
      <c r="CR15" s="375">
        <f>ROUND(((+CM15*Matrices!$E$65)+(CM15*Matrices!$E$67))*Matrices!$D$59,0)</f>
        <v>8842846</v>
      </c>
    </row>
    <row r="16" spans="1:96" x14ac:dyDescent="0.2">
      <c r="B16" s="748"/>
      <c r="C16" s="385" t="s">
        <v>270</v>
      </c>
      <c r="D16" s="384">
        <f>D15/D14</f>
        <v>0.9580979874478508</v>
      </c>
      <c r="E16" s="384">
        <f>E15/E14</f>
        <v>0.96995862876580663</v>
      </c>
      <c r="F16" s="384">
        <f>F15/F14</f>
        <v>0.91153546963025078</v>
      </c>
      <c r="G16" s="383"/>
      <c r="H16" s="382"/>
      <c r="I16" s="381"/>
      <c r="J16" s="381"/>
      <c r="K16" s="381"/>
      <c r="M16" s="748"/>
      <c r="N16" s="385" t="s">
        <v>270</v>
      </c>
      <c r="O16" s="384">
        <f>O15/O14</f>
        <v>0.96412842776989605</v>
      </c>
      <c r="P16" s="384">
        <f>P15/P14</f>
        <v>0.96946010897079782</v>
      </c>
      <c r="Q16" s="384">
        <f>Q15/Q14</f>
        <v>0.91749542166824472</v>
      </c>
      <c r="R16" s="383"/>
      <c r="S16" s="382"/>
      <c r="T16" s="381"/>
      <c r="U16" s="381"/>
      <c r="V16" s="381"/>
      <c r="W16" s="383"/>
      <c r="X16" s="748"/>
      <c r="Y16" s="385" t="s">
        <v>270</v>
      </c>
      <c r="Z16" s="384">
        <f>Z15/Z14</f>
        <v>0.97312725037323267</v>
      </c>
      <c r="AA16" s="384">
        <f>AA15/AA14</f>
        <v>0.97649746599257325</v>
      </c>
      <c r="AB16" s="384">
        <f>AB15/AB14</f>
        <v>0.9667456804661646</v>
      </c>
      <c r="AC16" s="383"/>
      <c r="AD16" s="382"/>
      <c r="AE16" s="381"/>
      <c r="AF16" s="381"/>
      <c r="AG16" s="381"/>
      <c r="AI16" s="748"/>
      <c r="AJ16" s="385"/>
      <c r="AK16" s="384"/>
      <c r="AL16" s="384"/>
      <c r="AM16" s="384"/>
      <c r="AO16" s="370"/>
      <c r="AP16" s="386"/>
      <c r="AQ16" s="752"/>
      <c r="AR16" s="385" t="s">
        <v>271</v>
      </c>
      <c r="AS16" s="384">
        <f>AS15/AS14</f>
        <v>0.96870748299319731</v>
      </c>
      <c r="AT16" s="384">
        <f>AT15/AT14</f>
        <v>0.9804743423889607</v>
      </c>
      <c r="AU16" s="384">
        <f>AU15/AU14</f>
        <v>0.95726310762204669</v>
      </c>
      <c r="AV16" s="383"/>
      <c r="AW16" s="382"/>
      <c r="AX16" s="381"/>
      <c r="AY16" s="381"/>
      <c r="AZ16" s="381"/>
      <c r="BA16" s="386"/>
      <c r="BB16" s="752"/>
      <c r="BC16" s="385" t="s">
        <v>271</v>
      </c>
      <c r="BD16" s="384">
        <f>BD15/BD14</f>
        <v>0.93588123815540114</v>
      </c>
      <c r="BE16" s="384">
        <f>BE15/BE14</f>
        <v>0.94844535893918613</v>
      </c>
      <c r="BF16" s="384">
        <f>BF15/BF14</f>
        <v>0.81577246283128635</v>
      </c>
      <c r="BG16" s="383"/>
      <c r="BH16" s="382"/>
      <c r="BI16" s="381"/>
      <c r="BJ16" s="381"/>
      <c r="BK16" s="381"/>
      <c r="BM16" s="752"/>
      <c r="BN16" s="385" t="s">
        <v>270</v>
      </c>
      <c r="BO16" s="384">
        <f>BO15/BO14</f>
        <v>0.96870748299319731</v>
      </c>
      <c r="BP16" s="384">
        <f>BP15/BP14</f>
        <v>0.9804743423889607</v>
      </c>
      <c r="BQ16" s="384">
        <f>BQ15/BQ14</f>
        <v>0.95726310762204669</v>
      </c>
      <c r="BR16" s="383"/>
      <c r="BS16" s="382"/>
      <c r="BT16" s="381"/>
      <c r="BU16" s="381"/>
      <c r="BV16" s="381"/>
      <c r="BW16" s="386"/>
      <c r="BX16" s="752"/>
      <c r="BY16" s="385" t="s">
        <v>270</v>
      </c>
      <c r="BZ16" s="384">
        <f>BZ15/BZ14</f>
        <v>0.98327671805591843</v>
      </c>
      <c r="CA16" s="384">
        <f>CA15/CA14</f>
        <v>0.97755044046604145</v>
      </c>
      <c r="CB16" s="384">
        <f>CB15/CB14</f>
        <v>0.9804583243856797</v>
      </c>
      <c r="CC16" s="383"/>
      <c r="CD16" s="382"/>
      <c r="CE16" s="381"/>
      <c r="CF16" s="381"/>
      <c r="CG16" s="381"/>
      <c r="CH16" s="386"/>
      <c r="CI16" s="752"/>
      <c r="CJ16" s="385" t="s">
        <v>270</v>
      </c>
      <c r="CK16" s="384">
        <f>CK15/CK14</f>
        <v>0.96731016731016728</v>
      </c>
      <c r="CL16" s="384">
        <f>CL15/CL14</f>
        <v>0.97270110397621223</v>
      </c>
      <c r="CM16" s="384">
        <f>CM15/CM14</f>
        <v>0.96275553498418587</v>
      </c>
      <c r="CN16" s="383"/>
      <c r="CO16" s="382"/>
      <c r="CP16" s="381"/>
      <c r="CQ16" s="381"/>
      <c r="CR16" s="381"/>
    </row>
    <row r="17" spans="1:96" x14ac:dyDescent="0.2">
      <c r="B17" s="380" t="s">
        <v>141</v>
      </c>
      <c r="C17" s="379"/>
      <c r="D17" s="378">
        <f>D15+D12+D9</f>
        <v>21383.660666410673</v>
      </c>
      <c r="E17" s="378">
        <f>E15+E12+E9</f>
        <v>14695.72780659168</v>
      </c>
      <c r="F17" s="378">
        <f>F15+F12+F9</f>
        <v>7526.1691688218525</v>
      </c>
      <c r="G17" s="377"/>
      <c r="H17" s="376" t="s">
        <v>141</v>
      </c>
      <c r="I17" s="375">
        <f>I9+I12+I15</f>
        <v>4282625</v>
      </c>
      <c r="J17" s="375">
        <f>J9+J12+J15</f>
        <v>6809132</v>
      </c>
      <c r="K17" s="375">
        <f>K9+K12+K15</f>
        <v>9978772</v>
      </c>
      <c r="M17" s="380" t="s">
        <v>141</v>
      </c>
      <c r="N17" s="379"/>
      <c r="O17" s="378">
        <f>O15+O12+O9</f>
        <v>23152.409280840075</v>
      </c>
      <c r="P17" s="378">
        <f>P15+P12+P9</f>
        <v>15275.907825794664</v>
      </c>
      <c r="Q17" s="378">
        <f>Q15+Q12+Q9</f>
        <v>7246.6016005441134</v>
      </c>
      <c r="R17" s="377"/>
      <c r="S17" s="376" t="s">
        <v>141</v>
      </c>
      <c r="T17" s="375">
        <f>T9+T12+T15</f>
        <v>4649670</v>
      </c>
      <c r="U17" s="375">
        <f>U9+U12+U15</f>
        <v>7115382</v>
      </c>
      <c r="V17" s="375">
        <f>V9+V12+V15</f>
        <v>9631329</v>
      </c>
      <c r="W17" s="377"/>
      <c r="X17" s="380" t="s">
        <v>141</v>
      </c>
      <c r="Y17" s="379"/>
      <c r="Z17" s="378">
        <f>Z15+Z12+Z9</f>
        <v>24260</v>
      </c>
      <c r="AA17" s="378">
        <f>AA15+AA12+AA9</f>
        <v>16910.626666666667</v>
      </c>
      <c r="AB17" s="378">
        <f>AB15+AB12+AB9</f>
        <v>7510.6766666666681</v>
      </c>
      <c r="AC17" s="377"/>
      <c r="AD17" s="376" t="s">
        <v>141</v>
      </c>
      <c r="AE17" s="375">
        <f>AE9+AE12+AE15</f>
        <v>4895312</v>
      </c>
      <c r="AF17" s="375">
        <f>AF9+AF12+AF15</f>
        <v>7938103</v>
      </c>
      <c r="AG17" s="375">
        <f>AG9+AG12+AG15</f>
        <v>10007137</v>
      </c>
      <c r="AI17" s="380" t="s">
        <v>141</v>
      </c>
      <c r="AJ17" s="379"/>
      <c r="AK17" s="378">
        <f>AK15+AK12+AK9</f>
        <v>1107.5907191599281</v>
      </c>
      <c r="AL17" s="378">
        <f>AL15+AL12+AL9</f>
        <v>1634.7188408720028</v>
      </c>
      <c r="AM17" s="378">
        <f>AM15+AM12+AM9</f>
        <v>264.07506612255418</v>
      </c>
      <c r="AO17" s="370"/>
      <c r="AP17" s="374"/>
      <c r="AQ17" s="380" t="s">
        <v>141</v>
      </c>
      <c r="AR17" s="379"/>
      <c r="AS17" s="378">
        <f>AS15+AS12+AS9</f>
        <v>19968.754156711802</v>
      </c>
      <c r="AT17" s="378">
        <f>AT15+AT12+AT9</f>
        <v>14848.459942391051</v>
      </c>
      <c r="AU17" s="378">
        <f>AU15+AU12+AU9</f>
        <v>8399.7027048332166</v>
      </c>
      <c r="AV17" s="377"/>
      <c r="AW17" s="376" t="s">
        <v>141</v>
      </c>
      <c r="AX17" s="375">
        <f>AX9+AX12+AX15</f>
        <v>3986488</v>
      </c>
      <c r="AY17" s="375">
        <f>AY9+AY12+AY15</f>
        <v>6867199</v>
      </c>
      <c r="AZ17" s="375">
        <f>AZ9+AZ12+AZ15</f>
        <v>11110832</v>
      </c>
      <c r="BA17" s="374"/>
      <c r="BB17" s="380" t="s">
        <v>141</v>
      </c>
      <c r="BC17" s="379"/>
      <c r="BD17" s="378">
        <f>BD15+BD12+BD9</f>
        <v>21087.227842520213</v>
      </c>
      <c r="BE17" s="378">
        <f>BE15+BE12+BE9</f>
        <v>13985.843477383987</v>
      </c>
      <c r="BF17" s="378">
        <f>BF15+BF12+BF9</f>
        <v>6523.8648016323386</v>
      </c>
      <c r="BG17" s="377"/>
      <c r="BH17" s="376" t="s">
        <v>141</v>
      </c>
      <c r="BI17" s="375">
        <f>BI9+BI12+BI15</f>
        <v>4204058</v>
      </c>
      <c r="BJ17" s="375">
        <f>BJ9+BJ12+BJ15</f>
        <v>6512015</v>
      </c>
      <c r="BK17" s="375">
        <f>BK9+BK12+BK15</f>
        <v>8651006</v>
      </c>
      <c r="BM17" s="380" t="s">
        <v>141</v>
      </c>
      <c r="BN17" s="379"/>
      <c r="BO17" s="378">
        <f>BO15+BO12+BO9</f>
        <v>23095</v>
      </c>
      <c r="BP17" s="378">
        <f>BP15+BP12+BP9</f>
        <v>15252.88</v>
      </c>
      <c r="BQ17" s="378">
        <f>BQ15+BQ12+BQ9</f>
        <v>7654.94</v>
      </c>
      <c r="BR17" s="377"/>
      <c r="BS17" s="376" t="s">
        <v>141</v>
      </c>
      <c r="BT17" s="375">
        <f>BT9+BT12+BT15</f>
        <v>4657329</v>
      </c>
      <c r="BU17" s="375">
        <f>BU9+BU12+BU15</f>
        <v>7048180</v>
      </c>
      <c r="BV17" s="375">
        <f>BV9+BV12+BV15</f>
        <v>10174479</v>
      </c>
      <c r="BW17" s="374"/>
      <c r="BX17" s="380" t="s">
        <v>141</v>
      </c>
      <c r="BY17" s="379"/>
      <c r="BZ17" s="378">
        <f>BZ15+BZ12+BZ9</f>
        <v>25275</v>
      </c>
      <c r="CA17" s="378">
        <f>CA15+CA12+CA9</f>
        <v>16589</v>
      </c>
      <c r="CB17" s="378">
        <f>CB15+CB12+CB9</f>
        <v>7561</v>
      </c>
      <c r="CC17" s="377"/>
      <c r="CD17" s="376" t="s">
        <v>141</v>
      </c>
      <c r="CE17" s="375">
        <f>CE9+CE12+CE15</f>
        <v>5087624</v>
      </c>
      <c r="CF17" s="375">
        <f>CF9+CF12+CF15</f>
        <v>7785949</v>
      </c>
      <c r="CG17" s="375">
        <f>CG9+CG12+CG15</f>
        <v>10068499</v>
      </c>
      <c r="CH17" s="374"/>
      <c r="CI17" s="380" t="s">
        <v>141</v>
      </c>
      <c r="CJ17" s="379"/>
      <c r="CK17" s="378">
        <f>CK15+CK12+CK9</f>
        <v>24410</v>
      </c>
      <c r="CL17" s="378">
        <f>CL15+CL12+CL9</f>
        <v>18890</v>
      </c>
      <c r="CM17" s="378">
        <f>CM15+CM12+CM9</f>
        <v>7316.09</v>
      </c>
      <c r="CN17" s="377"/>
      <c r="CO17" s="376" t="s">
        <v>141</v>
      </c>
      <c r="CP17" s="375">
        <f>CP9+CP12+CP15</f>
        <v>4940983</v>
      </c>
      <c r="CQ17" s="375">
        <f>CQ9+CQ12+CQ15</f>
        <v>8980179</v>
      </c>
      <c r="CR17" s="375">
        <f>CR9+CR12+CR15</f>
        <v>9778434</v>
      </c>
    </row>
    <row r="18" spans="1:96" x14ac:dyDescent="0.2">
      <c r="D18" s="373" t="s">
        <v>269</v>
      </c>
      <c r="E18" s="373"/>
      <c r="F18" s="350">
        <f>SUM(D17:F17)</f>
        <v>43605.557641824213</v>
      </c>
      <c r="G18" s="350"/>
      <c r="H18" s="369"/>
      <c r="I18" s="372" t="s">
        <v>268</v>
      </c>
      <c r="J18" s="371"/>
      <c r="K18" s="368">
        <f>SUM(I17:K17)</f>
        <v>21070529</v>
      </c>
      <c r="O18" s="373" t="s">
        <v>269</v>
      </c>
      <c r="P18" s="373"/>
      <c r="Q18" s="350">
        <f>SUM(O17:Q17)</f>
        <v>45674.918707178855</v>
      </c>
      <c r="R18" s="350"/>
      <c r="S18" s="369"/>
      <c r="T18" s="372" t="s">
        <v>268</v>
      </c>
      <c r="U18" s="371"/>
      <c r="V18" s="368">
        <f>SUM(T17:V17)</f>
        <v>21396381</v>
      </c>
      <c r="W18" s="350"/>
      <c r="Z18" s="373" t="s">
        <v>269</v>
      </c>
      <c r="AA18" s="373"/>
      <c r="AB18" s="350">
        <f>SUM(Z17:AB17)</f>
        <v>48681.30333333333</v>
      </c>
      <c r="AC18" s="350"/>
      <c r="AD18" s="369"/>
      <c r="AE18" s="372" t="s">
        <v>268</v>
      </c>
      <c r="AF18" s="371"/>
      <c r="AG18" s="368">
        <f>SUM(AE17:AG17)</f>
        <v>22840552</v>
      </c>
      <c r="AK18" s="373" t="s">
        <v>269</v>
      </c>
      <c r="AL18" s="373"/>
      <c r="AM18" s="350">
        <f>SUM(AK17:AM17)</f>
        <v>3006.3846261544854</v>
      </c>
      <c r="AO18" s="368">
        <f>ROUND(AG18-V18,0)</f>
        <v>1444171</v>
      </c>
      <c r="AP18" s="374"/>
      <c r="AS18" s="373" t="s">
        <v>269</v>
      </c>
      <c r="AT18" s="373"/>
      <c r="AU18" s="350">
        <f>SUM(AS17:AU17)</f>
        <v>43216.916803936074</v>
      </c>
      <c r="AV18" s="350"/>
      <c r="AW18" s="369"/>
      <c r="AX18" s="372" t="s">
        <v>268</v>
      </c>
      <c r="AY18" s="371"/>
      <c r="AZ18" s="368">
        <f>SUM(AX17:AZ17)</f>
        <v>21964519</v>
      </c>
      <c r="BA18" s="374"/>
      <c r="BD18" s="373" t="s">
        <v>269</v>
      </c>
      <c r="BE18" s="373"/>
      <c r="BF18" s="350">
        <f>SUM(BD17:BF17)</f>
        <v>41596.936121536535</v>
      </c>
      <c r="BG18" s="350"/>
      <c r="BH18" s="369"/>
      <c r="BI18" s="372" t="s">
        <v>268</v>
      </c>
      <c r="BJ18" s="371"/>
      <c r="BK18" s="368">
        <f>SUM(BI17:BK17)</f>
        <v>19367079</v>
      </c>
      <c r="BO18" s="373" t="s">
        <v>269</v>
      </c>
      <c r="BP18" s="373"/>
      <c r="BQ18" s="350">
        <f>SUM(BO17:BQ17)</f>
        <v>46002.82</v>
      </c>
      <c r="BR18" s="350"/>
      <c r="BS18" s="369"/>
      <c r="BT18" s="372" t="s">
        <v>268</v>
      </c>
      <c r="BU18" s="371"/>
      <c r="BV18" s="368">
        <f>SUM(BT17:BV17)</f>
        <v>21879988</v>
      </c>
      <c r="BW18" s="374"/>
      <c r="BZ18" s="373" t="s">
        <v>269</v>
      </c>
      <c r="CA18" s="373"/>
      <c r="CB18" s="350">
        <f>SUM(BZ17:CB17)</f>
        <v>49425</v>
      </c>
      <c r="CC18" s="350"/>
      <c r="CD18" s="369"/>
      <c r="CE18" s="372" t="s">
        <v>268</v>
      </c>
      <c r="CF18" s="371"/>
      <c r="CG18" s="368">
        <f>SUM(CE17:CG17)</f>
        <v>22942072</v>
      </c>
      <c r="CH18" s="374"/>
      <c r="CK18" s="373" t="s">
        <v>269</v>
      </c>
      <c r="CL18" s="373"/>
      <c r="CM18" s="350">
        <f>SUM(CK17:CM17)</f>
        <v>50616.09</v>
      </c>
      <c r="CN18" s="350"/>
      <c r="CO18" s="369"/>
      <c r="CP18" s="372" t="s">
        <v>268</v>
      </c>
      <c r="CQ18" s="371"/>
      <c r="CR18" s="368">
        <f>SUM(CP17:CR17)</f>
        <v>23699596</v>
      </c>
    </row>
    <row r="19" spans="1:96" x14ac:dyDescent="0.2">
      <c r="H19" s="369"/>
      <c r="I19" s="369"/>
      <c r="J19" s="369"/>
      <c r="K19" s="369"/>
      <c r="S19" s="369"/>
      <c r="T19" s="369"/>
      <c r="U19" s="369"/>
      <c r="V19" s="369"/>
      <c r="AD19" s="369"/>
      <c r="AE19" s="369"/>
      <c r="AF19" s="369"/>
      <c r="AG19" s="369"/>
      <c r="AO19" s="370"/>
      <c r="AW19" s="369"/>
      <c r="AX19" s="369"/>
      <c r="AY19" s="369"/>
      <c r="AZ19" s="369"/>
      <c r="BH19" s="369"/>
      <c r="BI19" s="369"/>
      <c r="BJ19" s="369"/>
      <c r="BK19" s="369"/>
      <c r="BS19" s="369"/>
      <c r="BT19" s="369"/>
      <c r="BU19" s="369"/>
      <c r="BV19" s="369"/>
      <c r="CD19" s="369"/>
      <c r="CE19" s="369"/>
      <c r="CF19" s="369"/>
      <c r="CG19" s="369"/>
      <c r="CO19" s="369"/>
      <c r="CP19" s="369"/>
      <c r="CQ19" s="369"/>
      <c r="CR19" s="369"/>
    </row>
    <row r="20" spans="1:96" x14ac:dyDescent="0.2">
      <c r="A20" s="110" t="s">
        <v>55</v>
      </c>
      <c r="B20" s="402"/>
      <c r="C20" s="401"/>
      <c r="D20" s="749" t="s">
        <v>276</v>
      </c>
      <c r="E20" s="749"/>
      <c r="F20" s="750"/>
      <c r="G20" s="400"/>
      <c r="H20" s="393"/>
      <c r="I20" s="753" t="s">
        <v>276</v>
      </c>
      <c r="J20" s="754"/>
      <c r="K20" s="755"/>
      <c r="M20" s="402"/>
      <c r="N20" s="401"/>
      <c r="O20" s="749" t="s">
        <v>276</v>
      </c>
      <c r="P20" s="749"/>
      <c r="Q20" s="750"/>
      <c r="R20" s="400"/>
      <c r="S20" s="393"/>
      <c r="T20" s="753" t="s">
        <v>276</v>
      </c>
      <c r="U20" s="754"/>
      <c r="V20" s="755"/>
      <c r="W20" s="400"/>
      <c r="X20" s="402"/>
      <c r="Y20" s="401"/>
      <c r="Z20" s="749" t="s">
        <v>276</v>
      </c>
      <c r="AA20" s="749"/>
      <c r="AB20" s="750"/>
      <c r="AC20" s="400"/>
      <c r="AD20" s="393"/>
      <c r="AE20" s="753" t="s">
        <v>276</v>
      </c>
      <c r="AF20" s="754"/>
      <c r="AG20" s="755"/>
      <c r="AI20" s="402"/>
      <c r="AJ20" s="401"/>
      <c r="AK20" s="749" t="s">
        <v>276</v>
      </c>
      <c r="AL20" s="749"/>
      <c r="AM20" s="750"/>
      <c r="AO20" s="370"/>
      <c r="AP20" s="403"/>
      <c r="AQ20" s="402"/>
      <c r="AR20" s="401"/>
      <c r="AS20" s="756" t="s">
        <v>276</v>
      </c>
      <c r="AT20" s="756"/>
      <c r="AU20" s="757"/>
      <c r="AV20" s="400"/>
      <c r="AW20" s="393"/>
      <c r="AX20" s="753" t="s">
        <v>276</v>
      </c>
      <c r="AY20" s="754"/>
      <c r="AZ20" s="755"/>
      <c r="BA20" s="403"/>
      <c r="BB20" s="402"/>
      <c r="BC20" s="401"/>
      <c r="BD20" s="756" t="s">
        <v>276</v>
      </c>
      <c r="BE20" s="756"/>
      <c r="BF20" s="757"/>
      <c r="BG20" s="400"/>
      <c r="BH20" s="393"/>
      <c r="BI20" s="753" t="s">
        <v>276</v>
      </c>
      <c r="BJ20" s="754"/>
      <c r="BK20" s="755"/>
      <c r="BM20" s="402"/>
      <c r="BN20" s="401"/>
      <c r="BO20" s="756" t="s">
        <v>276</v>
      </c>
      <c r="BP20" s="756"/>
      <c r="BQ20" s="757"/>
      <c r="BR20" s="400"/>
      <c r="BS20" s="393"/>
      <c r="BT20" s="753" t="s">
        <v>276</v>
      </c>
      <c r="BU20" s="754"/>
      <c r="BV20" s="755"/>
      <c r="BW20" s="403"/>
      <c r="BX20" s="402"/>
      <c r="BY20" s="401"/>
      <c r="BZ20" s="756" t="s">
        <v>276</v>
      </c>
      <c r="CA20" s="756"/>
      <c r="CB20" s="757"/>
      <c r="CC20" s="400"/>
      <c r="CD20" s="393"/>
      <c r="CE20" s="753" t="s">
        <v>276</v>
      </c>
      <c r="CF20" s="754"/>
      <c r="CG20" s="755"/>
      <c r="CH20" s="403"/>
      <c r="CI20" s="402"/>
      <c r="CJ20" s="401"/>
      <c r="CK20" s="756" t="s">
        <v>276</v>
      </c>
      <c r="CL20" s="756"/>
      <c r="CM20" s="757"/>
      <c r="CN20" s="400"/>
      <c r="CO20" s="393"/>
      <c r="CP20" s="753" t="s">
        <v>276</v>
      </c>
      <c r="CQ20" s="754"/>
      <c r="CR20" s="755"/>
    </row>
    <row r="21" spans="1:96" x14ac:dyDescent="0.2">
      <c r="B21" s="398" t="s">
        <v>229</v>
      </c>
      <c r="C21" s="398"/>
      <c r="D21" s="397" t="s">
        <v>228</v>
      </c>
      <c r="E21" s="396" t="s">
        <v>227</v>
      </c>
      <c r="F21" s="396" t="s">
        <v>226</v>
      </c>
      <c r="G21" s="395"/>
      <c r="H21" s="394" t="s">
        <v>229</v>
      </c>
      <c r="I21" s="393" t="s">
        <v>228</v>
      </c>
      <c r="J21" s="392" t="s">
        <v>227</v>
      </c>
      <c r="K21" s="392" t="s">
        <v>226</v>
      </c>
      <c r="M21" s="398" t="s">
        <v>229</v>
      </c>
      <c r="N21" s="398"/>
      <c r="O21" s="397" t="s">
        <v>228</v>
      </c>
      <c r="P21" s="396" t="s">
        <v>227</v>
      </c>
      <c r="Q21" s="396" t="s">
        <v>226</v>
      </c>
      <c r="R21" s="395"/>
      <c r="S21" s="394" t="s">
        <v>229</v>
      </c>
      <c r="T21" s="393" t="s">
        <v>228</v>
      </c>
      <c r="U21" s="392" t="s">
        <v>227</v>
      </c>
      <c r="V21" s="392" t="s">
        <v>226</v>
      </c>
      <c r="W21" s="395"/>
      <c r="X21" s="398" t="s">
        <v>229</v>
      </c>
      <c r="Y21" s="398"/>
      <c r="Z21" s="397" t="s">
        <v>228</v>
      </c>
      <c r="AA21" s="396" t="s">
        <v>227</v>
      </c>
      <c r="AB21" s="396" t="s">
        <v>226</v>
      </c>
      <c r="AC21" s="395"/>
      <c r="AD21" s="394" t="s">
        <v>229</v>
      </c>
      <c r="AE21" s="393" t="s">
        <v>228</v>
      </c>
      <c r="AF21" s="392" t="s">
        <v>227</v>
      </c>
      <c r="AG21" s="392" t="s">
        <v>226</v>
      </c>
      <c r="AI21" s="398" t="s">
        <v>229</v>
      </c>
      <c r="AJ21" s="398"/>
      <c r="AK21" s="397" t="s">
        <v>228</v>
      </c>
      <c r="AL21" s="396" t="s">
        <v>227</v>
      </c>
      <c r="AM21" s="396" t="s">
        <v>226</v>
      </c>
      <c r="AO21" s="370"/>
      <c r="AP21" s="399"/>
      <c r="AQ21" s="398" t="s">
        <v>229</v>
      </c>
      <c r="AR21" s="398"/>
      <c r="AS21" s="397" t="s">
        <v>228</v>
      </c>
      <c r="AT21" s="396" t="s">
        <v>227</v>
      </c>
      <c r="AU21" s="396" t="s">
        <v>226</v>
      </c>
      <c r="AV21" s="395"/>
      <c r="AW21" s="394" t="s">
        <v>229</v>
      </c>
      <c r="AX21" s="393" t="s">
        <v>228</v>
      </c>
      <c r="AY21" s="392" t="s">
        <v>227</v>
      </c>
      <c r="AZ21" s="392" t="s">
        <v>226</v>
      </c>
      <c r="BA21" s="399"/>
      <c r="BB21" s="398" t="s">
        <v>229</v>
      </c>
      <c r="BC21" s="398"/>
      <c r="BD21" s="397" t="s">
        <v>228</v>
      </c>
      <c r="BE21" s="396" t="s">
        <v>227</v>
      </c>
      <c r="BF21" s="396" t="s">
        <v>226</v>
      </c>
      <c r="BG21" s="395"/>
      <c r="BH21" s="394" t="s">
        <v>229</v>
      </c>
      <c r="BI21" s="393" t="s">
        <v>228</v>
      </c>
      <c r="BJ21" s="392" t="s">
        <v>227</v>
      </c>
      <c r="BK21" s="392" t="s">
        <v>226</v>
      </c>
      <c r="BM21" s="398" t="s">
        <v>229</v>
      </c>
      <c r="BN21" s="398"/>
      <c r="BO21" s="397" t="s">
        <v>228</v>
      </c>
      <c r="BP21" s="396" t="s">
        <v>227</v>
      </c>
      <c r="BQ21" s="396" t="s">
        <v>226</v>
      </c>
      <c r="BR21" s="395"/>
      <c r="BS21" s="394" t="s">
        <v>229</v>
      </c>
      <c r="BT21" s="393" t="s">
        <v>228</v>
      </c>
      <c r="BU21" s="392" t="s">
        <v>227</v>
      </c>
      <c r="BV21" s="392" t="s">
        <v>226</v>
      </c>
      <c r="BW21" s="399"/>
      <c r="BX21" s="398" t="s">
        <v>229</v>
      </c>
      <c r="BY21" s="398"/>
      <c r="BZ21" s="397" t="s">
        <v>228</v>
      </c>
      <c r="CA21" s="396" t="s">
        <v>227</v>
      </c>
      <c r="CB21" s="396" t="s">
        <v>226</v>
      </c>
      <c r="CC21" s="395"/>
      <c r="CD21" s="394" t="s">
        <v>229</v>
      </c>
      <c r="CE21" s="393" t="s">
        <v>228</v>
      </c>
      <c r="CF21" s="392" t="s">
        <v>227</v>
      </c>
      <c r="CG21" s="392" t="s">
        <v>226</v>
      </c>
      <c r="CH21" s="399"/>
      <c r="CI21" s="398" t="s">
        <v>229</v>
      </c>
      <c r="CJ21" s="398"/>
      <c r="CK21" s="397" t="s">
        <v>228</v>
      </c>
      <c r="CL21" s="396" t="s">
        <v>227</v>
      </c>
      <c r="CM21" s="396" t="s">
        <v>226</v>
      </c>
      <c r="CN21" s="395"/>
      <c r="CO21" s="394" t="s">
        <v>229</v>
      </c>
      <c r="CP21" s="393" t="s">
        <v>228</v>
      </c>
      <c r="CQ21" s="392" t="s">
        <v>227</v>
      </c>
      <c r="CR21" s="392" t="s">
        <v>226</v>
      </c>
    </row>
    <row r="22" spans="1:96" x14ac:dyDescent="0.2">
      <c r="B22" s="746" t="s">
        <v>225</v>
      </c>
      <c r="C22" s="391" t="s">
        <v>274</v>
      </c>
      <c r="D22" s="390">
        <f t="shared" ref="D22:F23" si="12">(AS22+BD22+BO22)/3</f>
        <v>143766.53333333333</v>
      </c>
      <c r="E22" s="390">
        <f t="shared" si="12"/>
        <v>121646.09999999999</v>
      </c>
      <c r="F22" s="390">
        <f t="shared" si="12"/>
        <v>37173.533333333333</v>
      </c>
      <c r="G22" s="386"/>
      <c r="H22" s="382" t="s">
        <v>225</v>
      </c>
      <c r="I22" s="381"/>
      <c r="J22" s="381"/>
      <c r="K22" s="381"/>
      <c r="M22" s="746" t="s">
        <v>225</v>
      </c>
      <c r="N22" s="391" t="s">
        <v>274</v>
      </c>
      <c r="O22" s="390">
        <f t="shared" ref="O22:Q23" si="13">(+BD22+BO22+BZ22)/3</f>
        <v>141521</v>
      </c>
      <c r="P22" s="390">
        <f t="shared" si="13"/>
        <v>119072.59999999999</v>
      </c>
      <c r="Q22" s="390">
        <f t="shared" si="13"/>
        <v>35004.800000000003</v>
      </c>
      <c r="R22" s="386"/>
      <c r="S22" s="382" t="s">
        <v>225</v>
      </c>
      <c r="T22" s="381"/>
      <c r="U22" s="381"/>
      <c r="V22" s="381"/>
      <c r="W22" s="386"/>
      <c r="X22" s="746" t="s">
        <v>225</v>
      </c>
      <c r="Y22" s="391" t="s">
        <v>274</v>
      </c>
      <c r="Z22" s="390">
        <f t="shared" ref="Z22:AB23" si="14">(+BO22+BZ22+CK22)/3</f>
        <v>135857.23333333334</v>
      </c>
      <c r="AA22" s="390">
        <f t="shared" si="14"/>
        <v>115197.96666666667</v>
      </c>
      <c r="AB22" s="390">
        <f t="shared" si="14"/>
        <v>32785.033333333333</v>
      </c>
      <c r="AC22" s="386"/>
      <c r="AD22" s="382" t="s">
        <v>225</v>
      </c>
      <c r="AE22" s="381"/>
      <c r="AF22" s="381"/>
      <c r="AG22" s="381"/>
      <c r="AI22" s="746" t="s">
        <v>225</v>
      </c>
      <c r="AJ22" s="391" t="s">
        <v>274</v>
      </c>
      <c r="AK22" s="390">
        <f t="shared" ref="AK22:AM23" si="15">IFERROR(Z22-O22,0)</f>
        <v>-5663.7666666666628</v>
      </c>
      <c r="AL22" s="390">
        <f t="shared" si="15"/>
        <v>-3874.6333333333168</v>
      </c>
      <c r="AM22" s="390">
        <f t="shared" si="15"/>
        <v>-2219.7666666666701</v>
      </c>
      <c r="AO22" s="370"/>
      <c r="AP22" s="386"/>
      <c r="AQ22" s="746" t="s">
        <v>225</v>
      </c>
      <c r="AR22" s="391" t="s">
        <v>275</v>
      </c>
      <c r="AS22" s="390">
        <v>144457</v>
      </c>
      <c r="AT22" s="390">
        <v>123189</v>
      </c>
      <c r="AU22" s="390">
        <v>39488</v>
      </c>
      <c r="AV22" s="386"/>
      <c r="AW22" s="382" t="s">
        <v>225</v>
      </c>
      <c r="AX22" s="381"/>
      <c r="AY22" s="381"/>
      <c r="AZ22" s="381"/>
      <c r="BA22" s="386"/>
      <c r="BB22" s="746" t="s">
        <v>225</v>
      </c>
      <c r="BC22" s="391" t="s">
        <v>275</v>
      </c>
      <c r="BD22" s="390">
        <v>145369.5</v>
      </c>
      <c r="BE22" s="390">
        <v>124586.09999999999</v>
      </c>
      <c r="BF22" s="390">
        <v>37143.800000000003</v>
      </c>
      <c r="BG22" s="386"/>
      <c r="BH22" s="382" t="s">
        <v>225</v>
      </c>
      <c r="BI22" s="381"/>
      <c r="BJ22" s="381"/>
      <c r="BK22" s="381"/>
      <c r="BM22" s="746" t="s">
        <v>225</v>
      </c>
      <c r="BN22" s="391" t="s">
        <v>274</v>
      </c>
      <c r="BO22" s="390">
        <v>141473.1</v>
      </c>
      <c r="BP22" s="390">
        <v>117163.2</v>
      </c>
      <c r="BQ22" s="390">
        <v>34888.800000000003</v>
      </c>
      <c r="BR22" s="386"/>
      <c r="BS22" s="382" t="s">
        <v>225</v>
      </c>
      <c r="BT22" s="381"/>
      <c r="BU22" s="381"/>
      <c r="BV22" s="381"/>
      <c r="BW22" s="386"/>
      <c r="BX22" s="746" t="s">
        <v>225</v>
      </c>
      <c r="BY22" s="391" t="s">
        <v>274</v>
      </c>
      <c r="BZ22" s="390">
        <v>137720.4</v>
      </c>
      <c r="CA22" s="390">
        <v>115468.5</v>
      </c>
      <c r="CB22" s="390">
        <v>32981.800000000003</v>
      </c>
      <c r="CC22" s="386"/>
      <c r="CD22" s="382" t="s">
        <v>225</v>
      </c>
      <c r="CE22" s="381"/>
      <c r="CF22" s="381"/>
      <c r="CG22" s="381"/>
      <c r="CH22" s="386"/>
      <c r="CI22" s="746" t="s">
        <v>225</v>
      </c>
      <c r="CJ22" s="391" t="s">
        <v>274</v>
      </c>
      <c r="CK22" s="390">
        <f>'AY2013-14-Census'!D5</f>
        <v>128378.2</v>
      </c>
      <c r="CL22" s="390">
        <f>'AY2013-14-Census'!E5</f>
        <v>112962.2</v>
      </c>
      <c r="CM22" s="390">
        <f>'AY2013-14-Census'!F5</f>
        <v>30484.5</v>
      </c>
      <c r="CN22" s="386"/>
      <c r="CO22" s="382" t="s">
        <v>225</v>
      </c>
      <c r="CP22" s="381"/>
      <c r="CQ22" s="381"/>
      <c r="CR22" s="381"/>
    </row>
    <row r="23" spans="1:96" x14ac:dyDescent="0.2">
      <c r="B23" s="747"/>
      <c r="C23" s="389" t="s">
        <v>272</v>
      </c>
      <c r="D23" s="388">
        <f t="shared" si="12"/>
        <v>133808.77132693812</v>
      </c>
      <c r="E23" s="388">
        <f t="shared" si="12"/>
        <v>115105.1111935415</v>
      </c>
      <c r="F23" s="388">
        <f t="shared" si="12"/>
        <v>35718.967988715034</v>
      </c>
      <c r="G23" s="387"/>
      <c r="H23" s="382"/>
      <c r="I23" s="375">
        <f>ROUND(((+D23*Matrices!$C$63)+(D23*Matrices!$E$67))*Matrices!$D$59,0)</f>
        <v>20562394</v>
      </c>
      <c r="J23" s="375">
        <f>ROUND(((+E23*Matrices!$D$63)+(E23*Matrices!$E$67))*Matrices!$D$59,0)</f>
        <v>36116531</v>
      </c>
      <c r="K23" s="375">
        <f>ROUND(((+F23*Matrices!$E$63)+(F23*Matrices!$E$67))*Matrices!$D$59,0)</f>
        <v>23410926</v>
      </c>
      <c r="M23" s="747"/>
      <c r="N23" s="389" t="s">
        <v>272</v>
      </c>
      <c r="O23" s="388">
        <f t="shared" si="13"/>
        <v>132203.98247647189</v>
      </c>
      <c r="P23" s="388">
        <f t="shared" si="13"/>
        <v>113049.76384544926</v>
      </c>
      <c r="Q23" s="388">
        <f t="shared" si="13"/>
        <v>33712.023665493827</v>
      </c>
      <c r="R23" s="387"/>
      <c r="S23" s="382"/>
      <c r="T23" s="375">
        <f>ROUND(((+O23*Matrices!$C$63)+(O23*Matrices!$E$67))*Matrices!$D$59,0)</f>
        <v>20315786</v>
      </c>
      <c r="U23" s="375">
        <f>ROUND(((+P23*Matrices!$D$63)+(P23*Matrices!$E$67))*Matrices!$D$59,0)</f>
        <v>35471624</v>
      </c>
      <c r="V23" s="375">
        <f>ROUND(((+Q23*Matrices!$E$63)+(Q23*Matrices!$E$67))*Matrices!$D$59,0)</f>
        <v>22095535</v>
      </c>
      <c r="W23" s="387"/>
      <c r="X23" s="747"/>
      <c r="Y23" s="389" t="s">
        <v>272</v>
      </c>
      <c r="Z23" s="388">
        <f t="shared" si="14"/>
        <v>127495.73156666667</v>
      </c>
      <c r="AA23" s="388">
        <f t="shared" si="14"/>
        <v>109904.63666666666</v>
      </c>
      <c r="AB23" s="388">
        <f t="shared" si="14"/>
        <v>31841.626666666667</v>
      </c>
      <c r="AC23" s="387"/>
      <c r="AD23" s="382"/>
      <c r="AE23" s="375">
        <f>ROUND(((+Z23*Matrices!$C$63)+(Z23*Matrices!$E$67))*Matrices!$D$59,0)</f>
        <v>19592269</v>
      </c>
      <c r="AF23" s="375">
        <f>ROUND(((+AA23*Matrices!$D$63)+(AA23*Matrices!$E$67))*Matrices!$D$59,0)</f>
        <v>34484778</v>
      </c>
      <c r="AG23" s="375">
        <f>ROUND(((+AB23*Matrices!$E$63)+(AB23*Matrices!$E$67))*Matrices!$D$59,0)</f>
        <v>20869639</v>
      </c>
      <c r="AI23" s="747"/>
      <c r="AJ23" s="389" t="s">
        <v>272</v>
      </c>
      <c r="AK23" s="388">
        <f t="shared" si="15"/>
        <v>-4708.2509098052251</v>
      </c>
      <c r="AL23" s="388">
        <f t="shared" si="15"/>
        <v>-3145.1271787825972</v>
      </c>
      <c r="AM23" s="388">
        <f t="shared" si="15"/>
        <v>-1870.3969988271601</v>
      </c>
      <c r="AO23" s="370"/>
      <c r="AP23" s="386"/>
      <c r="AQ23" s="751"/>
      <c r="AR23" s="389" t="s">
        <v>273</v>
      </c>
      <c r="AS23" s="388">
        <f>AS22*BO24</f>
        <v>134269.20875139866</v>
      </c>
      <c r="AT23" s="388">
        <f>AT22*BP24</f>
        <v>116623.58204427669</v>
      </c>
      <c r="AU23" s="388">
        <f>AU22*BQ24</f>
        <v>38106.99296966361</v>
      </c>
      <c r="AV23" s="387"/>
      <c r="AW23" s="382"/>
      <c r="AX23" s="375">
        <f>ROUND(((+AS23*Matrices!$C$63)+(AS23*Matrices!$E$67))*Matrices!$D$59,0)</f>
        <v>20633149</v>
      </c>
      <c r="AY23" s="375">
        <f>ROUND(((+AT23*Matrices!$D$63)+(AT23*Matrices!$E$67))*Matrices!$D$59,0)</f>
        <v>36592981</v>
      </c>
      <c r="AZ23" s="375">
        <f>ROUND(((+AU23*Matrices!$E$63)+(AU23*Matrices!$E$67))*Matrices!$D$59,0)</f>
        <v>24976085</v>
      </c>
      <c r="BA23" s="386"/>
      <c r="BB23" s="751"/>
      <c r="BC23" s="389" t="s">
        <v>273</v>
      </c>
      <c r="BD23" s="388">
        <v>135661.3577294157</v>
      </c>
      <c r="BE23" s="388">
        <v>117772.82153634779</v>
      </c>
      <c r="BF23" s="388">
        <v>35381.270996481486</v>
      </c>
      <c r="BG23" s="387"/>
      <c r="BH23" s="382"/>
      <c r="BI23" s="375">
        <f>ROUND(((+BD23*Matrices!$C$63)+(BD23*Matrices!$E$67))*Matrices!$D$59,0)</f>
        <v>20847081</v>
      </c>
      <c r="BJ23" s="375">
        <f>ROUND(((+BE23*Matrices!$D$63)+(BE23*Matrices!$E$67))*Matrices!$D$59,0)</f>
        <v>36953578</v>
      </c>
      <c r="BK23" s="375">
        <f>ROUND(((+BF23*Matrices!$E$63)+(BF23*Matrices!$E$67))*Matrices!$D$59,0)</f>
        <v>23189593</v>
      </c>
      <c r="BM23" s="751"/>
      <c r="BN23" s="389" t="s">
        <v>272</v>
      </c>
      <c r="BO23" s="388">
        <v>131495.7475</v>
      </c>
      <c r="BP23" s="388">
        <v>110918.93</v>
      </c>
      <c r="BQ23" s="388">
        <v>33668.639999999999</v>
      </c>
      <c r="BR23" s="387"/>
      <c r="BS23" s="382"/>
      <c r="BT23" s="375">
        <f>ROUND(((+BO23*Matrices!$C$63)+(BO23*Matrices!$E$67))*Matrices!$D$59,0)</f>
        <v>20206952</v>
      </c>
      <c r="BU23" s="375">
        <f>ROUND(((+BP23*Matrices!$D$63)+(BP23*Matrices!$E$67))*Matrices!$D$59,0)</f>
        <v>34803033</v>
      </c>
      <c r="BV23" s="375">
        <f>ROUND(((+BQ23*Matrices!$E$63)+(BQ23*Matrices!$E$67))*Matrices!$D$59,0)</f>
        <v>22067100</v>
      </c>
      <c r="BW23" s="386"/>
      <c r="BX23" s="751"/>
      <c r="BY23" s="389" t="s">
        <v>272</v>
      </c>
      <c r="BZ23" s="388">
        <v>129454.8422</v>
      </c>
      <c r="CA23" s="388">
        <v>110457.54</v>
      </c>
      <c r="CB23" s="388">
        <v>32086.16</v>
      </c>
      <c r="CC23" s="387"/>
      <c r="CD23" s="382"/>
      <c r="CE23" s="375">
        <f>ROUND(((+BZ23*Matrices!$C$63)+(BZ23*Matrices!$E$67))*Matrices!$D$59,0)</f>
        <v>19893326</v>
      </c>
      <c r="CF23" s="375">
        <f>ROUND(((+CA23*Matrices!$D$63)+(CA23*Matrices!$E$67))*Matrices!$D$59,0)</f>
        <v>34658262</v>
      </c>
      <c r="CG23" s="375">
        <f>ROUND(((+CB23*Matrices!$E$63)+(CB23*Matrices!$E$67))*Matrices!$D$59,0)</f>
        <v>21029911</v>
      </c>
      <c r="CH23" s="386"/>
      <c r="CI23" s="751"/>
      <c r="CJ23" s="389" t="s">
        <v>272</v>
      </c>
      <c r="CK23" s="388">
        <f>'AY2013-14-end_of_course'!D5</f>
        <v>121536.605</v>
      </c>
      <c r="CL23" s="388">
        <f>'AY2013-14-end_of_course'!E5</f>
        <v>108337.44</v>
      </c>
      <c r="CM23" s="388">
        <f>'AY2013-14-end_of_course'!F5</f>
        <v>29770.080000000002</v>
      </c>
      <c r="CN23" s="387"/>
      <c r="CO23" s="382"/>
      <c r="CP23" s="375">
        <f>ROUND(((+CK23*Matrices!$C$63)+(CK23*Matrices!$E$67))*Matrices!$D$59,0)</f>
        <v>18676530</v>
      </c>
      <c r="CQ23" s="375">
        <f>ROUND(((+CL23*Matrices!$D$63)+(CL23*Matrices!$E$67))*Matrices!$D$59,0)</f>
        <v>33993039</v>
      </c>
      <c r="CR23" s="375">
        <f>ROUND(((+CM23*Matrices!$E$63)+(CM23*Matrices!$E$67))*Matrices!$D$59,0)</f>
        <v>19511906</v>
      </c>
    </row>
    <row r="24" spans="1:96" x14ac:dyDescent="0.2">
      <c r="B24" s="748"/>
      <c r="C24" s="385" t="s">
        <v>270</v>
      </c>
      <c r="D24" s="384">
        <f>D23/D22</f>
        <v>0.9307365784267233</v>
      </c>
      <c r="E24" s="384">
        <f>E23/E22</f>
        <v>0.94622935871796554</v>
      </c>
      <c r="F24" s="384">
        <f>F23/F22</f>
        <v>0.96087094192593214</v>
      </c>
      <c r="G24" s="383"/>
      <c r="H24" s="382"/>
      <c r="I24" s="381"/>
      <c r="J24" s="381"/>
      <c r="K24" s="381"/>
      <c r="M24" s="748"/>
      <c r="N24" s="385" t="s">
        <v>270</v>
      </c>
      <c r="O24" s="384">
        <f>O23/O22</f>
        <v>0.93416512373762128</v>
      </c>
      <c r="P24" s="384">
        <f>P23/P22</f>
        <v>0.94941879026282505</v>
      </c>
      <c r="Q24" s="384">
        <f>Q23/Q22</f>
        <v>0.96306859817778778</v>
      </c>
      <c r="R24" s="383"/>
      <c r="S24" s="382"/>
      <c r="T24" s="381"/>
      <c r="U24" s="381"/>
      <c r="V24" s="381"/>
      <c r="W24" s="383"/>
      <c r="X24" s="748"/>
      <c r="Y24" s="385" t="s">
        <v>270</v>
      </c>
      <c r="Z24" s="384">
        <f>Z23/Z22</f>
        <v>0.93845376089654897</v>
      </c>
      <c r="AA24" s="384">
        <f>AA23/AA22</f>
        <v>0.95405014382487641</v>
      </c>
      <c r="AB24" s="384">
        <f>AB23/AB22</f>
        <v>0.97122447132888889</v>
      </c>
      <c r="AC24" s="383"/>
      <c r="AD24" s="382"/>
      <c r="AE24" s="381"/>
      <c r="AF24" s="381"/>
      <c r="AG24" s="381"/>
      <c r="AI24" s="748"/>
      <c r="AJ24" s="385"/>
      <c r="AK24" s="384"/>
      <c r="AL24" s="384"/>
      <c r="AM24" s="384"/>
      <c r="AO24" s="370"/>
      <c r="AP24" s="386"/>
      <c r="AQ24" s="752"/>
      <c r="AR24" s="385" t="s">
        <v>271</v>
      </c>
      <c r="AS24" s="384">
        <f>AS23/AS22</f>
        <v>0.92947526773641054</v>
      </c>
      <c r="AT24" s="384">
        <f>AT23/AT22</f>
        <v>0.94670451131413269</v>
      </c>
      <c r="AU24" s="384">
        <f>AU23/AU22</f>
        <v>0.96502717204375021</v>
      </c>
      <c r="AV24" s="383"/>
      <c r="AW24" s="382"/>
      <c r="AX24" s="381"/>
      <c r="AY24" s="381"/>
      <c r="AZ24" s="381"/>
      <c r="BA24" s="386"/>
      <c r="BB24" s="752"/>
      <c r="BC24" s="385" t="s">
        <v>271</v>
      </c>
      <c r="BD24" s="384">
        <f>BD23/BD22</f>
        <v>0.93321747498213659</v>
      </c>
      <c r="BE24" s="384">
        <f>BE23/BE22</f>
        <v>0.94531269167545817</v>
      </c>
      <c r="BF24" s="384">
        <f>BF23/BF22</f>
        <v>0.95254850059717866</v>
      </c>
      <c r="BG24" s="383"/>
      <c r="BH24" s="382"/>
      <c r="BI24" s="381"/>
      <c r="BJ24" s="381"/>
      <c r="BK24" s="381"/>
      <c r="BM24" s="752"/>
      <c r="BN24" s="385" t="s">
        <v>270</v>
      </c>
      <c r="BO24" s="384">
        <f>BO23/BO22</f>
        <v>0.92947526773641065</v>
      </c>
      <c r="BP24" s="384">
        <f>BP23/BP22</f>
        <v>0.94670451131413269</v>
      </c>
      <c r="BQ24" s="384">
        <f>BQ23/BQ22</f>
        <v>0.96502717204375033</v>
      </c>
      <c r="BR24" s="383"/>
      <c r="BS24" s="382"/>
      <c r="BT24" s="381"/>
      <c r="BU24" s="381"/>
      <c r="BV24" s="381"/>
      <c r="BW24" s="386"/>
      <c r="BX24" s="752"/>
      <c r="BY24" s="385" t="s">
        <v>270</v>
      </c>
      <c r="BZ24" s="384">
        <f>BZ23/BZ22</f>
        <v>0.93998305407187321</v>
      </c>
      <c r="CA24" s="384">
        <f>CA23/CA22</f>
        <v>0.95660322945218823</v>
      </c>
      <c r="CB24" s="384">
        <f>CB23/CB22</f>
        <v>0.97284441722404469</v>
      </c>
      <c r="CC24" s="383"/>
      <c r="CD24" s="382"/>
      <c r="CE24" s="381"/>
      <c r="CF24" s="381"/>
      <c r="CG24" s="381"/>
      <c r="CH24" s="386"/>
      <c r="CI24" s="752"/>
      <c r="CJ24" s="385" t="s">
        <v>270</v>
      </c>
      <c r="CK24" s="384">
        <f>CK23/CK22</f>
        <v>0.94670750174094975</v>
      </c>
      <c r="CL24" s="384">
        <f>CL23/CL22</f>
        <v>0.9590592251213238</v>
      </c>
      <c r="CM24" s="384">
        <f>CM23/CM22</f>
        <v>0.97656448359002124</v>
      </c>
      <c r="CN24" s="383"/>
      <c r="CO24" s="382"/>
      <c r="CP24" s="381"/>
      <c r="CQ24" s="381"/>
      <c r="CR24" s="381"/>
    </row>
    <row r="25" spans="1:96" x14ac:dyDescent="0.2">
      <c r="B25" s="746" t="s">
        <v>224</v>
      </c>
      <c r="C25" s="391" t="s">
        <v>274</v>
      </c>
      <c r="D25" s="390">
        <f t="shared" ref="D25:F26" si="16">(AS25+BD25+BO25)/3</f>
        <v>36924.299999999996</v>
      </c>
      <c r="E25" s="390">
        <f t="shared" si="16"/>
        <v>39221.699999999997</v>
      </c>
      <c r="F25" s="390">
        <f t="shared" si="16"/>
        <v>12468.033333333333</v>
      </c>
      <c r="G25" s="386"/>
      <c r="H25" s="382" t="s">
        <v>224</v>
      </c>
      <c r="I25" s="381"/>
      <c r="J25" s="381"/>
      <c r="K25" s="381"/>
      <c r="M25" s="746" t="s">
        <v>224</v>
      </c>
      <c r="N25" s="391" t="s">
        <v>274</v>
      </c>
      <c r="O25" s="390">
        <f t="shared" ref="O25:Q26" si="17">(+BD25+BO25+BZ25)/3</f>
        <v>37566.23333333333</v>
      </c>
      <c r="P25" s="390">
        <f t="shared" si="17"/>
        <v>40530.5</v>
      </c>
      <c r="Q25" s="390">
        <f t="shared" si="17"/>
        <v>11611</v>
      </c>
      <c r="R25" s="386"/>
      <c r="S25" s="382" t="s">
        <v>224</v>
      </c>
      <c r="T25" s="381"/>
      <c r="U25" s="381"/>
      <c r="V25" s="381"/>
      <c r="W25" s="386"/>
      <c r="X25" s="746" t="s">
        <v>224</v>
      </c>
      <c r="Y25" s="391" t="s">
        <v>274</v>
      </c>
      <c r="Z25" s="390">
        <f t="shared" ref="Z25:AB26" si="18">(+BO25+BZ25+CK25)/3</f>
        <v>37249.533333333333</v>
      </c>
      <c r="AA25" s="390">
        <f t="shared" si="18"/>
        <v>40972.433333333342</v>
      </c>
      <c r="AB25" s="390">
        <f t="shared" si="18"/>
        <v>10823.933333333332</v>
      </c>
      <c r="AC25" s="386"/>
      <c r="AD25" s="382" t="s">
        <v>224</v>
      </c>
      <c r="AE25" s="381"/>
      <c r="AF25" s="381"/>
      <c r="AG25" s="381"/>
      <c r="AI25" s="746" t="s">
        <v>224</v>
      </c>
      <c r="AJ25" s="391" t="s">
        <v>274</v>
      </c>
      <c r="AK25" s="390">
        <f t="shared" ref="AK25:AM26" si="19">IFERROR(Z25-O25,0)</f>
        <v>-316.69999999999709</v>
      </c>
      <c r="AL25" s="390">
        <f t="shared" si="19"/>
        <v>441.93333333334158</v>
      </c>
      <c r="AM25" s="390">
        <f t="shared" si="19"/>
        <v>-787.06666666666752</v>
      </c>
      <c r="AO25" s="370"/>
      <c r="AP25" s="386"/>
      <c r="AQ25" s="746" t="s">
        <v>224</v>
      </c>
      <c r="AR25" s="391" t="s">
        <v>275</v>
      </c>
      <c r="AS25" s="390">
        <v>35825</v>
      </c>
      <c r="AT25" s="390">
        <v>37828</v>
      </c>
      <c r="AU25" s="390">
        <v>13099</v>
      </c>
      <c r="AV25" s="386"/>
      <c r="AW25" s="382" t="s">
        <v>224</v>
      </c>
      <c r="AX25" s="381"/>
      <c r="AY25" s="381"/>
      <c r="AZ25" s="381"/>
      <c r="BA25" s="386"/>
      <c r="BB25" s="746" t="s">
        <v>224</v>
      </c>
      <c r="BC25" s="391" t="s">
        <v>275</v>
      </c>
      <c r="BD25" s="390">
        <v>37258</v>
      </c>
      <c r="BE25" s="390">
        <v>38345.299999999996</v>
      </c>
      <c r="BF25" s="390">
        <v>12898.199999999999</v>
      </c>
      <c r="BG25" s="386"/>
      <c r="BH25" s="382" t="s">
        <v>224</v>
      </c>
      <c r="BI25" s="381"/>
      <c r="BJ25" s="381"/>
      <c r="BK25" s="381"/>
      <c r="BM25" s="746" t="s">
        <v>224</v>
      </c>
      <c r="BN25" s="391" t="s">
        <v>274</v>
      </c>
      <c r="BO25" s="390">
        <v>37689.9</v>
      </c>
      <c r="BP25" s="390">
        <v>41491.800000000003</v>
      </c>
      <c r="BQ25" s="390">
        <v>11406.9</v>
      </c>
      <c r="BR25" s="386"/>
      <c r="BS25" s="382" t="s">
        <v>224</v>
      </c>
      <c r="BT25" s="381"/>
      <c r="BU25" s="381"/>
      <c r="BV25" s="381"/>
      <c r="BW25" s="386"/>
      <c r="BX25" s="746" t="s">
        <v>224</v>
      </c>
      <c r="BY25" s="391" t="s">
        <v>274</v>
      </c>
      <c r="BZ25" s="390">
        <v>37750.800000000003</v>
      </c>
      <c r="CA25" s="390">
        <v>41754.400000000001</v>
      </c>
      <c r="CB25" s="390">
        <v>10527.9</v>
      </c>
      <c r="CC25" s="386"/>
      <c r="CD25" s="382" t="s">
        <v>224</v>
      </c>
      <c r="CE25" s="381"/>
      <c r="CF25" s="381"/>
      <c r="CG25" s="381"/>
      <c r="CH25" s="386"/>
      <c r="CI25" s="746" t="s">
        <v>224</v>
      </c>
      <c r="CJ25" s="391" t="s">
        <v>274</v>
      </c>
      <c r="CK25" s="390">
        <f>'AY2013-14-Census'!D6</f>
        <v>36307.9</v>
      </c>
      <c r="CL25" s="390">
        <f>'AY2013-14-Census'!E6</f>
        <v>39671.1</v>
      </c>
      <c r="CM25" s="390">
        <f>'AY2013-14-Census'!F6</f>
        <v>10537</v>
      </c>
      <c r="CN25" s="386"/>
      <c r="CO25" s="382" t="s">
        <v>224</v>
      </c>
      <c r="CP25" s="381"/>
      <c r="CQ25" s="381"/>
      <c r="CR25" s="381"/>
    </row>
    <row r="26" spans="1:96" x14ac:dyDescent="0.2">
      <c r="B26" s="747"/>
      <c r="C26" s="389" t="s">
        <v>272</v>
      </c>
      <c r="D26" s="388">
        <f t="shared" si="16"/>
        <v>33703.923226331251</v>
      </c>
      <c r="E26" s="388">
        <f t="shared" si="16"/>
        <v>37613.114103842461</v>
      </c>
      <c r="F26" s="388">
        <f t="shared" si="16"/>
        <v>12177.144798514528</v>
      </c>
      <c r="G26" s="387"/>
      <c r="H26" s="382"/>
      <c r="I26" s="375">
        <f>ROUND(((+D26*Matrices!$C$64)+(D26*Matrices!$E$67))*Matrices!$D$59,0)</f>
        <v>7399022</v>
      </c>
      <c r="J26" s="375">
        <f>ROUND(((+E26*Matrices!$D$64)+(E26*Matrices!$E$67))*Matrices!$D$59,0)</f>
        <v>18044139</v>
      </c>
      <c r="K26" s="375">
        <f>ROUND(((+F26*Matrices!$E$64)+(F26*Matrices!$E$67))*Matrices!$D$59,0)</f>
        <v>10888072</v>
      </c>
      <c r="M26" s="747"/>
      <c r="N26" s="389" t="s">
        <v>272</v>
      </c>
      <c r="O26" s="388">
        <f t="shared" si="17"/>
        <v>34469.853440110899</v>
      </c>
      <c r="P26" s="388">
        <f t="shared" si="17"/>
        <v>39110.522650591454</v>
      </c>
      <c r="Q26" s="388">
        <f t="shared" si="17"/>
        <v>11429.407560877657</v>
      </c>
      <c r="R26" s="387"/>
      <c r="S26" s="382"/>
      <c r="T26" s="375">
        <f>ROUND(((+O26*Matrices!$C$64)+(O26*Matrices!$E$67))*Matrices!$D$59,0)</f>
        <v>7567167</v>
      </c>
      <c r="U26" s="375">
        <f>ROUND(((+P26*Matrices!$D$64)+(P26*Matrices!$E$67))*Matrices!$D$59,0)</f>
        <v>18762491</v>
      </c>
      <c r="V26" s="375">
        <f>ROUND(((+Q26*Matrices!$E$64)+(Q26*Matrices!$E$67))*Matrices!$D$59,0)</f>
        <v>10219490</v>
      </c>
      <c r="W26" s="387"/>
      <c r="X26" s="747"/>
      <c r="Y26" s="389" t="s">
        <v>272</v>
      </c>
      <c r="Z26" s="388">
        <f t="shared" si="18"/>
        <v>34515.366666666669</v>
      </c>
      <c r="AA26" s="388">
        <f t="shared" si="18"/>
        <v>39716.693333333329</v>
      </c>
      <c r="AB26" s="388">
        <f t="shared" si="18"/>
        <v>10667.07</v>
      </c>
      <c r="AC26" s="387"/>
      <c r="AD26" s="382"/>
      <c r="AE26" s="375">
        <f>ROUND(((+Z26*Matrices!$C$64)+(Z26*Matrices!$E$67))*Matrices!$D$59,0)</f>
        <v>7577158</v>
      </c>
      <c r="AF26" s="375">
        <f>ROUND(((+AA26*Matrices!$D$64)+(AA26*Matrices!$E$67))*Matrices!$D$59,0)</f>
        <v>19053289</v>
      </c>
      <c r="AG26" s="375">
        <f>ROUND(((+AB26*Matrices!$E$64)+(AB26*Matrices!$E$67))*Matrices!$D$59,0)</f>
        <v>9537854</v>
      </c>
      <c r="AI26" s="747"/>
      <c r="AJ26" s="389" t="s">
        <v>272</v>
      </c>
      <c r="AK26" s="388">
        <f t="shared" si="19"/>
        <v>45.513226555769506</v>
      </c>
      <c r="AL26" s="388">
        <f t="shared" si="19"/>
        <v>606.17068274187477</v>
      </c>
      <c r="AM26" s="388">
        <f t="shared" si="19"/>
        <v>-762.33756087765687</v>
      </c>
      <c r="AO26" s="370"/>
      <c r="AP26" s="386"/>
      <c r="AQ26" s="751"/>
      <c r="AR26" s="389" t="s">
        <v>273</v>
      </c>
      <c r="AS26" s="388">
        <f>AS25*BO27</f>
        <v>32710.279358661071</v>
      </c>
      <c r="AT26" s="388">
        <f>AT25*BP27</f>
        <v>36251.874359753005</v>
      </c>
      <c r="AU26" s="388">
        <f>AU25*BQ27</f>
        <v>12750.191712910606</v>
      </c>
      <c r="AV26" s="387"/>
      <c r="AW26" s="382"/>
      <c r="AX26" s="375">
        <f>ROUND(((+AS26*Matrices!$C$64)+(AS26*Matrices!$E$67))*Matrices!$D$59,0)</f>
        <v>7180888</v>
      </c>
      <c r="AY26" s="375">
        <f>ROUND(((+AT26*Matrices!$D$64)+(AT26*Matrices!$E$67))*Matrices!$D$59,0)</f>
        <v>17391112</v>
      </c>
      <c r="AZ26" s="375">
        <f>ROUND(((+AU26*Matrices!$E$64)+(AU26*Matrices!$E$67))*Matrices!$D$59,0)</f>
        <v>11400456</v>
      </c>
      <c r="BA26" s="386"/>
      <c r="BB26" s="751"/>
      <c r="BC26" s="389" t="s">
        <v>273</v>
      </c>
      <c r="BD26" s="388">
        <v>33988.450320332697</v>
      </c>
      <c r="BE26" s="388">
        <v>36824.447951774368</v>
      </c>
      <c r="BF26" s="388">
        <v>12678.092682632978</v>
      </c>
      <c r="BG26" s="387"/>
      <c r="BH26" s="382"/>
      <c r="BI26" s="375">
        <f>ROUND(((+BD26*Matrices!$C$64)+(BD26*Matrices!$E$67))*Matrices!$D$59,0)</f>
        <v>7461484</v>
      </c>
      <c r="BJ26" s="375">
        <f>ROUND(((+BE26*Matrices!$D$64)+(BE26*Matrices!$E$67))*Matrices!$D$59,0)</f>
        <v>17665792</v>
      </c>
      <c r="BK26" s="375">
        <f>ROUND(((+BF26*Matrices!$E$64)+(BF26*Matrices!$E$67))*Matrices!$D$59,0)</f>
        <v>11335990</v>
      </c>
      <c r="BM26" s="751"/>
      <c r="BN26" s="389" t="s">
        <v>272</v>
      </c>
      <c r="BO26" s="388">
        <v>34413.040000000001</v>
      </c>
      <c r="BP26" s="388">
        <v>39763.019999999997</v>
      </c>
      <c r="BQ26" s="388">
        <v>11103.15</v>
      </c>
      <c r="BR26" s="387"/>
      <c r="BS26" s="382"/>
      <c r="BT26" s="375">
        <f>ROUND(((+BO26*Matrices!$C$64)+(BO26*Matrices!$E$67))*Matrices!$D$59,0)</f>
        <v>7554695</v>
      </c>
      <c r="BU26" s="375">
        <f>ROUND(((+BP26*Matrices!$D$64)+(BP26*Matrices!$E$67))*Matrices!$D$59,0)</f>
        <v>19075514</v>
      </c>
      <c r="BV26" s="375">
        <f>ROUND(((+BQ26*Matrices!$E$64)+(BQ26*Matrices!$E$67))*Matrices!$D$59,0)</f>
        <v>9927771</v>
      </c>
      <c r="BW26" s="386"/>
      <c r="BX26" s="751"/>
      <c r="BY26" s="389" t="s">
        <v>272</v>
      </c>
      <c r="BZ26" s="388">
        <v>35008.07</v>
      </c>
      <c r="CA26" s="388">
        <v>40744.1</v>
      </c>
      <c r="CB26" s="388">
        <v>10506.98</v>
      </c>
      <c r="CC26" s="387"/>
      <c r="CD26" s="382"/>
      <c r="CE26" s="375">
        <f>ROUND(((+BZ26*Matrices!$C$64)+(BZ26*Matrices!$E$67))*Matrices!$D$59,0)</f>
        <v>7685322</v>
      </c>
      <c r="CF26" s="375">
        <f>ROUND(((+CA26*Matrices!$D$64)+(CA26*Matrices!$E$67))*Matrices!$D$59,0)</f>
        <v>19546167</v>
      </c>
      <c r="CG26" s="375">
        <f>ROUND(((+CB26*Matrices!$E$64)+(CB26*Matrices!$E$67))*Matrices!$D$59,0)</f>
        <v>9394711</v>
      </c>
      <c r="CH26" s="386"/>
      <c r="CI26" s="751"/>
      <c r="CJ26" s="389" t="s">
        <v>272</v>
      </c>
      <c r="CK26" s="388">
        <f>'AY2013-14-end_of_course'!D6</f>
        <v>34124.99</v>
      </c>
      <c r="CL26" s="388">
        <f>'AY2013-14-end_of_course'!E6</f>
        <v>38642.959999999999</v>
      </c>
      <c r="CM26" s="388">
        <f>'AY2013-14-end_of_course'!F6</f>
        <v>10391.08</v>
      </c>
      <c r="CN26" s="387"/>
      <c r="CO26" s="382"/>
      <c r="CP26" s="375">
        <f>ROUND(((+CK26*Matrices!$C$64)+(CK26*Matrices!$E$67))*Matrices!$D$59,0)</f>
        <v>7491459</v>
      </c>
      <c r="CQ26" s="375">
        <f>ROUND(((+CL26*Matrices!$D$64)+(CL26*Matrices!$E$67))*Matrices!$D$59,0)</f>
        <v>18538187</v>
      </c>
      <c r="CR26" s="375">
        <f>ROUND(((+CM26*Matrices!$E$64)+(CM26*Matrices!$E$67))*Matrices!$D$59,0)</f>
        <v>9291080</v>
      </c>
    </row>
    <row r="27" spans="1:96" x14ac:dyDescent="0.2">
      <c r="B27" s="748"/>
      <c r="C27" s="385" t="s">
        <v>270</v>
      </c>
      <c r="D27" s="384">
        <f>D26/D25</f>
        <v>0.91278435139816472</v>
      </c>
      <c r="E27" s="384">
        <f>E26/E25</f>
        <v>0.95898734893802318</v>
      </c>
      <c r="F27" s="384">
        <f>F26/F25</f>
        <v>0.97666925271677663</v>
      </c>
      <c r="G27" s="383"/>
      <c r="H27" s="382"/>
      <c r="I27" s="381"/>
      <c r="J27" s="381"/>
      <c r="K27" s="381"/>
      <c r="M27" s="748"/>
      <c r="N27" s="385" t="s">
        <v>270</v>
      </c>
      <c r="O27" s="384">
        <f>O26/O25</f>
        <v>0.91757544958666526</v>
      </c>
      <c r="P27" s="384">
        <f>P26/P25</f>
        <v>0.96496521509952882</v>
      </c>
      <c r="Q27" s="384">
        <f>Q26/Q25</f>
        <v>0.98436031012640224</v>
      </c>
      <c r="R27" s="383"/>
      <c r="S27" s="382"/>
      <c r="T27" s="381"/>
      <c r="U27" s="381"/>
      <c r="V27" s="381"/>
      <c r="W27" s="383"/>
      <c r="X27" s="748"/>
      <c r="Y27" s="385" t="s">
        <v>270</v>
      </c>
      <c r="Z27" s="384">
        <f>Z26/Z25</f>
        <v>0.9265986330030086</v>
      </c>
      <c r="AA27" s="384">
        <f>AA26/AA25</f>
        <v>0.96935158842571356</v>
      </c>
      <c r="AB27" s="384">
        <f>AB26/AB25</f>
        <v>0.9855077328635925</v>
      </c>
      <c r="AC27" s="383"/>
      <c r="AD27" s="382"/>
      <c r="AE27" s="381"/>
      <c r="AF27" s="381"/>
      <c r="AG27" s="381"/>
      <c r="AI27" s="748"/>
      <c r="AJ27" s="385"/>
      <c r="AK27" s="384"/>
      <c r="AL27" s="384"/>
      <c r="AM27" s="384"/>
      <c r="AO27" s="370"/>
      <c r="AP27" s="386"/>
      <c r="AQ27" s="752"/>
      <c r="AR27" s="385" t="s">
        <v>271</v>
      </c>
      <c r="AS27" s="384">
        <f>AS26/AS25</f>
        <v>0.91305734427525675</v>
      </c>
      <c r="AT27" s="384">
        <f>AT26/AT25</f>
        <v>0.95833441788497953</v>
      </c>
      <c r="AU27" s="384">
        <f>AU26/AU25</f>
        <v>0.97337138048023564</v>
      </c>
      <c r="AV27" s="383"/>
      <c r="AW27" s="382"/>
      <c r="AX27" s="381"/>
      <c r="AY27" s="381"/>
      <c r="AZ27" s="381"/>
      <c r="BA27" s="386"/>
      <c r="BB27" s="752"/>
      <c r="BC27" s="385" t="s">
        <v>271</v>
      </c>
      <c r="BD27" s="384">
        <f>BD26/BD25</f>
        <v>0.91224570079802181</v>
      </c>
      <c r="BE27" s="384">
        <f>BE26/BE25</f>
        <v>0.96033798018986349</v>
      </c>
      <c r="BF27" s="384">
        <f>BF26/BF25</f>
        <v>0.98293503610061705</v>
      </c>
      <c r="BG27" s="383"/>
      <c r="BH27" s="382"/>
      <c r="BI27" s="381"/>
      <c r="BJ27" s="381"/>
      <c r="BK27" s="381"/>
      <c r="BM27" s="752"/>
      <c r="BN27" s="385" t="s">
        <v>270</v>
      </c>
      <c r="BO27" s="384">
        <f>BO26/BO25</f>
        <v>0.91305734427525675</v>
      </c>
      <c r="BP27" s="384">
        <f>BP26/BP25</f>
        <v>0.95833441788497953</v>
      </c>
      <c r="BQ27" s="384">
        <f>BQ26/BQ25</f>
        <v>0.97337138048023564</v>
      </c>
      <c r="BR27" s="383"/>
      <c r="BS27" s="382"/>
      <c r="BT27" s="381"/>
      <c r="BU27" s="381"/>
      <c r="BV27" s="381"/>
      <c r="BW27" s="386"/>
      <c r="BX27" s="752"/>
      <c r="BY27" s="385" t="s">
        <v>270</v>
      </c>
      <c r="BZ27" s="384">
        <f>BZ26/BZ25</f>
        <v>0.92734644034033709</v>
      </c>
      <c r="CA27" s="384">
        <f>CA26/CA25</f>
        <v>0.97580374762899236</v>
      </c>
      <c r="CB27" s="384">
        <f>CB26/CB25</f>
        <v>0.99801289905869162</v>
      </c>
      <c r="CC27" s="383"/>
      <c r="CD27" s="382"/>
      <c r="CE27" s="381"/>
      <c r="CF27" s="381"/>
      <c r="CG27" s="381"/>
      <c r="CH27" s="386"/>
      <c r="CI27" s="752"/>
      <c r="CJ27" s="385" t="s">
        <v>270</v>
      </c>
      <c r="CK27" s="384">
        <f>CK26/CK25</f>
        <v>0.93987782273279363</v>
      </c>
      <c r="CL27" s="384">
        <f>CL26/CL25</f>
        <v>0.97408340076277189</v>
      </c>
      <c r="CM27" s="384">
        <f>CM26/CM25</f>
        <v>0.98615165606908983</v>
      </c>
      <c r="CN27" s="383"/>
      <c r="CO27" s="382"/>
      <c r="CP27" s="381"/>
      <c r="CQ27" s="381"/>
      <c r="CR27" s="381"/>
    </row>
    <row r="28" spans="1:96" x14ac:dyDescent="0.2">
      <c r="B28" s="746" t="s">
        <v>223</v>
      </c>
      <c r="C28" s="391" t="s">
        <v>274</v>
      </c>
      <c r="D28" s="390">
        <f t="shared" ref="D28:F29" si="20">(AS28+BD28+BO28)/3</f>
        <v>12895.333333333334</v>
      </c>
      <c r="E28" s="390">
        <f t="shared" si="20"/>
        <v>20129.899999999998</v>
      </c>
      <c r="F28" s="390">
        <f t="shared" si="20"/>
        <v>7662.1333333333341</v>
      </c>
      <c r="G28" s="386"/>
      <c r="H28" s="382" t="s">
        <v>223</v>
      </c>
      <c r="I28" s="381"/>
      <c r="J28" s="381"/>
      <c r="K28" s="381"/>
      <c r="M28" s="746" t="s">
        <v>223</v>
      </c>
      <c r="N28" s="391" t="s">
        <v>274</v>
      </c>
      <c r="O28" s="390">
        <f t="shared" ref="O28:Q29" si="21">(+BD28+BO28+BZ28)/3</f>
        <v>13956.4</v>
      </c>
      <c r="P28" s="390">
        <f t="shared" si="21"/>
        <v>21651.3</v>
      </c>
      <c r="Q28" s="390">
        <f t="shared" si="21"/>
        <v>7701.6333333333341</v>
      </c>
      <c r="R28" s="386"/>
      <c r="S28" s="382" t="s">
        <v>223</v>
      </c>
      <c r="T28" s="381"/>
      <c r="U28" s="381"/>
      <c r="V28" s="381"/>
      <c r="W28" s="386"/>
      <c r="X28" s="746" t="s">
        <v>223</v>
      </c>
      <c r="Y28" s="391" t="s">
        <v>274</v>
      </c>
      <c r="Z28" s="390">
        <f t="shared" ref="Z28:AB29" si="22">(+BO28+BZ28+CK28)/3</f>
        <v>13931.066666666666</v>
      </c>
      <c r="AA28" s="390">
        <f t="shared" si="22"/>
        <v>23121.866666666669</v>
      </c>
      <c r="AB28" s="390">
        <f t="shared" si="22"/>
        <v>7592.7666666666664</v>
      </c>
      <c r="AC28" s="386"/>
      <c r="AD28" s="382" t="s">
        <v>223</v>
      </c>
      <c r="AE28" s="381"/>
      <c r="AF28" s="381"/>
      <c r="AG28" s="381"/>
      <c r="AI28" s="746" t="s">
        <v>223</v>
      </c>
      <c r="AJ28" s="391" t="s">
        <v>274</v>
      </c>
      <c r="AK28" s="390">
        <f t="shared" ref="AK28:AM29" si="23">IFERROR(Z28-O28,0)</f>
        <v>-25.33333333333394</v>
      </c>
      <c r="AL28" s="390">
        <f t="shared" si="23"/>
        <v>1470.5666666666693</v>
      </c>
      <c r="AM28" s="390">
        <f t="shared" si="23"/>
        <v>-108.8666666666677</v>
      </c>
      <c r="AO28" s="370"/>
      <c r="AP28" s="386"/>
      <c r="AQ28" s="746" t="s">
        <v>223</v>
      </c>
      <c r="AR28" s="391" t="s">
        <v>275</v>
      </c>
      <c r="AS28" s="390">
        <v>11093</v>
      </c>
      <c r="AT28" s="390">
        <v>18550</v>
      </c>
      <c r="AU28" s="390">
        <v>7572</v>
      </c>
      <c r="AV28" s="386"/>
      <c r="AW28" s="382" t="s">
        <v>223</v>
      </c>
      <c r="AX28" s="381"/>
      <c r="AY28" s="381"/>
      <c r="AZ28" s="381"/>
      <c r="BA28" s="386"/>
      <c r="BB28" s="746" t="s">
        <v>223</v>
      </c>
      <c r="BC28" s="391" t="s">
        <v>275</v>
      </c>
      <c r="BD28" s="390">
        <v>13489</v>
      </c>
      <c r="BE28" s="390">
        <v>20340.400000000001</v>
      </c>
      <c r="BF28" s="390">
        <v>7777.9000000000005</v>
      </c>
      <c r="BG28" s="386"/>
      <c r="BH28" s="382" t="s">
        <v>223</v>
      </c>
      <c r="BI28" s="381"/>
      <c r="BJ28" s="381"/>
      <c r="BK28" s="381"/>
      <c r="BM28" s="746" t="s">
        <v>223</v>
      </c>
      <c r="BN28" s="391" t="s">
        <v>274</v>
      </c>
      <c r="BO28" s="390">
        <v>14104</v>
      </c>
      <c r="BP28" s="390">
        <v>21499.3</v>
      </c>
      <c r="BQ28" s="390">
        <v>7636.5</v>
      </c>
      <c r="BR28" s="386"/>
      <c r="BS28" s="382" t="s">
        <v>223</v>
      </c>
      <c r="BT28" s="381"/>
      <c r="BU28" s="381"/>
      <c r="BV28" s="381"/>
      <c r="BW28" s="386"/>
      <c r="BX28" s="746" t="s">
        <v>223</v>
      </c>
      <c r="BY28" s="391" t="s">
        <v>274</v>
      </c>
      <c r="BZ28" s="390">
        <v>14276.2</v>
      </c>
      <c r="CA28" s="390">
        <v>23114.2</v>
      </c>
      <c r="CB28" s="390">
        <v>7690.5</v>
      </c>
      <c r="CC28" s="386"/>
      <c r="CD28" s="382" t="s">
        <v>223</v>
      </c>
      <c r="CE28" s="381"/>
      <c r="CF28" s="381"/>
      <c r="CG28" s="381"/>
      <c r="CH28" s="386"/>
      <c r="CI28" s="746" t="s">
        <v>223</v>
      </c>
      <c r="CJ28" s="391" t="s">
        <v>274</v>
      </c>
      <c r="CK28" s="390">
        <f>'AY2013-14-Census'!D7</f>
        <v>13413</v>
      </c>
      <c r="CL28" s="390">
        <f>'AY2013-14-Census'!E7</f>
        <v>24752.1</v>
      </c>
      <c r="CM28" s="390">
        <f>'AY2013-14-Census'!F7</f>
        <v>7451.3</v>
      </c>
      <c r="CN28" s="386"/>
      <c r="CO28" s="382" t="s">
        <v>223</v>
      </c>
      <c r="CP28" s="381"/>
      <c r="CQ28" s="381"/>
      <c r="CR28" s="381"/>
    </row>
    <row r="29" spans="1:96" x14ac:dyDescent="0.2">
      <c r="B29" s="747"/>
      <c r="C29" s="389" t="s">
        <v>272</v>
      </c>
      <c r="D29" s="388">
        <f t="shared" si="20"/>
        <v>12072.373703387677</v>
      </c>
      <c r="E29" s="388">
        <f t="shared" si="20"/>
        <v>19147.064026581444</v>
      </c>
      <c r="F29" s="388">
        <f t="shared" si="20"/>
        <v>7420.6651159356234</v>
      </c>
      <c r="G29" s="387"/>
      <c r="H29" s="382"/>
      <c r="I29" s="375">
        <f>ROUND(((+D29*Matrices!$C$65)+(D29*Matrices!$E$67))*Matrices!$D$59,0)</f>
        <v>4122595</v>
      </c>
      <c r="J29" s="375">
        <f>ROUND(((+E29*Matrices!$D$65)+(E29*Matrices!$E$67))*Matrices!$D$59,0)</f>
        <v>10495846</v>
      </c>
      <c r="K29" s="375">
        <f>ROUND(((+F29*Matrices!$E$65)+(F29*Matrices!$E$67))*Matrices!$D$59,0)</f>
        <v>10515825</v>
      </c>
      <c r="M29" s="747"/>
      <c r="N29" s="389" t="s">
        <v>272</v>
      </c>
      <c r="O29" s="388">
        <f t="shared" si="21"/>
        <v>13100.765815318098</v>
      </c>
      <c r="P29" s="388">
        <f t="shared" si="21"/>
        <v>20712.421247188628</v>
      </c>
      <c r="Q29" s="388">
        <f t="shared" si="21"/>
        <v>7477.8388525950877</v>
      </c>
      <c r="R29" s="387"/>
      <c r="S29" s="382"/>
      <c r="T29" s="375">
        <f>ROUND(((+O29*Matrices!$C$65)+(O29*Matrices!$E$67))*Matrices!$D$59,0)</f>
        <v>4473781</v>
      </c>
      <c r="U29" s="375">
        <f>ROUND(((+P29*Matrices!$D$65)+(P29*Matrices!$E$67))*Matrices!$D$59,0)</f>
        <v>11353928</v>
      </c>
      <c r="V29" s="375">
        <f>ROUND(((+Q29*Matrices!$E$65)+(Q29*Matrices!$E$67))*Matrices!$D$59,0)</f>
        <v>10596845</v>
      </c>
      <c r="W29" s="387"/>
      <c r="X29" s="747"/>
      <c r="Y29" s="389" t="s">
        <v>272</v>
      </c>
      <c r="Z29" s="388">
        <f t="shared" si="22"/>
        <v>13074.336666666668</v>
      </c>
      <c r="AA29" s="388">
        <f t="shared" si="22"/>
        <v>22217.329999999998</v>
      </c>
      <c r="AB29" s="388">
        <f t="shared" si="22"/>
        <v>7383.3733333333339</v>
      </c>
      <c r="AC29" s="387"/>
      <c r="AD29" s="382"/>
      <c r="AE29" s="375">
        <f>ROUND(((+Z29*Matrices!$C$65)+(Z29*Matrices!$E$67))*Matrices!$D$59,0)</f>
        <v>4464755</v>
      </c>
      <c r="AF29" s="375">
        <f>ROUND(((+AA29*Matrices!$D$65)+(AA29*Matrices!$E$67))*Matrices!$D$59,0)</f>
        <v>12178874</v>
      </c>
      <c r="AG29" s="375">
        <f>ROUND(((+AB29*Matrices!$E$65)+(AB29*Matrices!$E$67))*Matrices!$D$59,0)</f>
        <v>10462978</v>
      </c>
      <c r="AI29" s="747"/>
      <c r="AJ29" s="389" t="s">
        <v>272</v>
      </c>
      <c r="AK29" s="388">
        <f t="shared" si="23"/>
        <v>-26.429148651430296</v>
      </c>
      <c r="AL29" s="388">
        <f t="shared" si="23"/>
        <v>1504.9087528113705</v>
      </c>
      <c r="AM29" s="388">
        <f t="shared" si="23"/>
        <v>-94.465519261753798</v>
      </c>
      <c r="AO29" s="370"/>
      <c r="AP29" s="386"/>
      <c r="AQ29" s="751"/>
      <c r="AR29" s="389" t="s">
        <v>273</v>
      </c>
      <c r="AS29" s="388">
        <f>AS28*BO30</f>
        <v>10367.833664208736</v>
      </c>
      <c r="AT29" s="388">
        <f>AT28*BP30</f>
        <v>17648.958338178454</v>
      </c>
      <c r="AU29" s="388">
        <f>AU28*BQ30</f>
        <v>7351.438790021607</v>
      </c>
      <c r="AV29" s="387"/>
      <c r="AW29" s="382"/>
      <c r="AX29" s="375">
        <f>ROUND(((+AS29*Matrices!$C$65)+(AS29*Matrices!$E$67))*Matrices!$D$59,0)</f>
        <v>3540512</v>
      </c>
      <c r="AY29" s="375">
        <f>ROUND(((+AT29*Matrices!$D$65)+(AT29*Matrices!$E$67))*Matrices!$D$59,0)</f>
        <v>9674629</v>
      </c>
      <c r="AZ29" s="375">
        <f>ROUND(((+AU29*Matrices!$E$65)+(AU29*Matrices!$E$67))*Matrices!$D$59,0)</f>
        <v>10417724</v>
      </c>
      <c r="BA29" s="386"/>
      <c r="BB29" s="751"/>
      <c r="BC29" s="389" t="s">
        <v>273</v>
      </c>
      <c r="BD29" s="388">
        <v>12667.287445954293</v>
      </c>
      <c r="BE29" s="388">
        <v>19337.23374156588</v>
      </c>
      <c r="BF29" s="388">
        <v>7496.4965577852645</v>
      </c>
      <c r="BG29" s="387"/>
      <c r="BH29" s="382"/>
      <c r="BI29" s="375">
        <f>ROUND(((+BD29*Matrices!$C$65)+(BD29*Matrices!$E$67))*Matrices!$D$59,0)</f>
        <v>4325752</v>
      </c>
      <c r="BJ29" s="375">
        <f>ROUND(((+BE29*Matrices!$D$65)+(BE29*Matrices!$E$67))*Matrices!$D$59,0)</f>
        <v>10600091</v>
      </c>
      <c r="BK29" s="375">
        <f>ROUND(((+BF29*Matrices!$E$65)+(BF29*Matrices!$E$67))*Matrices!$D$59,0)</f>
        <v>10623285</v>
      </c>
      <c r="BM29" s="751"/>
      <c r="BN29" s="389" t="s">
        <v>272</v>
      </c>
      <c r="BO29" s="388">
        <v>13182</v>
      </c>
      <c r="BP29" s="388">
        <v>20455</v>
      </c>
      <c r="BQ29" s="388">
        <v>7414.06</v>
      </c>
      <c r="BR29" s="387"/>
      <c r="BS29" s="382"/>
      <c r="BT29" s="375">
        <f>ROUND(((+BO29*Matrices!$C$65)+(BO29*Matrices!$E$67))*Matrices!$D$59,0)</f>
        <v>4501521</v>
      </c>
      <c r="BU29" s="375">
        <f>ROUND(((+BP29*Matrices!$D$65)+(BP29*Matrices!$E$67))*Matrices!$D$59,0)</f>
        <v>11212817</v>
      </c>
      <c r="BV29" s="375">
        <f>ROUND(((+BQ29*Matrices!$E$65)+(BQ29*Matrices!$E$67))*Matrices!$D$59,0)</f>
        <v>10506464</v>
      </c>
      <c r="BW29" s="386"/>
      <c r="BX29" s="751"/>
      <c r="BY29" s="389" t="s">
        <v>272</v>
      </c>
      <c r="BZ29" s="388">
        <v>13453.01</v>
      </c>
      <c r="CA29" s="388">
        <v>22345.03</v>
      </c>
      <c r="CB29" s="388">
        <v>7522.96</v>
      </c>
      <c r="CC29" s="387"/>
      <c r="CD29" s="382"/>
      <c r="CE29" s="375">
        <f>ROUND(((+BZ29*Matrices!$C$65)+(BZ29*Matrices!$E$67))*Matrices!$D$59,0)</f>
        <v>4594068</v>
      </c>
      <c r="CF29" s="375">
        <f>ROUND(((+CA29*Matrices!$D$65)+(CA29*Matrices!$E$67))*Matrices!$D$59,0)</f>
        <v>12248875</v>
      </c>
      <c r="CG29" s="375">
        <f>ROUND(((+CB29*Matrices!$E$65)+(CB29*Matrices!$E$67))*Matrices!$D$59,0)</f>
        <v>10660787</v>
      </c>
      <c r="CH29" s="386"/>
      <c r="CI29" s="751"/>
      <c r="CJ29" s="389" t="s">
        <v>272</v>
      </c>
      <c r="CK29" s="388">
        <f>'AY2013-14-end_of_course'!D7</f>
        <v>12588</v>
      </c>
      <c r="CL29" s="388">
        <f>'AY2013-14-end_of_course'!E7</f>
        <v>23851.96</v>
      </c>
      <c r="CM29" s="388">
        <f>'AY2013-14-end_of_course'!F7</f>
        <v>7213.1</v>
      </c>
      <c r="CN29" s="387"/>
      <c r="CO29" s="382"/>
      <c r="CP29" s="375">
        <f>ROUND(((+CK29*Matrices!$C$65)+(CK29*Matrices!$E$67))*Matrices!$D$59,0)</f>
        <v>4298676</v>
      </c>
      <c r="CQ29" s="375">
        <f>ROUND(((+CL29*Matrices!$D$65)+(CL29*Matrices!$E$67))*Matrices!$D$59,0)</f>
        <v>13074929</v>
      </c>
      <c r="CR29" s="375">
        <f>ROUND(((+CM29*Matrices!$E$65)+(CM29*Matrices!$E$67))*Matrices!$D$59,0)</f>
        <v>10221684</v>
      </c>
    </row>
    <row r="30" spans="1:96" x14ac:dyDescent="0.2">
      <c r="B30" s="748"/>
      <c r="C30" s="385" t="s">
        <v>270</v>
      </c>
      <c r="D30" s="384">
        <f>D29/D28</f>
        <v>0.93618159308698312</v>
      </c>
      <c r="E30" s="384">
        <f>E29/E28</f>
        <v>0.95117531764099406</v>
      </c>
      <c r="F30" s="384">
        <f>F29/F28</f>
        <v>0.96848551090239743</v>
      </c>
      <c r="G30" s="383"/>
      <c r="H30" s="382"/>
      <c r="I30" s="381"/>
      <c r="J30" s="381"/>
      <c r="K30" s="381"/>
      <c r="M30" s="748"/>
      <c r="N30" s="385" t="s">
        <v>270</v>
      </c>
      <c r="O30" s="384">
        <f>O29/O28</f>
        <v>0.93869234296223225</v>
      </c>
      <c r="P30" s="384">
        <f>P29/P28</f>
        <v>0.95663637967182702</v>
      </c>
      <c r="Q30" s="384">
        <f>Q29/Q28</f>
        <v>0.97094194555203706</v>
      </c>
      <c r="R30" s="383"/>
      <c r="S30" s="382"/>
      <c r="T30" s="381"/>
      <c r="U30" s="381"/>
      <c r="V30" s="381"/>
      <c r="W30" s="383"/>
      <c r="X30" s="748"/>
      <c r="Y30" s="385" t="s">
        <v>270</v>
      </c>
      <c r="Z30" s="384">
        <f>Z29/Z28</f>
        <v>0.93850219652957911</v>
      </c>
      <c r="AA30" s="384">
        <f>AA29/AA28</f>
        <v>0.96087960026295438</v>
      </c>
      <c r="AB30" s="384">
        <f>AB29/AB28</f>
        <v>0.97242199812979913</v>
      </c>
      <c r="AC30" s="383"/>
      <c r="AD30" s="382"/>
      <c r="AE30" s="381"/>
      <c r="AF30" s="381"/>
      <c r="AG30" s="381"/>
      <c r="AI30" s="748"/>
      <c r="AJ30" s="385"/>
      <c r="AK30" s="384"/>
      <c r="AL30" s="384"/>
      <c r="AM30" s="384"/>
      <c r="AO30" s="370"/>
      <c r="AP30" s="386"/>
      <c r="AQ30" s="752"/>
      <c r="AR30" s="385" t="s">
        <v>271</v>
      </c>
      <c r="AS30" s="384">
        <f>AS29/AS28</f>
        <v>0.93462847419171879</v>
      </c>
      <c r="AT30" s="384">
        <f>AT29/AT28</f>
        <v>0.95142632550827244</v>
      </c>
      <c r="AU30" s="384">
        <f>AU29/AU28</f>
        <v>0.97087147253322859</v>
      </c>
      <c r="AV30" s="383"/>
      <c r="AW30" s="382"/>
      <c r="AX30" s="381"/>
      <c r="AY30" s="381"/>
      <c r="AZ30" s="381"/>
      <c r="BA30" s="386"/>
      <c r="BB30" s="752"/>
      <c r="BC30" s="385" t="s">
        <v>271</v>
      </c>
      <c r="BD30" s="384">
        <f>BD29/BD28</f>
        <v>0.93908276714021</v>
      </c>
      <c r="BE30" s="384">
        <f>BE29/BE28</f>
        <v>0.95068109484404828</v>
      </c>
      <c r="BF30" s="384">
        <f>BF29/BF28</f>
        <v>0.96382012597041156</v>
      </c>
      <c r="BG30" s="383"/>
      <c r="BH30" s="382"/>
      <c r="BI30" s="381"/>
      <c r="BJ30" s="381"/>
      <c r="BK30" s="381"/>
      <c r="BM30" s="752"/>
      <c r="BN30" s="385" t="s">
        <v>270</v>
      </c>
      <c r="BO30" s="384">
        <f>BO29/BO28</f>
        <v>0.93462847419171868</v>
      </c>
      <c r="BP30" s="384">
        <f>BP29/BP28</f>
        <v>0.95142632550827244</v>
      </c>
      <c r="BQ30" s="384">
        <f>BQ29/BQ28</f>
        <v>0.97087147253322859</v>
      </c>
      <c r="BR30" s="383"/>
      <c r="BS30" s="382"/>
      <c r="BT30" s="381"/>
      <c r="BU30" s="381"/>
      <c r="BV30" s="381"/>
      <c r="BW30" s="386"/>
      <c r="BX30" s="752"/>
      <c r="BY30" s="385" t="s">
        <v>270</v>
      </c>
      <c r="BZ30" s="384">
        <f>BZ29/BZ28</f>
        <v>0.94233829730600571</v>
      </c>
      <c r="CA30" s="384">
        <f>CA29/CA28</f>
        <v>0.96672305336113717</v>
      </c>
      <c r="CB30" s="384">
        <f>CB29/CB28</f>
        <v>0.97821468044990578</v>
      </c>
      <c r="CC30" s="383"/>
      <c r="CD30" s="382"/>
      <c r="CE30" s="381"/>
      <c r="CF30" s="381"/>
      <c r="CG30" s="381"/>
      <c r="CH30" s="386"/>
      <c r="CI30" s="752"/>
      <c r="CJ30" s="385" t="s">
        <v>270</v>
      </c>
      <c r="CK30" s="384">
        <f>CK29/CK28</f>
        <v>0.9384925072690673</v>
      </c>
      <c r="CL30" s="384">
        <f>CL29/CL28</f>
        <v>0.96363379268829719</v>
      </c>
      <c r="CM30" s="384">
        <f>CM29/CM28</f>
        <v>0.96803242387234445</v>
      </c>
      <c r="CN30" s="383"/>
      <c r="CO30" s="382"/>
      <c r="CP30" s="381"/>
      <c r="CQ30" s="381"/>
      <c r="CR30" s="381"/>
    </row>
    <row r="31" spans="1:96" x14ac:dyDescent="0.2">
      <c r="B31" s="380" t="s">
        <v>141</v>
      </c>
      <c r="C31" s="379"/>
      <c r="D31" s="378">
        <f>D29+D26+D23</f>
        <v>179585.06825665705</v>
      </c>
      <c r="E31" s="378">
        <f>E29+E26+E23</f>
        <v>171865.28932396541</v>
      </c>
      <c r="F31" s="378">
        <f>F29+F26+F23</f>
        <v>55316.777903165188</v>
      </c>
      <c r="G31" s="377"/>
      <c r="H31" s="376" t="s">
        <v>141</v>
      </c>
      <c r="I31" s="375">
        <f>I23+I26+I29</f>
        <v>32084011</v>
      </c>
      <c r="J31" s="375">
        <f>J23+J26+J29</f>
        <v>64656516</v>
      </c>
      <c r="K31" s="375">
        <f>K23+K26+K29</f>
        <v>44814823</v>
      </c>
      <c r="M31" s="380" t="s">
        <v>141</v>
      </c>
      <c r="N31" s="379"/>
      <c r="O31" s="378">
        <f>O29+O26+O23</f>
        <v>179774.60173190088</v>
      </c>
      <c r="P31" s="378">
        <f>P29+P26+P23</f>
        <v>172872.70774322934</v>
      </c>
      <c r="Q31" s="378">
        <f>Q29+Q26+Q23</f>
        <v>52619.270078966569</v>
      </c>
      <c r="R31" s="377"/>
      <c r="S31" s="376" t="s">
        <v>141</v>
      </c>
      <c r="T31" s="375">
        <f>T23+T26+T29</f>
        <v>32356734</v>
      </c>
      <c r="U31" s="375">
        <f>U23+U26+U29</f>
        <v>65588043</v>
      </c>
      <c r="V31" s="375">
        <f>V23+V26+V29</f>
        <v>42911870</v>
      </c>
      <c r="W31" s="377"/>
      <c r="X31" s="380" t="s">
        <v>141</v>
      </c>
      <c r="Y31" s="379"/>
      <c r="Z31" s="378">
        <f>Z29+Z26+Z23</f>
        <v>175085.43489999999</v>
      </c>
      <c r="AA31" s="378">
        <f>AA29+AA26+AA23</f>
        <v>171838.65999999997</v>
      </c>
      <c r="AB31" s="378">
        <f>AB29+AB26+AB23</f>
        <v>49892.07</v>
      </c>
      <c r="AC31" s="377"/>
      <c r="AD31" s="376" t="s">
        <v>141</v>
      </c>
      <c r="AE31" s="375">
        <f>AE23+AE26+AE29</f>
        <v>31634182</v>
      </c>
      <c r="AF31" s="375">
        <f>AF23+AF26+AF29</f>
        <v>65716941</v>
      </c>
      <c r="AG31" s="375">
        <f>AG23+AG26+AG29</f>
        <v>40870471</v>
      </c>
      <c r="AI31" s="380" t="s">
        <v>141</v>
      </c>
      <c r="AJ31" s="379"/>
      <c r="AK31" s="378">
        <f>AK29+AK26+AK23</f>
        <v>-4689.1668319008859</v>
      </c>
      <c r="AL31" s="378">
        <f>AL29+AL26+AL23</f>
        <v>-1034.0477432293519</v>
      </c>
      <c r="AM31" s="378">
        <f>AM29+AM26+AM23</f>
        <v>-2727.2000789665708</v>
      </c>
      <c r="AO31" s="370"/>
      <c r="AP31" s="374"/>
      <c r="AQ31" s="380" t="s">
        <v>141</v>
      </c>
      <c r="AR31" s="379"/>
      <c r="AS31" s="378">
        <f>AS29+AS26+AS23</f>
        <v>177347.32177426846</v>
      </c>
      <c r="AT31" s="378">
        <f>AT29+AT26+AT23</f>
        <v>170524.41474220814</v>
      </c>
      <c r="AU31" s="378">
        <f>AU29+AU26+AU23</f>
        <v>58208.62347259582</v>
      </c>
      <c r="AV31" s="377"/>
      <c r="AW31" s="376" t="s">
        <v>141</v>
      </c>
      <c r="AX31" s="375">
        <f>AX23+AX26+AX29</f>
        <v>31354549</v>
      </c>
      <c r="AY31" s="375">
        <f>AY23+AY26+AY29</f>
        <v>63658722</v>
      </c>
      <c r="AZ31" s="375">
        <f>AZ23+AZ26+AZ29</f>
        <v>46794265</v>
      </c>
      <c r="BA31" s="374"/>
      <c r="BB31" s="380" t="s">
        <v>141</v>
      </c>
      <c r="BC31" s="379"/>
      <c r="BD31" s="378">
        <f>BD29+BD26+BD23</f>
        <v>182317.0954957027</v>
      </c>
      <c r="BE31" s="378">
        <f>BE29+BE26+BE23</f>
        <v>173934.50322968804</v>
      </c>
      <c r="BF31" s="378">
        <f>BF29+BF26+BF23</f>
        <v>55555.860236899724</v>
      </c>
      <c r="BG31" s="377"/>
      <c r="BH31" s="376" t="s">
        <v>141</v>
      </c>
      <c r="BI31" s="375">
        <f>BI23+BI26+BI29</f>
        <v>32634317</v>
      </c>
      <c r="BJ31" s="375">
        <f>BJ23+BJ26+BJ29</f>
        <v>65219461</v>
      </c>
      <c r="BK31" s="375">
        <f>BK23+BK26+BK29</f>
        <v>45148868</v>
      </c>
      <c r="BM31" s="380" t="s">
        <v>141</v>
      </c>
      <c r="BN31" s="379"/>
      <c r="BO31" s="378">
        <f>BO29+BO26+BO23</f>
        <v>179090.78750000001</v>
      </c>
      <c r="BP31" s="378">
        <f>BP29+BP26+BP23</f>
        <v>171136.94999999998</v>
      </c>
      <c r="BQ31" s="378">
        <f>BQ29+BQ26+BQ23</f>
        <v>52185.85</v>
      </c>
      <c r="BR31" s="377"/>
      <c r="BS31" s="376" t="s">
        <v>141</v>
      </c>
      <c r="BT31" s="375">
        <f>BT23+BT26+BT29</f>
        <v>32263168</v>
      </c>
      <c r="BU31" s="375">
        <f>BU23+BU26+BU29</f>
        <v>65091364</v>
      </c>
      <c r="BV31" s="375">
        <f>BV23+BV26+BV29</f>
        <v>42501335</v>
      </c>
      <c r="BW31" s="374"/>
      <c r="BX31" s="380" t="s">
        <v>141</v>
      </c>
      <c r="BY31" s="379"/>
      <c r="BZ31" s="378">
        <f>BZ29+BZ26+BZ23</f>
        <v>177915.9222</v>
      </c>
      <c r="CA31" s="378">
        <f>CA29+CA26+CA23</f>
        <v>173546.66999999998</v>
      </c>
      <c r="CB31" s="378">
        <f>CB29+CB26+CB23</f>
        <v>50116.1</v>
      </c>
      <c r="CC31" s="377"/>
      <c r="CD31" s="376" t="s">
        <v>141</v>
      </c>
      <c r="CE31" s="375">
        <f>CE23+CE26+CE29</f>
        <v>32172716</v>
      </c>
      <c r="CF31" s="375">
        <f>CF23+CF26+CF29</f>
        <v>66453304</v>
      </c>
      <c r="CG31" s="375">
        <f>CG23+CG26+CG29</f>
        <v>41085409</v>
      </c>
      <c r="CH31" s="374"/>
      <c r="CI31" s="380" t="s">
        <v>141</v>
      </c>
      <c r="CJ31" s="379"/>
      <c r="CK31" s="378">
        <f>CK29+CK26+CK23</f>
        <v>168249.595</v>
      </c>
      <c r="CL31" s="378">
        <f>CL29+CL26+CL23</f>
        <v>170832.36</v>
      </c>
      <c r="CM31" s="378">
        <f>CM29+CM26+CM23</f>
        <v>47374.26</v>
      </c>
      <c r="CN31" s="377"/>
      <c r="CO31" s="376" t="s">
        <v>141</v>
      </c>
      <c r="CP31" s="375">
        <f>CP23+CP26+CP29</f>
        <v>30466665</v>
      </c>
      <c r="CQ31" s="375">
        <f>CQ23+CQ26+CQ29</f>
        <v>65606155</v>
      </c>
      <c r="CR31" s="375">
        <f>CR23+CR26+CR29</f>
        <v>39024670</v>
      </c>
    </row>
    <row r="32" spans="1:96" x14ac:dyDescent="0.2">
      <c r="D32" s="373" t="s">
        <v>269</v>
      </c>
      <c r="E32" s="373"/>
      <c r="F32" s="350">
        <f>SUM(D31:F31)</f>
        <v>406767.13548378763</v>
      </c>
      <c r="G32" s="350"/>
      <c r="H32" s="369"/>
      <c r="I32" s="372" t="s">
        <v>268</v>
      </c>
      <c r="J32" s="371"/>
      <c r="K32" s="368">
        <f>SUM(I31:K31)</f>
        <v>141555350</v>
      </c>
      <c r="O32" s="373" t="s">
        <v>269</v>
      </c>
      <c r="P32" s="373"/>
      <c r="Q32" s="350">
        <f>SUM(O31:Q31)</f>
        <v>405266.5795540968</v>
      </c>
      <c r="R32" s="350"/>
      <c r="S32" s="369"/>
      <c r="T32" s="372" t="s">
        <v>268</v>
      </c>
      <c r="U32" s="371"/>
      <c r="V32" s="368">
        <f>SUM(T31:V31)</f>
        <v>140856647</v>
      </c>
      <c r="W32" s="350"/>
      <c r="Z32" s="373" t="s">
        <v>269</v>
      </c>
      <c r="AA32" s="373"/>
      <c r="AB32" s="350">
        <f>SUM(Z31:AB31)</f>
        <v>396816.16489999997</v>
      </c>
      <c r="AC32" s="350"/>
      <c r="AD32" s="369"/>
      <c r="AE32" s="372" t="s">
        <v>268</v>
      </c>
      <c r="AF32" s="371"/>
      <c r="AG32" s="368">
        <f>SUM(AE31:AG31)</f>
        <v>138221594</v>
      </c>
      <c r="AK32" s="373" t="s">
        <v>269</v>
      </c>
      <c r="AL32" s="373"/>
      <c r="AM32" s="350">
        <f>SUM(AK31:AM31)</f>
        <v>-8450.4146540968086</v>
      </c>
      <c r="AO32" s="368">
        <f>ROUND(AG32-V32,0)</f>
        <v>-2635053</v>
      </c>
      <c r="AP32" s="374"/>
      <c r="AS32" s="373" t="s">
        <v>269</v>
      </c>
      <c r="AT32" s="373"/>
      <c r="AU32" s="350">
        <f>SUM(AS31:AU31)</f>
        <v>406080.35998907243</v>
      </c>
      <c r="AV32" s="350"/>
      <c r="AW32" s="369"/>
      <c r="AX32" s="372" t="s">
        <v>268</v>
      </c>
      <c r="AY32" s="371"/>
      <c r="AZ32" s="368">
        <f>SUM(AX31:AZ31)</f>
        <v>141807536</v>
      </c>
      <c r="BA32" s="374"/>
      <c r="BD32" s="373" t="s">
        <v>269</v>
      </c>
      <c r="BE32" s="373"/>
      <c r="BF32" s="350">
        <f>SUM(BD31:BF31)</f>
        <v>411807.45896229043</v>
      </c>
      <c r="BG32" s="350"/>
      <c r="BH32" s="369"/>
      <c r="BI32" s="372" t="s">
        <v>268</v>
      </c>
      <c r="BJ32" s="371"/>
      <c r="BK32" s="368">
        <f>SUM(BI31:BK31)</f>
        <v>143002646</v>
      </c>
      <c r="BO32" s="373" t="s">
        <v>269</v>
      </c>
      <c r="BP32" s="373"/>
      <c r="BQ32" s="350">
        <f>SUM(BO31:BQ31)</f>
        <v>402413.58749999997</v>
      </c>
      <c r="BR32" s="350"/>
      <c r="BS32" s="369"/>
      <c r="BT32" s="372" t="s">
        <v>268</v>
      </c>
      <c r="BU32" s="371"/>
      <c r="BV32" s="368">
        <f>SUM(BT31:BV31)</f>
        <v>139855867</v>
      </c>
      <c r="BW32" s="374"/>
      <c r="BZ32" s="373" t="s">
        <v>269</v>
      </c>
      <c r="CA32" s="373"/>
      <c r="CB32" s="350">
        <f>SUM(BZ31:CB31)</f>
        <v>401578.69219999993</v>
      </c>
      <c r="CC32" s="350"/>
      <c r="CD32" s="369"/>
      <c r="CE32" s="372" t="s">
        <v>268</v>
      </c>
      <c r="CF32" s="371"/>
      <c r="CG32" s="368">
        <f>SUM(CE31:CG31)</f>
        <v>139711429</v>
      </c>
      <c r="CH32" s="374"/>
      <c r="CK32" s="373" t="s">
        <v>269</v>
      </c>
      <c r="CL32" s="373"/>
      <c r="CM32" s="350">
        <f>SUM(CK31:CM31)</f>
        <v>386456.21499999997</v>
      </c>
      <c r="CN32" s="350"/>
      <c r="CO32" s="369"/>
      <c r="CP32" s="372" t="s">
        <v>268</v>
      </c>
      <c r="CQ32" s="371"/>
      <c r="CR32" s="368">
        <f>SUM(CP31:CR31)</f>
        <v>135097490</v>
      </c>
    </row>
    <row r="33" spans="1:96" x14ac:dyDescent="0.2">
      <c r="H33" s="369"/>
      <c r="I33" s="369"/>
      <c r="J33" s="369"/>
      <c r="K33" s="369"/>
      <c r="S33" s="369"/>
      <c r="T33" s="369"/>
      <c r="U33" s="369"/>
      <c r="V33" s="369"/>
      <c r="AD33" s="369"/>
      <c r="AE33" s="369"/>
      <c r="AF33" s="369"/>
      <c r="AG33" s="369"/>
      <c r="AO33" s="370"/>
      <c r="AW33" s="369"/>
      <c r="AX33" s="369"/>
      <c r="AY33" s="369"/>
      <c r="AZ33" s="369"/>
      <c r="BH33" s="369"/>
      <c r="BI33" s="369"/>
      <c r="BJ33" s="369"/>
      <c r="BK33" s="369"/>
      <c r="BS33" s="369"/>
      <c r="BT33" s="369"/>
      <c r="BU33" s="369"/>
      <c r="BV33" s="369"/>
      <c r="CD33" s="369"/>
      <c r="CE33" s="369"/>
      <c r="CF33" s="369"/>
      <c r="CG33" s="369"/>
      <c r="CO33" s="369"/>
      <c r="CP33" s="369"/>
      <c r="CQ33" s="369"/>
      <c r="CR33" s="369"/>
    </row>
    <row r="34" spans="1:96" x14ac:dyDescent="0.2">
      <c r="A34" s="110" t="s">
        <v>57</v>
      </c>
      <c r="B34" s="402"/>
      <c r="C34" s="401"/>
      <c r="D34" s="749" t="s">
        <v>276</v>
      </c>
      <c r="E34" s="749"/>
      <c r="F34" s="750"/>
      <c r="G34" s="400"/>
      <c r="H34" s="393"/>
      <c r="I34" s="753" t="s">
        <v>276</v>
      </c>
      <c r="J34" s="754"/>
      <c r="K34" s="755"/>
      <c r="M34" s="402"/>
      <c r="N34" s="401"/>
      <c r="O34" s="749" t="s">
        <v>276</v>
      </c>
      <c r="P34" s="749"/>
      <c r="Q34" s="750"/>
      <c r="R34" s="400"/>
      <c r="S34" s="393"/>
      <c r="T34" s="753" t="s">
        <v>276</v>
      </c>
      <c r="U34" s="754"/>
      <c r="V34" s="755"/>
      <c r="W34" s="400"/>
      <c r="X34" s="402"/>
      <c r="Y34" s="401"/>
      <c r="Z34" s="749" t="s">
        <v>276</v>
      </c>
      <c r="AA34" s="749"/>
      <c r="AB34" s="750"/>
      <c r="AC34" s="400"/>
      <c r="AD34" s="393"/>
      <c r="AE34" s="753" t="s">
        <v>276</v>
      </c>
      <c r="AF34" s="754"/>
      <c r="AG34" s="755"/>
      <c r="AI34" s="402"/>
      <c r="AJ34" s="401"/>
      <c r="AK34" s="749" t="s">
        <v>276</v>
      </c>
      <c r="AL34" s="749"/>
      <c r="AM34" s="750"/>
      <c r="AO34" s="370"/>
      <c r="AP34" s="403"/>
      <c r="AQ34" s="402"/>
      <c r="AR34" s="401"/>
      <c r="AS34" s="756" t="s">
        <v>276</v>
      </c>
      <c r="AT34" s="756"/>
      <c r="AU34" s="757"/>
      <c r="AV34" s="400"/>
      <c r="AW34" s="393"/>
      <c r="AX34" s="753" t="s">
        <v>276</v>
      </c>
      <c r="AY34" s="754"/>
      <c r="AZ34" s="755"/>
      <c r="BA34" s="403"/>
      <c r="BB34" s="402"/>
      <c r="BC34" s="401"/>
      <c r="BD34" s="756" t="s">
        <v>276</v>
      </c>
      <c r="BE34" s="756"/>
      <c r="BF34" s="757"/>
      <c r="BG34" s="400"/>
      <c r="BH34" s="393"/>
      <c r="BI34" s="753" t="s">
        <v>276</v>
      </c>
      <c r="BJ34" s="754"/>
      <c r="BK34" s="755"/>
      <c r="BM34" s="402"/>
      <c r="BN34" s="401"/>
      <c r="BO34" s="756" t="s">
        <v>276</v>
      </c>
      <c r="BP34" s="756"/>
      <c r="BQ34" s="757"/>
      <c r="BR34" s="400"/>
      <c r="BS34" s="393"/>
      <c r="BT34" s="753" t="s">
        <v>276</v>
      </c>
      <c r="BU34" s="754"/>
      <c r="BV34" s="755"/>
      <c r="BW34" s="403"/>
      <c r="BX34" s="402"/>
      <c r="BY34" s="401"/>
      <c r="BZ34" s="756" t="s">
        <v>276</v>
      </c>
      <c r="CA34" s="756"/>
      <c r="CB34" s="757"/>
      <c r="CC34" s="400"/>
      <c r="CD34" s="393"/>
      <c r="CE34" s="753" t="s">
        <v>276</v>
      </c>
      <c r="CF34" s="754"/>
      <c r="CG34" s="755"/>
      <c r="CH34" s="403"/>
      <c r="CI34" s="402"/>
      <c r="CJ34" s="401"/>
      <c r="CK34" s="756" t="s">
        <v>276</v>
      </c>
      <c r="CL34" s="756"/>
      <c r="CM34" s="757"/>
      <c r="CN34" s="400"/>
      <c r="CO34" s="393"/>
      <c r="CP34" s="753" t="s">
        <v>276</v>
      </c>
      <c r="CQ34" s="754"/>
      <c r="CR34" s="755"/>
    </row>
    <row r="35" spans="1:96" x14ac:dyDescent="0.2">
      <c r="B35" s="398" t="s">
        <v>229</v>
      </c>
      <c r="C35" s="398"/>
      <c r="D35" s="397" t="s">
        <v>228</v>
      </c>
      <c r="E35" s="396" t="s">
        <v>227</v>
      </c>
      <c r="F35" s="396" t="s">
        <v>226</v>
      </c>
      <c r="G35" s="395"/>
      <c r="H35" s="394" t="s">
        <v>229</v>
      </c>
      <c r="I35" s="393" t="s">
        <v>228</v>
      </c>
      <c r="J35" s="392" t="s">
        <v>227</v>
      </c>
      <c r="K35" s="392" t="s">
        <v>226</v>
      </c>
      <c r="M35" s="398" t="s">
        <v>229</v>
      </c>
      <c r="N35" s="398"/>
      <c r="O35" s="397" t="s">
        <v>228</v>
      </c>
      <c r="P35" s="396" t="s">
        <v>227</v>
      </c>
      <c r="Q35" s="396" t="s">
        <v>226</v>
      </c>
      <c r="R35" s="395"/>
      <c r="S35" s="394" t="s">
        <v>229</v>
      </c>
      <c r="T35" s="393" t="s">
        <v>228</v>
      </c>
      <c r="U35" s="392" t="s">
        <v>227</v>
      </c>
      <c r="V35" s="392" t="s">
        <v>226</v>
      </c>
      <c r="W35" s="395"/>
      <c r="X35" s="398" t="s">
        <v>229</v>
      </c>
      <c r="Y35" s="398"/>
      <c r="Z35" s="397" t="s">
        <v>228</v>
      </c>
      <c r="AA35" s="396" t="s">
        <v>227</v>
      </c>
      <c r="AB35" s="396" t="s">
        <v>226</v>
      </c>
      <c r="AC35" s="395"/>
      <c r="AD35" s="394" t="s">
        <v>229</v>
      </c>
      <c r="AE35" s="393" t="s">
        <v>228</v>
      </c>
      <c r="AF35" s="392" t="s">
        <v>227</v>
      </c>
      <c r="AG35" s="392" t="s">
        <v>226</v>
      </c>
      <c r="AI35" s="398" t="s">
        <v>229</v>
      </c>
      <c r="AJ35" s="398"/>
      <c r="AK35" s="397" t="s">
        <v>228</v>
      </c>
      <c r="AL35" s="396" t="s">
        <v>227</v>
      </c>
      <c r="AM35" s="396" t="s">
        <v>226</v>
      </c>
      <c r="AO35" s="370"/>
      <c r="AP35" s="399"/>
      <c r="AQ35" s="398" t="s">
        <v>229</v>
      </c>
      <c r="AR35" s="398"/>
      <c r="AS35" s="397" t="s">
        <v>228</v>
      </c>
      <c r="AT35" s="396" t="s">
        <v>227</v>
      </c>
      <c r="AU35" s="396" t="s">
        <v>226</v>
      </c>
      <c r="AV35" s="395"/>
      <c r="AW35" s="394" t="s">
        <v>229</v>
      </c>
      <c r="AX35" s="393" t="s">
        <v>228</v>
      </c>
      <c r="AY35" s="392" t="s">
        <v>227</v>
      </c>
      <c r="AZ35" s="392" t="s">
        <v>226</v>
      </c>
      <c r="BA35" s="399"/>
      <c r="BB35" s="398" t="s">
        <v>229</v>
      </c>
      <c r="BC35" s="398"/>
      <c r="BD35" s="397" t="s">
        <v>228</v>
      </c>
      <c r="BE35" s="396" t="s">
        <v>227</v>
      </c>
      <c r="BF35" s="396" t="s">
        <v>226</v>
      </c>
      <c r="BG35" s="395"/>
      <c r="BH35" s="394" t="s">
        <v>229</v>
      </c>
      <c r="BI35" s="393" t="s">
        <v>228</v>
      </c>
      <c r="BJ35" s="392" t="s">
        <v>227</v>
      </c>
      <c r="BK35" s="392" t="s">
        <v>226</v>
      </c>
      <c r="BM35" s="398" t="s">
        <v>229</v>
      </c>
      <c r="BN35" s="398"/>
      <c r="BO35" s="397" t="s">
        <v>228</v>
      </c>
      <c r="BP35" s="396" t="s">
        <v>227</v>
      </c>
      <c r="BQ35" s="396" t="s">
        <v>226</v>
      </c>
      <c r="BR35" s="395"/>
      <c r="BS35" s="394" t="s">
        <v>229</v>
      </c>
      <c r="BT35" s="393" t="s">
        <v>228</v>
      </c>
      <c r="BU35" s="392" t="s">
        <v>227</v>
      </c>
      <c r="BV35" s="392" t="s">
        <v>226</v>
      </c>
      <c r="BW35" s="399"/>
      <c r="BX35" s="398" t="s">
        <v>229</v>
      </c>
      <c r="BY35" s="398"/>
      <c r="BZ35" s="397" t="s">
        <v>228</v>
      </c>
      <c r="CA35" s="396" t="s">
        <v>227</v>
      </c>
      <c r="CB35" s="396" t="s">
        <v>226</v>
      </c>
      <c r="CC35" s="395"/>
      <c r="CD35" s="394" t="s">
        <v>229</v>
      </c>
      <c r="CE35" s="393" t="s">
        <v>228</v>
      </c>
      <c r="CF35" s="392" t="s">
        <v>227</v>
      </c>
      <c r="CG35" s="392" t="s">
        <v>226</v>
      </c>
      <c r="CH35" s="399"/>
      <c r="CI35" s="398" t="s">
        <v>229</v>
      </c>
      <c r="CJ35" s="398"/>
      <c r="CK35" s="397" t="s">
        <v>228</v>
      </c>
      <c r="CL35" s="396" t="s">
        <v>227</v>
      </c>
      <c r="CM35" s="396" t="s">
        <v>226</v>
      </c>
      <c r="CN35" s="395"/>
      <c r="CO35" s="394" t="s">
        <v>229</v>
      </c>
      <c r="CP35" s="393" t="s">
        <v>228</v>
      </c>
      <c r="CQ35" s="392" t="s">
        <v>227</v>
      </c>
      <c r="CR35" s="392" t="s">
        <v>226</v>
      </c>
    </row>
    <row r="36" spans="1:96" x14ac:dyDescent="0.2">
      <c r="B36" s="746" t="s">
        <v>225</v>
      </c>
      <c r="C36" s="391" t="s">
        <v>274</v>
      </c>
      <c r="D36" s="390">
        <f t="shared" ref="D36:F37" si="24">(AS36+BD36+BO36)/3</f>
        <v>273872.43266666663</v>
      </c>
      <c r="E36" s="390">
        <f t="shared" si="24"/>
        <v>170132.14833333332</v>
      </c>
      <c r="F36" s="390">
        <f t="shared" si="24"/>
        <v>61129.369999999995</v>
      </c>
      <c r="G36" s="386"/>
      <c r="H36" s="382" t="s">
        <v>225</v>
      </c>
      <c r="I36" s="381"/>
      <c r="J36" s="381"/>
      <c r="K36" s="381"/>
      <c r="M36" s="746" t="s">
        <v>225</v>
      </c>
      <c r="N36" s="391" t="s">
        <v>274</v>
      </c>
      <c r="O36" s="390">
        <f t="shared" ref="O36:Q37" si="25">(+BD36+BO36+BZ36)/3</f>
        <v>278842.22599999997</v>
      </c>
      <c r="P36" s="390">
        <f t="shared" si="25"/>
        <v>177297.12166666667</v>
      </c>
      <c r="Q36" s="390">
        <f t="shared" si="25"/>
        <v>61626.54</v>
      </c>
      <c r="R36" s="386"/>
      <c r="S36" s="382" t="s">
        <v>225</v>
      </c>
      <c r="T36" s="381"/>
      <c r="U36" s="381"/>
      <c r="V36" s="381"/>
      <c r="W36" s="386"/>
      <c r="X36" s="746" t="s">
        <v>225</v>
      </c>
      <c r="Y36" s="391" t="s">
        <v>274</v>
      </c>
      <c r="Z36" s="390">
        <f t="shared" ref="Z36:AB37" si="26">(+BO36+BZ36+CK36)/3</f>
        <v>278284.38999999996</v>
      </c>
      <c r="AA36" s="390">
        <f t="shared" si="26"/>
        <v>181618.7056666667</v>
      </c>
      <c r="AB36" s="390">
        <f t="shared" si="26"/>
        <v>59670.636666666665</v>
      </c>
      <c r="AC36" s="386"/>
      <c r="AD36" s="382" t="s">
        <v>225</v>
      </c>
      <c r="AE36" s="381"/>
      <c r="AF36" s="381"/>
      <c r="AG36" s="381"/>
      <c r="AI36" s="746" t="s">
        <v>225</v>
      </c>
      <c r="AJ36" s="391" t="s">
        <v>274</v>
      </c>
      <c r="AK36" s="390">
        <f t="shared" ref="AK36:AM37" si="27">IFERROR(Z36-O36,0)</f>
        <v>-557.83600000001024</v>
      </c>
      <c r="AL36" s="390">
        <f t="shared" si="27"/>
        <v>4321.5840000000317</v>
      </c>
      <c r="AM36" s="390">
        <f t="shared" si="27"/>
        <v>-1955.9033333333355</v>
      </c>
      <c r="AO36" s="370"/>
      <c r="AP36" s="386"/>
      <c r="AQ36" s="746" t="s">
        <v>225</v>
      </c>
      <c r="AR36" s="391" t="s">
        <v>275</v>
      </c>
      <c r="AS36" s="390">
        <v>264021</v>
      </c>
      <c r="AT36" s="390">
        <v>161928</v>
      </c>
      <c r="AU36" s="390">
        <v>57968</v>
      </c>
      <c r="AV36" s="386"/>
      <c r="AW36" s="382" t="s">
        <v>225</v>
      </c>
      <c r="AX36" s="381"/>
      <c r="AY36" s="381"/>
      <c r="AZ36" s="381"/>
      <c r="BA36" s="386"/>
      <c r="BB36" s="746" t="s">
        <v>225</v>
      </c>
      <c r="BC36" s="391" t="s">
        <v>275</v>
      </c>
      <c r="BD36" s="390">
        <v>277599.00800000003</v>
      </c>
      <c r="BE36" s="390">
        <v>172217.54799999998</v>
      </c>
      <c r="BF36" s="390">
        <v>63062.079999999994</v>
      </c>
      <c r="BG36" s="386"/>
      <c r="BH36" s="382" t="s">
        <v>225</v>
      </c>
      <c r="BI36" s="381"/>
      <c r="BJ36" s="381"/>
      <c r="BK36" s="381"/>
      <c r="BM36" s="746" t="s">
        <v>225</v>
      </c>
      <c r="BN36" s="391" t="s">
        <v>274</v>
      </c>
      <c r="BO36" s="390">
        <v>279997.28999999998</v>
      </c>
      <c r="BP36" s="390">
        <v>176250.897</v>
      </c>
      <c r="BQ36" s="390">
        <v>62358.03</v>
      </c>
      <c r="BR36" s="386"/>
      <c r="BS36" s="382" t="s">
        <v>225</v>
      </c>
      <c r="BT36" s="381"/>
      <c r="BU36" s="381"/>
      <c r="BV36" s="381"/>
      <c r="BW36" s="386"/>
      <c r="BX36" s="746" t="s">
        <v>225</v>
      </c>
      <c r="BY36" s="391" t="s">
        <v>274</v>
      </c>
      <c r="BZ36" s="390">
        <v>278930.38</v>
      </c>
      <c r="CA36" s="390">
        <v>183422.92</v>
      </c>
      <c r="CB36" s="390">
        <v>59459.51</v>
      </c>
      <c r="CC36" s="386"/>
      <c r="CD36" s="382" t="s">
        <v>225</v>
      </c>
      <c r="CE36" s="381"/>
      <c r="CF36" s="381"/>
      <c r="CG36" s="381"/>
      <c r="CH36" s="386"/>
      <c r="CI36" s="746" t="s">
        <v>225</v>
      </c>
      <c r="CJ36" s="391" t="s">
        <v>274</v>
      </c>
      <c r="CK36" s="390">
        <f>'AY2013-14-Census'!D8</f>
        <v>275925.5</v>
      </c>
      <c r="CL36" s="390">
        <f>'AY2013-14-Census'!E8</f>
        <v>185182.3</v>
      </c>
      <c r="CM36" s="390">
        <f>'AY2013-14-Census'!F8</f>
        <v>57194.37</v>
      </c>
      <c r="CN36" s="386"/>
      <c r="CO36" s="382" t="s">
        <v>225</v>
      </c>
      <c r="CP36" s="381"/>
      <c r="CQ36" s="381"/>
      <c r="CR36" s="381"/>
    </row>
    <row r="37" spans="1:96" x14ac:dyDescent="0.2">
      <c r="B37" s="747"/>
      <c r="C37" s="389" t="s">
        <v>272</v>
      </c>
      <c r="D37" s="388">
        <f t="shared" si="24"/>
        <v>246092.75997895515</v>
      </c>
      <c r="E37" s="388">
        <f t="shared" si="24"/>
        <v>158935.04693290635</v>
      </c>
      <c r="F37" s="388">
        <f t="shared" si="24"/>
        <v>59554.959761158185</v>
      </c>
      <c r="G37" s="387"/>
      <c r="H37" s="382"/>
      <c r="I37" s="375">
        <f>ROUND(((+D37*Matrices!$C$63)+(D37*Matrices!$E$67))*Matrices!$D$59,0)</f>
        <v>37817074</v>
      </c>
      <c r="J37" s="375">
        <f>ROUND(((+E37*Matrices!$D$63)+(E37*Matrices!$E$67))*Matrices!$D$59,0)</f>
        <v>49869050</v>
      </c>
      <c r="K37" s="375">
        <f>ROUND(((+F37*Matrices!$E$63)+(F37*Matrices!$E$67))*Matrices!$D$59,0)</f>
        <v>39033512</v>
      </c>
      <c r="M37" s="747"/>
      <c r="N37" s="389" t="s">
        <v>272</v>
      </c>
      <c r="O37" s="388">
        <f t="shared" si="25"/>
        <v>250103.87329186266</v>
      </c>
      <c r="P37" s="388">
        <f t="shared" si="25"/>
        <v>165425.91658628776</v>
      </c>
      <c r="Q37" s="388">
        <f t="shared" si="25"/>
        <v>59996.69548585805</v>
      </c>
      <c r="R37" s="387"/>
      <c r="S37" s="382"/>
      <c r="T37" s="375">
        <f>ROUND(((+O37*Matrices!$C$63)+(O37*Matrices!$E$67))*Matrices!$D$59,0)</f>
        <v>38433462</v>
      </c>
      <c r="U37" s="375">
        <f>ROUND(((+P37*Matrices!$D$63)+(P37*Matrices!$E$67))*Matrices!$D$59,0)</f>
        <v>51905690</v>
      </c>
      <c r="V37" s="375">
        <f>ROUND(((+Q37*Matrices!$E$63)+(Q37*Matrices!$E$67))*Matrices!$D$59,0)</f>
        <v>39323034</v>
      </c>
      <c r="W37" s="387"/>
      <c r="X37" s="747"/>
      <c r="Y37" s="389" t="s">
        <v>272</v>
      </c>
      <c r="Z37" s="388">
        <f t="shared" si="26"/>
        <v>249779.6174333333</v>
      </c>
      <c r="AA37" s="388">
        <f t="shared" si="26"/>
        <v>169377.00572233333</v>
      </c>
      <c r="AB37" s="388">
        <f t="shared" si="26"/>
        <v>57634.327933333327</v>
      </c>
      <c r="AC37" s="387"/>
      <c r="AD37" s="382"/>
      <c r="AE37" s="375">
        <f>ROUND(((+Z37*Matrices!$C$63)+(Z37*Matrices!$E$67))*Matrices!$D$59,0)</f>
        <v>38383634</v>
      </c>
      <c r="AF37" s="375">
        <f>ROUND(((+AA37*Matrices!$D$63)+(AA37*Matrices!$E$67))*Matrices!$D$59,0)</f>
        <v>53145423</v>
      </c>
      <c r="AG37" s="375">
        <f>ROUND(((+AB37*Matrices!$E$63)+(AB37*Matrices!$E$67))*Matrices!$D$59,0)</f>
        <v>37774691</v>
      </c>
      <c r="AI37" s="747"/>
      <c r="AJ37" s="389" t="s">
        <v>272</v>
      </c>
      <c r="AK37" s="388">
        <f t="shared" si="27"/>
        <v>-324.2558585293591</v>
      </c>
      <c r="AL37" s="388">
        <f t="shared" si="27"/>
        <v>3951.0891360455716</v>
      </c>
      <c r="AM37" s="388">
        <f t="shared" si="27"/>
        <v>-2362.3675525247236</v>
      </c>
      <c r="AO37" s="370"/>
      <c r="AP37" s="386"/>
      <c r="AQ37" s="751"/>
      <c r="AR37" s="389" t="s">
        <v>273</v>
      </c>
      <c r="AS37" s="388">
        <f>AS36*BO38</f>
        <v>237646.60666127744</v>
      </c>
      <c r="AT37" s="388">
        <f>AT36*BP38</f>
        <v>151313.50193985589</v>
      </c>
      <c r="AU37" s="388">
        <f>AU36*BQ38</f>
        <v>56522.646625900386</v>
      </c>
      <c r="AV37" s="387"/>
      <c r="AW37" s="382"/>
      <c r="AX37" s="375">
        <f>ROUND(((+AS37*Matrices!$C$63)+(AS37*Matrices!$E$67))*Matrices!$D$59,0)</f>
        <v>36519154</v>
      </c>
      <c r="AY37" s="375">
        <f>ROUND(((+AT37*Matrices!$D$63)+(AT37*Matrices!$E$67))*Matrices!$D$59,0)</f>
        <v>47477638</v>
      </c>
      <c r="AZ37" s="375">
        <f>ROUND(((+AU37*Matrices!$E$63)+(AU37*Matrices!$E$67))*Matrices!$D$59,0)</f>
        <v>37046073</v>
      </c>
      <c r="BA37" s="386"/>
      <c r="BB37" s="751"/>
      <c r="BC37" s="389" t="s">
        <v>273</v>
      </c>
      <c r="BD37" s="388">
        <v>249718.73787558798</v>
      </c>
      <c r="BE37" s="388">
        <v>160928.56259186321</v>
      </c>
      <c r="BF37" s="388">
        <v>61489.712657574179</v>
      </c>
      <c r="BG37" s="387"/>
      <c r="BH37" s="382"/>
      <c r="BI37" s="375">
        <f>ROUND(((+BD37*Matrices!$C$63)+(BD37*Matrices!$E$67))*Matrices!$D$59,0)</f>
        <v>38374278</v>
      </c>
      <c r="BJ37" s="375">
        <f>ROUND(((+BE37*Matrices!$D$63)+(BE37*Matrices!$E$67))*Matrices!$D$59,0)</f>
        <v>50494555</v>
      </c>
      <c r="BK37" s="375">
        <f>ROUND(((+BF37*Matrices!$E$63)+(BF37*Matrices!$E$67))*Matrices!$D$59,0)</f>
        <v>40301587</v>
      </c>
      <c r="BM37" s="751"/>
      <c r="BN37" s="389" t="s">
        <v>272</v>
      </c>
      <c r="BO37" s="388">
        <v>250912.93539999999</v>
      </c>
      <c r="BP37" s="388">
        <v>164563.076267</v>
      </c>
      <c r="BQ37" s="388">
        <v>60652.52</v>
      </c>
      <c r="BR37" s="387"/>
      <c r="BS37" s="382"/>
      <c r="BT37" s="375">
        <f>ROUND(((+BO37*Matrices!$C$63)+(BO37*Matrices!$E$67))*Matrices!$D$59,0)</f>
        <v>38557791</v>
      </c>
      <c r="BU37" s="375">
        <f>ROUND(((+BP37*Matrices!$D$63)+(BP37*Matrices!$E$67))*Matrices!$D$59,0)</f>
        <v>51634956</v>
      </c>
      <c r="BV37" s="375">
        <f>ROUND(((+BQ37*Matrices!$E$63)+(BQ37*Matrices!$E$67))*Matrices!$D$59,0)</f>
        <v>39752875</v>
      </c>
      <c r="BW37" s="386"/>
      <c r="BX37" s="751"/>
      <c r="BY37" s="389" t="s">
        <v>272</v>
      </c>
      <c r="BZ37" s="388">
        <v>249679.9466</v>
      </c>
      <c r="CA37" s="388">
        <v>170786.1109</v>
      </c>
      <c r="CB37" s="388">
        <v>57847.853799999997</v>
      </c>
      <c r="CC37" s="387"/>
      <c r="CD37" s="382"/>
      <c r="CE37" s="375">
        <f>ROUND(((+BZ37*Matrices!$C$63)+(BZ37*Matrices!$E$67))*Matrices!$D$59,0)</f>
        <v>38368317</v>
      </c>
      <c r="CF37" s="375">
        <f>ROUND(((+CA37*Matrices!$D$63)+(CA37*Matrices!$E$67))*Matrices!$D$59,0)</f>
        <v>53587558</v>
      </c>
      <c r="CG37" s="375">
        <f>ROUND(((+CB37*Matrices!$E$63)+(CB37*Matrices!$E$67))*Matrices!$D$59,0)</f>
        <v>37914640</v>
      </c>
      <c r="CH37" s="386"/>
      <c r="CI37" s="751"/>
      <c r="CJ37" s="389" t="s">
        <v>272</v>
      </c>
      <c r="CK37" s="388">
        <f>'AY2013-14-end_of_course'!D8</f>
        <v>248745.97029999999</v>
      </c>
      <c r="CL37" s="388">
        <f>'AY2013-14-end_of_course'!E8</f>
        <v>172781.83</v>
      </c>
      <c r="CM37" s="388">
        <f>'AY2013-14-end_of_course'!F8</f>
        <v>54402.61</v>
      </c>
      <c r="CN37" s="387"/>
      <c r="CO37" s="382"/>
      <c r="CP37" s="375">
        <f>ROUND(((+CK37*Matrices!$C$63)+(CK37*Matrices!$E$67))*Matrices!$D$59,0)</f>
        <v>38224793</v>
      </c>
      <c r="CQ37" s="375">
        <f>ROUND(((+CL37*Matrices!$D$63)+(CL37*Matrices!$E$67))*Matrices!$D$59,0)</f>
        <v>54213755</v>
      </c>
      <c r="CR37" s="375">
        <f>ROUND(((+CM37*Matrices!$E$63)+(CM37*Matrices!$E$67))*Matrices!$D$59,0)</f>
        <v>35656559</v>
      </c>
    </row>
    <row r="38" spans="1:96" x14ac:dyDescent="0.2">
      <c r="B38" s="748"/>
      <c r="C38" s="385" t="s">
        <v>270</v>
      </c>
      <c r="D38" s="384">
        <f>D37/D36</f>
        <v>0.89856710871837742</v>
      </c>
      <c r="E38" s="384">
        <f>E37/E36</f>
        <v>0.93418585781630803</v>
      </c>
      <c r="F38" s="384">
        <f>F37/F36</f>
        <v>0.97424461860408818</v>
      </c>
      <c r="G38" s="383"/>
      <c r="H38" s="382"/>
      <c r="I38" s="381"/>
      <c r="J38" s="381"/>
      <c r="K38" s="381"/>
      <c r="M38" s="748"/>
      <c r="N38" s="385" t="s">
        <v>270</v>
      </c>
      <c r="O38" s="384">
        <f>O37/O36</f>
        <v>0.89693686956817897</v>
      </c>
      <c r="P38" s="384">
        <f>P37/P36</f>
        <v>0.93304344160365016</v>
      </c>
      <c r="Q38" s="384">
        <f>Q37/Q36</f>
        <v>0.97355287974723304</v>
      </c>
      <c r="R38" s="383"/>
      <c r="S38" s="382"/>
      <c r="T38" s="381"/>
      <c r="U38" s="381"/>
      <c r="V38" s="381"/>
      <c r="W38" s="383"/>
      <c r="X38" s="748"/>
      <c r="Y38" s="385" t="s">
        <v>270</v>
      </c>
      <c r="Z38" s="384">
        <f>Z37/Z36</f>
        <v>0.89756963167547177</v>
      </c>
      <c r="AA38" s="384">
        <f>AA37/AA36</f>
        <v>0.93259670087727009</v>
      </c>
      <c r="AB38" s="384">
        <f>AB37/AB36</f>
        <v>0.96587419127587648</v>
      </c>
      <c r="AC38" s="383"/>
      <c r="AD38" s="382"/>
      <c r="AE38" s="381"/>
      <c r="AF38" s="381"/>
      <c r="AG38" s="381"/>
      <c r="AI38" s="748"/>
      <c r="AJ38" s="385"/>
      <c r="AK38" s="384"/>
      <c r="AL38" s="384"/>
      <c r="AM38" s="384"/>
      <c r="AO38" s="370"/>
      <c r="AP38" s="386"/>
      <c r="AQ38" s="752"/>
      <c r="AR38" s="385" t="s">
        <v>271</v>
      </c>
      <c r="AS38" s="384">
        <f>AS37/AS36</f>
        <v>0.90010494112694617</v>
      </c>
      <c r="AT38" s="384">
        <f>AT37/AT36</f>
        <v>0.93444927337987194</v>
      </c>
      <c r="AU38" s="384">
        <f>AU37/AU36</f>
        <v>0.97506635774738448</v>
      </c>
      <c r="AV38" s="383"/>
      <c r="AW38" s="382"/>
      <c r="AX38" s="381"/>
      <c r="AY38" s="381"/>
      <c r="AZ38" s="381"/>
      <c r="BA38" s="386"/>
      <c r="BB38" s="752"/>
      <c r="BC38" s="385" t="s">
        <v>271</v>
      </c>
      <c r="BD38" s="384">
        <f>BD37/BD36</f>
        <v>0.89956639137409289</v>
      </c>
      <c r="BE38" s="384">
        <f>BE37/BE36</f>
        <v>0.93444927337987205</v>
      </c>
      <c r="BF38" s="384">
        <f>BF37/BF36</f>
        <v>0.97506635774738459</v>
      </c>
      <c r="BG38" s="383"/>
      <c r="BH38" s="382"/>
      <c r="BI38" s="381"/>
      <c r="BJ38" s="381"/>
      <c r="BK38" s="381"/>
      <c r="BM38" s="752"/>
      <c r="BN38" s="385" t="s">
        <v>270</v>
      </c>
      <c r="BO38" s="384">
        <v>0.90010494112694617</v>
      </c>
      <c r="BP38" s="384">
        <v>0.93444927337987194</v>
      </c>
      <c r="BQ38" s="384">
        <v>0.97506635774738448</v>
      </c>
      <c r="BR38" s="383"/>
      <c r="BS38" s="382"/>
      <c r="BT38" s="381"/>
      <c r="BU38" s="381"/>
      <c r="BV38" s="381"/>
      <c r="BW38" s="386"/>
      <c r="BX38" s="752"/>
      <c r="BY38" s="385" t="s">
        <v>270</v>
      </c>
      <c r="BZ38" s="384">
        <f>BZ37/BZ36</f>
        <v>0.89513356917235043</v>
      </c>
      <c r="CA38" s="384">
        <f>CA37/CA36</f>
        <v>0.93110561591757446</v>
      </c>
      <c r="CB38" s="384">
        <f>CB37/CB36</f>
        <v>0.97289489603933832</v>
      </c>
      <c r="CC38" s="383"/>
      <c r="CD38" s="382"/>
      <c r="CE38" s="381"/>
      <c r="CF38" s="381"/>
      <c r="CG38" s="381"/>
      <c r="CH38" s="386"/>
      <c r="CI38" s="752"/>
      <c r="CJ38" s="385" t="s">
        <v>270</v>
      </c>
      <c r="CK38" s="384">
        <f>CK37/CK36</f>
        <v>0.9014968544045403</v>
      </c>
      <c r="CL38" s="384">
        <f>CL37/CL36</f>
        <v>0.9330364187074035</v>
      </c>
      <c r="CM38" s="384">
        <f>CM37/CM36</f>
        <v>0.95118820261504755</v>
      </c>
      <c r="CN38" s="383"/>
      <c r="CO38" s="382"/>
      <c r="CP38" s="381"/>
      <c r="CQ38" s="381"/>
      <c r="CR38" s="381"/>
    </row>
    <row r="39" spans="1:96" x14ac:dyDescent="0.2">
      <c r="B39" s="746" t="s">
        <v>224</v>
      </c>
      <c r="C39" s="391" t="s">
        <v>274</v>
      </c>
      <c r="D39" s="390">
        <f t="shared" ref="D39:F40" si="28">(AS39+BD39+BO39)/3</f>
        <v>57313.254333333338</v>
      </c>
      <c r="E39" s="390">
        <f t="shared" si="28"/>
        <v>22837.108666666667</v>
      </c>
      <c r="F39" s="390">
        <f t="shared" si="28"/>
        <v>39490.667333333338</v>
      </c>
      <c r="G39" s="386"/>
      <c r="H39" s="382" t="s">
        <v>224</v>
      </c>
      <c r="I39" s="381"/>
      <c r="J39" s="381"/>
      <c r="K39" s="381"/>
      <c r="M39" s="746" t="s">
        <v>224</v>
      </c>
      <c r="N39" s="391" t="s">
        <v>274</v>
      </c>
      <c r="O39" s="390">
        <f t="shared" ref="O39:Q40" si="29">(+BD39+BO39+BZ39)/3</f>
        <v>57798.111000000004</v>
      </c>
      <c r="P39" s="390">
        <f t="shared" si="29"/>
        <v>22096.122000000003</v>
      </c>
      <c r="Q39" s="390">
        <f t="shared" si="29"/>
        <v>40486.53366666667</v>
      </c>
      <c r="R39" s="386"/>
      <c r="S39" s="382" t="s">
        <v>224</v>
      </c>
      <c r="T39" s="381"/>
      <c r="U39" s="381"/>
      <c r="V39" s="381"/>
      <c r="W39" s="386"/>
      <c r="X39" s="746" t="s">
        <v>224</v>
      </c>
      <c r="Y39" s="391" t="s">
        <v>274</v>
      </c>
      <c r="Z39" s="390">
        <f t="shared" ref="Z39:AB40" si="30">(+BO39+BZ39+CK39)/3</f>
        <v>57921.860000000008</v>
      </c>
      <c r="AA39" s="390">
        <f t="shared" si="30"/>
        <v>22115.672000000002</v>
      </c>
      <c r="AB39" s="390">
        <f t="shared" si="30"/>
        <v>40605.951000000001</v>
      </c>
      <c r="AC39" s="386"/>
      <c r="AD39" s="382" t="s">
        <v>224</v>
      </c>
      <c r="AE39" s="381"/>
      <c r="AF39" s="381"/>
      <c r="AG39" s="381"/>
      <c r="AI39" s="746" t="s">
        <v>224</v>
      </c>
      <c r="AJ39" s="391" t="s">
        <v>274</v>
      </c>
      <c r="AK39" s="390">
        <f t="shared" ref="AK39:AM40" si="31">IFERROR(Z39-O39,0)</f>
        <v>123.74900000000343</v>
      </c>
      <c r="AL39" s="390">
        <f t="shared" si="31"/>
        <v>19.549999999999272</v>
      </c>
      <c r="AM39" s="390">
        <f t="shared" si="31"/>
        <v>119.41733333333104</v>
      </c>
      <c r="AO39" s="370"/>
      <c r="AP39" s="386"/>
      <c r="AQ39" s="746" t="s">
        <v>224</v>
      </c>
      <c r="AR39" s="391" t="s">
        <v>275</v>
      </c>
      <c r="AS39" s="390">
        <v>55921</v>
      </c>
      <c r="AT39" s="390">
        <v>24142</v>
      </c>
      <c r="AU39" s="390">
        <v>37882</v>
      </c>
      <c r="AV39" s="386"/>
      <c r="AW39" s="382" t="s">
        <v>224</v>
      </c>
      <c r="AX39" s="381"/>
      <c r="AY39" s="381"/>
      <c r="AZ39" s="381"/>
      <c r="BA39" s="386"/>
      <c r="BB39" s="746" t="s">
        <v>224</v>
      </c>
      <c r="BC39" s="391" t="s">
        <v>275</v>
      </c>
      <c r="BD39" s="390">
        <v>57841.753000000004</v>
      </c>
      <c r="BE39" s="390">
        <v>22567.15</v>
      </c>
      <c r="BF39" s="390">
        <v>39721.919999999998</v>
      </c>
      <c r="BG39" s="386"/>
      <c r="BH39" s="382" t="s">
        <v>224</v>
      </c>
      <c r="BI39" s="381"/>
      <c r="BJ39" s="381"/>
      <c r="BK39" s="381"/>
      <c r="BM39" s="746" t="s">
        <v>224</v>
      </c>
      <c r="BN39" s="391" t="s">
        <v>274</v>
      </c>
      <c r="BO39" s="390">
        <v>58177.01</v>
      </c>
      <c r="BP39" s="390">
        <v>21802.175999999999</v>
      </c>
      <c r="BQ39" s="390">
        <v>40868.082000000002</v>
      </c>
      <c r="BR39" s="386"/>
      <c r="BS39" s="382" t="s">
        <v>224</v>
      </c>
      <c r="BT39" s="381"/>
      <c r="BU39" s="381"/>
      <c r="BV39" s="381"/>
      <c r="BW39" s="386"/>
      <c r="BX39" s="746" t="s">
        <v>224</v>
      </c>
      <c r="BY39" s="391" t="s">
        <v>274</v>
      </c>
      <c r="BZ39" s="390">
        <v>57375.57</v>
      </c>
      <c r="CA39" s="390">
        <v>21919.040000000001</v>
      </c>
      <c r="CB39" s="390">
        <v>40869.599000000002</v>
      </c>
      <c r="CC39" s="386"/>
      <c r="CD39" s="382" t="s">
        <v>224</v>
      </c>
      <c r="CE39" s="381"/>
      <c r="CF39" s="381"/>
      <c r="CG39" s="381"/>
      <c r="CH39" s="386"/>
      <c r="CI39" s="746" t="s">
        <v>224</v>
      </c>
      <c r="CJ39" s="391" t="s">
        <v>274</v>
      </c>
      <c r="CK39" s="390">
        <f>'AY2013-14-Census'!D9</f>
        <v>58213</v>
      </c>
      <c r="CL39" s="390">
        <f>'AY2013-14-Census'!E9</f>
        <v>22625.8</v>
      </c>
      <c r="CM39" s="390">
        <f>'AY2013-14-Census'!F9</f>
        <v>40080.171999999999</v>
      </c>
      <c r="CN39" s="386"/>
      <c r="CO39" s="382" t="s">
        <v>224</v>
      </c>
      <c r="CP39" s="381"/>
      <c r="CQ39" s="381"/>
      <c r="CR39" s="381"/>
    </row>
    <row r="40" spans="1:96" x14ac:dyDescent="0.2">
      <c r="B40" s="747"/>
      <c r="C40" s="389" t="s">
        <v>272</v>
      </c>
      <c r="D40" s="388">
        <f t="shared" si="28"/>
        <v>52113.311878694658</v>
      </c>
      <c r="E40" s="388">
        <f t="shared" si="28"/>
        <v>21775.357626119327</v>
      </c>
      <c r="F40" s="388">
        <f t="shared" si="28"/>
        <v>38869.688335645682</v>
      </c>
      <c r="G40" s="387"/>
      <c r="H40" s="382"/>
      <c r="I40" s="375">
        <f>ROUND(((+D40*Matrices!$C$64)+(D40*Matrices!$E$67))*Matrices!$D$59,0)</f>
        <v>11440435</v>
      </c>
      <c r="J40" s="375">
        <f>ROUND(((+E40*Matrices!$D$64)+(E40*Matrices!$E$67))*Matrices!$D$59,0)</f>
        <v>10446292</v>
      </c>
      <c r="K40" s="375">
        <f>ROUND(((+F40*Matrices!$E$64)+(F40*Matrices!$E$67))*Matrices!$D$59,0)</f>
        <v>34754943</v>
      </c>
      <c r="M40" s="747"/>
      <c r="N40" s="389" t="s">
        <v>272</v>
      </c>
      <c r="O40" s="388">
        <f t="shared" si="29"/>
        <v>52471.876807774679</v>
      </c>
      <c r="P40" s="388">
        <f t="shared" si="29"/>
        <v>21293.582506807041</v>
      </c>
      <c r="Q40" s="388">
        <f t="shared" si="29"/>
        <v>39611.057541250208</v>
      </c>
      <c r="R40" s="387"/>
      <c r="S40" s="382"/>
      <c r="T40" s="375">
        <f>ROUND(((+O40*Matrices!$C$64)+(O40*Matrices!$E$67))*Matrices!$D$59,0)</f>
        <v>11519151</v>
      </c>
      <c r="U40" s="375">
        <f>ROUND(((+P40*Matrices!$D$64)+(P40*Matrices!$E$67))*Matrices!$D$59,0)</f>
        <v>10215170</v>
      </c>
      <c r="V40" s="375">
        <f>ROUND(((+Q40*Matrices!$E$64)+(Q40*Matrices!$E$67))*Matrices!$D$59,0)</f>
        <v>35417831</v>
      </c>
      <c r="W40" s="387"/>
      <c r="X40" s="747"/>
      <c r="Y40" s="389" t="s">
        <v>272</v>
      </c>
      <c r="Z40" s="388">
        <f t="shared" si="30"/>
        <v>52270.631488333333</v>
      </c>
      <c r="AA40" s="388">
        <f t="shared" si="30"/>
        <v>21304.494999999999</v>
      </c>
      <c r="AB40" s="388">
        <f t="shared" si="30"/>
        <v>39247.850493666665</v>
      </c>
      <c r="AC40" s="387"/>
      <c r="AD40" s="382"/>
      <c r="AE40" s="375">
        <f>ROUND(((+Z40*Matrices!$C$64)+(Z40*Matrices!$E$67))*Matrices!$D$59,0)</f>
        <v>11474972</v>
      </c>
      <c r="AF40" s="375">
        <f>ROUND(((+AA40*Matrices!$D$64)+(AA40*Matrices!$E$67))*Matrices!$D$59,0)</f>
        <v>10220405</v>
      </c>
      <c r="AG40" s="375">
        <f>ROUND(((+AB40*Matrices!$E$64)+(AB40*Matrices!$E$67))*Matrices!$D$59,0)</f>
        <v>35093073</v>
      </c>
      <c r="AI40" s="747"/>
      <c r="AJ40" s="389" t="s">
        <v>272</v>
      </c>
      <c r="AK40" s="388">
        <f t="shared" si="31"/>
        <v>-201.24531944134651</v>
      </c>
      <c r="AL40" s="388">
        <f t="shared" si="31"/>
        <v>10.912493192958209</v>
      </c>
      <c r="AM40" s="388">
        <f t="shared" si="31"/>
        <v>-363.20704758354259</v>
      </c>
      <c r="AO40" s="370"/>
      <c r="AP40" s="386"/>
      <c r="AQ40" s="751"/>
      <c r="AR40" s="389" t="s">
        <v>273</v>
      </c>
      <c r="AS40" s="388">
        <f>AS39*BO41</f>
        <v>50334.768412759957</v>
      </c>
      <c r="AT40" s="388">
        <f>AT39*BP41</f>
        <v>22559.47435793687</v>
      </c>
      <c r="AU40" s="388">
        <f>AU39*BQ41</f>
        <v>36937.463764186417</v>
      </c>
      <c r="AV40" s="387"/>
      <c r="AW40" s="382"/>
      <c r="AX40" s="375">
        <f>ROUND(((+AS40*Matrices!$C$64)+(AS40*Matrices!$E$67))*Matrices!$D$59,0)</f>
        <v>11049992</v>
      </c>
      <c r="AY40" s="375">
        <f>ROUND(((+AT40*Matrices!$D$64)+(AT40*Matrices!$E$67))*Matrices!$D$59,0)</f>
        <v>10822457</v>
      </c>
      <c r="AZ40" s="375">
        <f>ROUND(((+AU40*Matrices!$E$64)+(AU40*Matrices!$E$67))*Matrices!$D$59,0)</f>
        <v>33027264</v>
      </c>
      <c r="BA40" s="386"/>
      <c r="BB40" s="751"/>
      <c r="BC40" s="389" t="s">
        <v>273</v>
      </c>
      <c r="BD40" s="388">
        <v>52985.735958324032</v>
      </c>
      <c r="BE40" s="388">
        <v>21746.382520421117</v>
      </c>
      <c r="BF40" s="388">
        <v>39612.221242750624</v>
      </c>
      <c r="BG40" s="387"/>
      <c r="BH40" s="382"/>
      <c r="BI40" s="375">
        <f>ROUND(((+BD40*Matrices!$C$64)+(BD40*Matrices!$E$67))*Matrices!$D$59,0)</f>
        <v>11631959</v>
      </c>
      <c r="BJ40" s="375">
        <f>ROUND(((+BE40*Matrices!$D$64)+(BE40*Matrices!$E$67))*Matrices!$D$59,0)</f>
        <v>10432392</v>
      </c>
      <c r="BK40" s="375">
        <f>ROUND(((+BF40*Matrices!$E$64)+(BF40*Matrices!$E$67))*Matrices!$D$59,0)</f>
        <v>35418872</v>
      </c>
      <c r="BM40" s="751"/>
      <c r="BN40" s="389" t="s">
        <v>272</v>
      </c>
      <c r="BO40" s="388">
        <v>53019.431264999999</v>
      </c>
      <c r="BP40" s="388">
        <v>21020.216</v>
      </c>
      <c r="BQ40" s="388">
        <v>40059.379999999997</v>
      </c>
      <c r="BR40" s="387"/>
      <c r="BS40" s="382"/>
      <c r="BT40" s="375">
        <f>ROUND(((+BO40*Matrices!$C$64)+(BO40*Matrices!$E$67))*Matrices!$D$59,0)</f>
        <v>11639356</v>
      </c>
      <c r="BU40" s="375">
        <f>ROUND(((+BP40*Matrices!$D$64)+(BP40*Matrices!$E$67))*Matrices!$D$59,0)</f>
        <v>10084028</v>
      </c>
      <c r="BV40" s="375">
        <f>ROUND(((+BQ40*Matrices!$E$64)+(BQ40*Matrices!$E$67))*Matrices!$D$59,0)</f>
        <v>35818694</v>
      </c>
      <c r="BW40" s="386"/>
      <c r="BX40" s="751"/>
      <c r="BY40" s="389" t="s">
        <v>272</v>
      </c>
      <c r="BZ40" s="388">
        <v>51410.463199999998</v>
      </c>
      <c r="CA40" s="388">
        <v>21114.149000000001</v>
      </c>
      <c r="CB40" s="388">
        <v>39161.571381000002</v>
      </c>
      <c r="CC40" s="387"/>
      <c r="CD40" s="382"/>
      <c r="CE40" s="375">
        <f>ROUND(((+BZ40*Matrices!$C$64)+(BZ40*Matrices!$E$67))*Matrices!$D$59,0)</f>
        <v>11286139</v>
      </c>
      <c r="CF40" s="375">
        <f>ROUND(((+CA40*Matrices!$D$64)+(CA40*Matrices!$E$67))*Matrices!$D$59,0)</f>
        <v>10129091</v>
      </c>
      <c r="CG40" s="375">
        <f>ROUND(((+CB40*Matrices!$E$64)+(CB40*Matrices!$E$67))*Matrices!$D$59,0)</f>
        <v>35015927</v>
      </c>
      <c r="CH40" s="386"/>
      <c r="CI40" s="751"/>
      <c r="CJ40" s="389" t="s">
        <v>272</v>
      </c>
      <c r="CK40" s="388">
        <f>'AY2013-14-end_of_course'!D9</f>
        <v>52382</v>
      </c>
      <c r="CL40" s="388">
        <f>'AY2013-14-end_of_course'!E9</f>
        <v>21779.119999999999</v>
      </c>
      <c r="CM40" s="388">
        <f>'AY2013-14-end_of_course'!F9</f>
        <v>38522.600100000003</v>
      </c>
      <c r="CN40" s="387"/>
      <c r="CO40" s="382"/>
      <c r="CP40" s="375">
        <f>ROUND(((+CK40*Matrices!$C$64)+(CK40*Matrices!$E$67))*Matrices!$D$59,0)</f>
        <v>11499420</v>
      </c>
      <c r="CQ40" s="375">
        <f>ROUND(((+CL40*Matrices!$D$64)+(CL40*Matrices!$E$67))*Matrices!$D$59,0)</f>
        <v>10448097</v>
      </c>
      <c r="CR40" s="375">
        <f>ROUND(((+CM40*Matrices!$E$64)+(CM40*Matrices!$E$67))*Matrices!$D$59,0)</f>
        <v>34444598</v>
      </c>
    </row>
    <row r="41" spans="1:96" x14ac:dyDescent="0.2">
      <c r="B41" s="748"/>
      <c r="C41" s="385" t="s">
        <v>270</v>
      </c>
      <c r="D41" s="384">
        <f>D40/D39</f>
        <v>0.90927155480657473</v>
      </c>
      <c r="E41" s="384">
        <f>E40/E39</f>
        <v>0.95350764161764989</v>
      </c>
      <c r="F41" s="384">
        <f>F40/F39</f>
        <v>0.98427529744063103</v>
      </c>
      <c r="G41" s="383"/>
      <c r="H41" s="382"/>
      <c r="I41" s="381"/>
      <c r="J41" s="381"/>
      <c r="K41" s="381"/>
      <c r="M41" s="748"/>
      <c r="N41" s="385" t="s">
        <v>270</v>
      </c>
      <c r="O41" s="384">
        <f>O40/O39</f>
        <v>0.90784760781844021</v>
      </c>
      <c r="P41" s="384">
        <f>P40/P39</f>
        <v>0.96367962246076655</v>
      </c>
      <c r="Q41" s="384">
        <f>Q40/Q39</f>
        <v>0.97837611555920234</v>
      </c>
      <c r="R41" s="383"/>
      <c r="S41" s="382"/>
      <c r="T41" s="381"/>
      <c r="U41" s="381"/>
      <c r="V41" s="381"/>
      <c r="W41" s="383"/>
      <c r="X41" s="748"/>
      <c r="Y41" s="385" t="s">
        <v>270</v>
      </c>
      <c r="Z41" s="384">
        <f>Z40/Z39</f>
        <v>0.90243358014285668</v>
      </c>
      <c r="AA41" s="384">
        <f>AA40/AA39</f>
        <v>0.96332116880735064</v>
      </c>
      <c r="AB41" s="384">
        <f>AB40/AB39</f>
        <v>0.96655415098310749</v>
      </c>
      <c r="AC41" s="383"/>
      <c r="AD41" s="382"/>
      <c r="AE41" s="381"/>
      <c r="AF41" s="381"/>
      <c r="AG41" s="381"/>
      <c r="AI41" s="748"/>
      <c r="AJ41" s="385"/>
      <c r="AK41" s="384"/>
      <c r="AL41" s="384"/>
      <c r="AM41" s="384"/>
      <c r="AO41" s="370"/>
      <c r="AP41" s="386"/>
      <c r="AQ41" s="752"/>
      <c r="AR41" s="385" t="s">
        <v>271</v>
      </c>
      <c r="AS41" s="384">
        <f>AS40/AS39</f>
        <v>0.90010494112694617</v>
      </c>
      <c r="AT41" s="384">
        <f>AT40/AT39</f>
        <v>0.93444927337987205</v>
      </c>
      <c r="AU41" s="384">
        <f>AU40/AU39</f>
        <v>0.97506635774738448</v>
      </c>
      <c r="AV41" s="383"/>
      <c r="AW41" s="382"/>
      <c r="AX41" s="381"/>
      <c r="AY41" s="381"/>
      <c r="AZ41" s="381"/>
      <c r="BA41" s="386"/>
      <c r="BB41" s="752"/>
      <c r="BC41" s="385" t="s">
        <v>271</v>
      </c>
      <c r="BD41" s="384">
        <f>BD40/BD39</f>
        <v>0.91604650983389158</v>
      </c>
      <c r="BE41" s="384">
        <f>BE40/BE39</f>
        <v>0.96362998962745028</v>
      </c>
      <c r="BF41" s="384">
        <f>BF40/BF39</f>
        <v>0.99723833195249945</v>
      </c>
      <c r="BG41" s="383"/>
      <c r="BH41" s="382"/>
      <c r="BI41" s="381"/>
      <c r="BJ41" s="381"/>
      <c r="BK41" s="381"/>
      <c r="BM41" s="752"/>
      <c r="BN41" s="385" t="s">
        <v>270</v>
      </c>
      <c r="BO41" s="384">
        <v>0.90010494112694617</v>
      </c>
      <c r="BP41" s="384">
        <v>0.93444927337987194</v>
      </c>
      <c r="BQ41" s="384">
        <v>0.97506635774738448</v>
      </c>
      <c r="BR41" s="383"/>
      <c r="BS41" s="382"/>
      <c r="BT41" s="381"/>
      <c r="BU41" s="381"/>
      <c r="BV41" s="381"/>
      <c r="BW41" s="386"/>
      <c r="BX41" s="752"/>
      <c r="BY41" s="385" t="s">
        <v>270</v>
      </c>
      <c r="BZ41" s="384">
        <f>BZ40/BZ39</f>
        <v>0.89603402981443148</v>
      </c>
      <c r="CA41" s="384">
        <f>CA40/CA39</f>
        <v>0.96327891185015402</v>
      </c>
      <c r="CB41" s="384">
        <f>CB40/CB39</f>
        <v>0.95820786939945257</v>
      </c>
      <c r="CC41" s="383"/>
      <c r="CD41" s="382"/>
      <c r="CE41" s="381"/>
      <c r="CF41" s="381"/>
      <c r="CG41" s="381"/>
      <c r="CH41" s="386"/>
      <c r="CI41" s="752"/>
      <c r="CJ41" s="385" t="s">
        <v>270</v>
      </c>
      <c r="CK41" s="384">
        <f>CK40/CK39</f>
        <v>0.8998333705529693</v>
      </c>
      <c r="CL41" s="384">
        <f>CL40/CL39</f>
        <v>0.96257900273139507</v>
      </c>
      <c r="CM41" s="384">
        <f>CM40/CM39</f>
        <v>0.96113859241921429</v>
      </c>
      <c r="CN41" s="383"/>
      <c r="CO41" s="382"/>
      <c r="CP41" s="381"/>
      <c r="CQ41" s="381"/>
      <c r="CR41" s="381"/>
    </row>
    <row r="42" spans="1:96" x14ac:dyDescent="0.2">
      <c r="B42" s="746" t="s">
        <v>223</v>
      </c>
      <c r="C42" s="391" t="s">
        <v>274</v>
      </c>
      <c r="D42" s="390">
        <f t="shared" ref="D42:F43" si="32">(AS42+BD42+BO42)/3</f>
        <v>12857.14</v>
      </c>
      <c r="E42" s="390">
        <f t="shared" si="32"/>
        <v>20489.553333333333</v>
      </c>
      <c r="F42" s="390">
        <f t="shared" si="32"/>
        <v>12621.9</v>
      </c>
      <c r="G42" s="386"/>
      <c r="H42" s="382" t="s">
        <v>223</v>
      </c>
      <c r="I42" s="381"/>
      <c r="J42" s="381"/>
      <c r="K42" s="381"/>
      <c r="M42" s="746" t="s">
        <v>223</v>
      </c>
      <c r="N42" s="391" t="s">
        <v>274</v>
      </c>
      <c r="O42" s="390">
        <f t="shared" ref="O42:Q43" si="33">(+BD42+BO42+BZ42)/3</f>
        <v>12822.14</v>
      </c>
      <c r="P42" s="390">
        <f t="shared" si="33"/>
        <v>21767.373333333333</v>
      </c>
      <c r="Q42" s="390">
        <f t="shared" si="33"/>
        <v>12828.6</v>
      </c>
      <c r="R42" s="386"/>
      <c r="S42" s="382" t="s">
        <v>223</v>
      </c>
      <c r="T42" s="381"/>
      <c r="U42" s="381"/>
      <c r="V42" s="381"/>
      <c r="W42" s="386"/>
      <c r="X42" s="746" t="s">
        <v>223</v>
      </c>
      <c r="Y42" s="391" t="s">
        <v>274</v>
      </c>
      <c r="Z42" s="390">
        <f t="shared" ref="Z42:AB43" si="34">(+BO42+BZ42+CK42)/3</f>
        <v>12617.776666666667</v>
      </c>
      <c r="AA42" s="390">
        <f t="shared" si="34"/>
        <v>22639.126666666667</v>
      </c>
      <c r="AB42" s="390">
        <f t="shared" si="34"/>
        <v>13154.633333333333</v>
      </c>
      <c r="AC42" s="386"/>
      <c r="AD42" s="382" t="s">
        <v>223</v>
      </c>
      <c r="AE42" s="381"/>
      <c r="AF42" s="381"/>
      <c r="AG42" s="381"/>
      <c r="AI42" s="746" t="s">
        <v>223</v>
      </c>
      <c r="AJ42" s="391" t="s">
        <v>274</v>
      </c>
      <c r="AK42" s="390">
        <f t="shared" ref="AK42:AM43" si="35">IFERROR(Z42-O42,0)</f>
        <v>-204.36333333333278</v>
      </c>
      <c r="AL42" s="390">
        <f t="shared" si="35"/>
        <v>871.75333333333401</v>
      </c>
      <c r="AM42" s="390">
        <f t="shared" si="35"/>
        <v>326.03333333333285</v>
      </c>
      <c r="AO42" s="370"/>
      <c r="AP42" s="386"/>
      <c r="AQ42" s="746" t="s">
        <v>223</v>
      </c>
      <c r="AR42" s="391" t="s">
        <v>275</v>
      </c>
      <c r="AS42" s="390">
        <v>12510</v>
      </c>
      <c r="AT42" s="390">
        <v>18735</v>
      </c>
      <c r="AU42" s="390">
        <v>12526</v>
      </c>
      <c r="AV42" s="386"/>
      <c r="AW42" s="382" t="s">
        <v>223</v>
      </c>
      <c r="AX42" s="381"/>
      <c r="AY42" s="381"/>
      <c r="AZ42" s="381"/>
      <c r="BA42" s="386"/>
      <c r="BB42" s="746" t="s">
        <v>223</v>
      </c>
      <c r="BC42" s="391" t="s">
        <v>275</v>
      </c>
      <c r="BD42" s="390">
        <v>13415.09</v>
      </c>
      <c r="BE42" s="390">
        <v>20879.84</v>
      </c>
      <c r="BF42" s="390">
        <v>12401.900000000001</v>
      </c>
      <c r="BG42" s="386"/>
      <c r="BH42" s="382" t="s">
        <v>223</v>
      </c>
      <c r="BI42" s="381"/>
      <c r="BJ42" s="381"/>
      <c r="BK42" s="381"/>
      <c r="BM42" s="746" t="s">
        <v>223</v>
      </c>
      <c r="BN42" s="391" t="s">
        <v>274</v>
      </c>
      <c r="BO42" s="390">
        <v>12646.33</v>
      </c>
      <c r="BP42" s="390">
        <v>21853.82</v>
      </c>
      <c r="BQ42" s="390">
        <v>12937.8</v>
      </c>
      <c r="BR42" s="386"/>
      <c r="BS42" s="382" t="s">
        <v>223</v>
      </c>
      <c r="BT42" s="381"/>
      <c r="BU42" s="381"/>
      <c r="BV42" s="381"/>
      <c r="BW42" s="386"/>
      <c r="BX42" s="746" t="s">
        <v>223</v>
      </c>
      <c r="BY42" s="391" t="s">
        <v>274</v>
      </c>
      <c r="BZ42" s="390">
        <v>12405</v>
      </c>
      <c r="CA42" s="390">
        <v>22568.46</v>
      </c>
      <c r="CB42" s="390">
        <v>13146.1</v>
      </c>
      <c r="CC42" s="386"/>
      <c r="CD42" s="382" t="s">
        <v>223</v>
      </c>
      <c r="CE42" s="381"/>
      <c r="CF42" s="381"/>
      <c r="CG42" s="381"/>
      <c r="CH42" s="386"/>
      <c r="CI42" s="746" t="s">
        <v>223</v>
      </c>
      <c r="CJ42" s="391" t="s">
        <v>274</v>
      </c>
      <c r="CK42" s="390">
        <f>'AY2013-14-Census'!D10</f>
        <v>12802</v>
      </c>
      <c r="CL42" s="390">
        <f>'AY2013-14-Census'!E10</f>
        <v>23495.1</v>
      </c>
      <c r="CM42" s="390">
        <f>'AY2013-14-Census'!F10</f>
        <v>13380</v>
      </c>
      <c r="CN42" s="386"/>
      <c r="CO42" s="382" t="s">
        <v>223</v>
      </c>
      <c r="CP42" s="381"/>
      <c r="CQ42" s="381"/>
      <c r="CR42" s="381"/>
    </row>
    <row r="43" spans="1:96" x14ac:dyDescent="0.2">
      <c r="B43" s="747"/>
      <c r="C43" s="389" t="s">
        <v>272</v>
      </c>
      <c r="D43" s="388">
        <f t="shared" si="32"/>
        <v>11872.769597533334</v>
      </c>
      <c r="E43" s="388">
        <f t="shared" si="32"/>
        <v>18912.603913631003</v>
      </c>
      <c r="F43" s="388">
        <f t="shared" si="32"/>
        <v>12330.248305940107</v>
      </c>
      <c r="G43" s="387"/>
      <c r="H43" s="382"/>
      <c r="I43" s="375">
        <f>ROUND(((+D43*Matrices!$C$65)+(D43*Matrices!$E$67))*Matrices!$D$59,0)</f>
        <v>4054432</v>
      </c>
      <c r="J43" s="375">
        <f>ROUND(((+E43*Matrices!$D$65)+(E43*Matrices!$E$67))*Matrices!$D$59,0)</f>
        <v>10367322</v>
      </c>
      <c r="K43" s="375">
        <f>ROUND(((+F43*Matrices!$E$65)+(F43*Matrices!$E$67))*Matrices!$D$59,0)</f>
        <v>17473195</v>
      </c>
      <c r="M43" s="747"/>
      <c r="N43" s="389" t="s">
        <v>272</v>
      </c>
      <c r="O43" s="388">
        <f t="shared" si="33"/>
        <v>11982.331993033969</v>
      </c>
      <c r="P43" s="388">
        <f t="shared" si="33"/>
        <v>19984.649334707035</v>
      </c>
      <c r="Q43" s="388">
        <f t="shared" si="33"/>
        <v>12498.031240225528</v>
      </c>
      <c r="R43" s="387"/>
      <c r="S43" s="382"/>
      <c r="T43" s="375">
        <f>ROUND(((+O43*Matrices!$C$65)+(O43*Matrices!$E$67))*Matrices!$D$59,0)</f>
        <v>4091847</v>
      </c>
      <c r="U43" s="375">
        <f>ROUND(((+P43*Matrices!$D$65)+(P43*Matrices!$E$67))*Matrices!$D$59,0)</f>
        <v>10954985</v>
      </c>
      <c r="V43" s="375">
        <f>ROUND(((+Q43*Matrices!$E$65)+(Q43*Matrices!$E$67))*Matrices!$D$59,0)</f>
        <v>17710960</v>
      </c>
      <c r="W43" s="387"/>
      <c r="X43" s="747"/>
      <c r="Y43" s="389" t="s">
        <v>272</v>
      </c>
      <c r="Z43" s="388">
        <f t="shared" si="34"/>
        <v>11753.001499999998</v>
      </c>
      <c r="AA43" s="388">
        <f t="shared" si="34"/>
        <v>20859.706266666664</v>
      </c>
      <c r="AB43" s="388">
        <f t="shared" si="34"/>
        <v>12828.956666666667</v>
      </c>
      <c r="AC43" s="387"/>
      <c r="AD43" s="382"/>
      <c r="AE43" s="375">
        <f>ROUND(((+Z43*Matrices!$C$65)+(Z43*Matrices!$E$67))*Matrices!$D$59,0)</f>
        <v>4013532</v>
      </c>
      <c r="AF43" s="375">
        <f>ROUND(((+AA43*Matrices!$D$65)+(AA43*Matrices!$E$67))*Matrices!$D$59,0)</f>
        <v>11434665</v>
      </c>
      <c r="AG43" s="375">
        <f>ROUND(((+AB43*Matrices!$E$65)+(AB43*Matrices!$E$67))*Matrices!$D$59,0)</f>
        <v>18179914</v>
      </c>
      <c r="AI43" s="747"/>
      <c r="AJ43" s="389" t="s">
        <v>272</v>
      </c>
      <c r="AK43" s="388">
        <f t="shared" si="35"/>
        <v>-229.33049303397092</v>
      </c>
      <c r="AL43" s="388">
        <f t="shared" si="35"/>
        <v>875.05693195962886</v>
      </c>
      <c r="AM43" s="388">
        <f t="shared" si="35"/>
        <v>330.92542644113928</v>
      </c>
      <c r="AO43" s="370"/>
      <c r="AP43" s="386"/>
      <c r="AQ43" s="751"/>
      <c r="AR43" s="389" t="s">
        <v>273</v>
      </c>
      <c r="AS43" s="388">
        <f>AS42*BO44</f>
        <v>11260.312813498096</v>
      </c>
      <c r="AT43" s="388">
        <f>AT42*BP44</f>
        <v>17506.907136771901</v>
      </c>
      <c r="AU43" s="388">
        <f>AU42*BQ44</f>
        <v>12213.681197143738</v>
      </c>
      <c r="AV43" s="387"/>
      <c r="AW43" s="382"/>
      <c r="AX43" s="375">
        <f>ROUND(((+AS43*Matrices!$C$65)+(AS43*Matrices!$E$67))*Matrices!$D$59,0)</f>
        <v>3845284</v>
      </c>
      <c r="AY43" s="375">
        <f>ROUND(((+AT43*Matrices!$D$65)+(AT43*Matrices!$E$67))*Matrices!$D$59,0)</f>
        <v>9596761</v>
      </c>
      <c r="AZ43" s="375">
        <f>ROUND(((+AU43*Matrices!$E$65)+(AU43*Matrices!$E$67))*Matrices!$D$59,0)</f>
        <v>17308008</v>
      </c>
      <c r="BA43" s="386"/>
      <c r="BB43" s="751"/>
      <c r="BC43" s="389" t="s">
        <v>273</v>
      </c>
      <c r="BD43" s="388">
        <v>12488.991479101904</v>
      </c>
      <c r="BE43" s="388">
        <v>19082.919204121103</v>
      </c>
      <c r="BF43" s="388">
        <v>12117.193720676582</v>
      </c>
      <c r="BG43" s="387"/>
      <c r="BH43" s="382"/>
      <c r="BI43" s="375">
        <f>ROUND(((+BD43*Matrices!$C$65)+(BD43*Matrices!$E$67))*Matrices!$D$59,0)</f>
        <v>4264866</v>
      </c>
      <c r="BJ43" s="375">
        <f>ROUND(((+BE43*Matrices!$D$65)+(BE43*Matrices!$E$67))*Matrices!$D$59,0)</f>
        <v>10460684</v>
      </c>
      <c r="BK43" s="375">
        <f>ROUND(((+BF43*Matrices!$E$65)+(BF43*Matrices!$E$67))*Matrices!$D$59,0)</f>
        <v>17171275</v>
      </c>
      <c r="BM43" s="751"/>
      <c r="BN43" s="389" t="s">
        <v>272</v>
      </c>
      <c r="BO43" s="388">
        <v>11869.004499999999</v>
      </c>
      <c r="BP43" s="388">
        <v>20147.985400000001</v>
      </c>
      <c r="BQ43" s="388">
        <v>12659.87</v>
      </c>
      <c r="BR43" s="387"/>
      <c r="BS43" s="382"/>
      <c r="BT43" s="375">
        <f>ROUND(((+BO43*Matrices!$C$65)+(BO43*Matrices!$E$67))*Matrices!$D$59,0)</f>
        <v>4053146</v>
      </c>
      <c r="BU43" s="375">
        <f>ROUND(((+BP43*Matrices!$D$65)+(BP43*Matrices!$E$67))*Matrices!$D$59,0)</f>
        <v>11044521</v>
      </c>
      <c r="BV43" s="375">
        <f>ROUND(((+BQ43*Matrices!$E$65)+(BQ43*Matrices!$E$67))*Matrices!$D$59,0)</f>
        <v>17940302</v>
      </c>
      <c r="BW43" s="386"/>
      <c r="BX43" s="751"/>
      <c r="BY43" s="389" t="s">
        <v>272</v>
      </c>
      <c r="BZ43" s="388">
        <v>11589</v>
      </c>
      <c r="CA43" s="388">
        <v>20723.043399999999</v>
      </c>
      <c r="CB43" s="388">
        <v>12717.03</v>
      </c>
      <c r="CC43" s="387"/>
      <c r="CD43" s="382"/>
      <c r="CE43" s="375">
        <f>ROUND(((+BZ43*Matrices!$C$65)+(BZ43*Matrices!$E$67))*Matrices!$D$59,0)</f>
        <v>3957528</v>
      </c>
      <c r="CF43" s="375">
        <f>ROUND(((+CA43*Matrices!$D$65)+(CA43*Matrices!$E$67))*Matrices!$D$59,0)</f>
        <v>11359751</v>
      </c>
      <c r="CG43" s="375">
        <f>ROUND(((+CB43*Matrices!$E$65)+(CB43*Matrices!$E$67))*Matrices!$D$59,0)</f>
        <v>18021303</v>
      </c>
      <c r="CH43" s="386"/>
      <c r="CI43" s="751"/>
      <c r="CJ43" s="389" t="s">
        <v>272</v>
      </c>
      <c r="CK43" s="388">
        <f>'AY2013-14-end_of_course'!D10</f>
        <v>11801</v>
      </c>
      <c r="CL43" s="388">
        <f>'AY2013-14-end_of_course'!E10</f>
        <v>21708.09</v>
      </c>
      <c r="CM43" s="388">
        <f>'AY2013-14-end_of_course'!F10</f>
        <v>13109.97</v>
      </c>
      <c r="CN43" s="387"/>
      <c r="CO43" s="382"/>
      <c r="CP43" s="375">
        <f>ROUND(((+CK43*Matrices!$C$65)+(CK43*Matrices!$E$67))*Matrices!$D$59,0)</f>
        <v>4029923</v>
      </c>
      <c r="CQ43" s="375">
        <f>ROUND(((+CL43*Matrices!$D$65)+(CL43*Matrices!$E$67))*Matrices!$D$59,0)</f>
        <v>11899724</v>
      </c>
      <c r="CR43" s="375">
        <f>ROUND(((+CM43*Matrices!$E$65)+(CM43*Matrices!$E$67))*Matrices!$D$59,0)</f>
        <v>18578138</v>
      </c>
    </row>
    <row r="44" spans="1:96" x14ac:dyDescent="0.2">
      <c r="B44" s="748"/>
      <c r="C44" s="385" t="s">
        <v>270</v>
      </c>
      <c r="D44" s="384">
        <f>D43/D42</f>
        <v>0.92343784057211276</v>
      </c>
      <c r="E44" s="384">
        <f>E43/E42</f>
        <v>0.92303641792245039</v>
      </c>
      <c r="F44" s="384">
        <f>F43/F42</f>
        <v>0.97689320196960105</v>
      </c>
      <c r="G44" s="383"/>
      <c r="H44" s="382"/>
      <c r="I44" s="381"/>
      <c r="J44" s="381"/>
      <c r="K44" s="381"/>
      <c r="M44" s="748"/>
      <c r="N44" s="385" t="s">
        <v>270</v>
      </c>
      <c r="O44" s="384">
        <f>O43/O42</f>
        <v>0.93450328829929874</v>
      </c>
      <c r="P44" s="384">
        <f>P43/P42</f>
        <v>0.91810109693408282</v>
      </c>
      <c r="Q44" s="384">
        <f>Q43/Q42</f>
        <v>0.97423189126058396</v>
      </c>
      <c r="R44" s="383"/>
      <c r="S44" s="382"/>
      <c r="T44" s="381"/>
      <c r="U44" s="381"/>
      <c r="V44" s="381"/>
      <c r="W44" s="383"/>
      <c r="X44" s="748"/>
      <c r="Y44" s="385" t="s">
        <v>270</v>
      </c>
      <c r="Z44" s="384">
        <f>Z43/Z42</f>
        <v>0.93146374440504953</v>
      </c>
      <c r="AA44" s="384">
        <f>AA43/AA42</f>
        <v>0.92140066062619008</v>
      </c>
      <c r="AB44" s="384">
        <f>AB43/AB42</f>
        <v>0.97524243675865796</v>
      </c>
      <c r="AC44" s="383"/>
      <c r="AD44" s="382"/>
      <c r="AE44" s="381"/>
      <c r="AF44" s="381"/>
      <c r="AG44" s="381"/>
      <c r="AI44" s="748"/>
      <c r="AJ44" s="385"/>
      <c r="AK44" s="384"/>
      <c r="AL44" s="384"/>
      <c r="AM44" s="384"/>
      <c r="AO44" s="370"/>
      <c r="AP44" s="386"/>
      <c r="AQ44" s="752"/>
      <c r="AR44" s="385" t="s">
        <v>271</v>
      </c>
      <c r="AS44" s="384">
        <f>AS43/AS42</f>
        <v>0.90010494112694617</v>
      </c>
      <c r="AT44" s="384">
        <f>AT43/AT42</f>
        <v>0.93444927337987194</v>
      </c>
      <c r="AU44" s="384">
        <f>AU43/AU42</f>
        <v>0.97506635774738448</v>
      </c>
      <c r="AV44" s="383"/>
      <c r="AW44" s="382"/>
      <c r="AX44" s="381"/>
      <c r="AY44" s="381"/>
      <c r="AZ44" s="381"/>
      <c r="BA44" s="386"/>
      <c r="BB44" s="752"/>
      <c r="BC44" s="385" t="s">
        <v>271</v>
      </c>
      <c r="BD44" s="384">
        <f>BD43/BD42</f>
        <v>0.93096591070964885</v>
      </c>
      <c r="BE44" s="384">
        <f>BE43/BE42</f>
        <v>0.91393991544576503</v>
      </c>
      <c r="BF44" s="384">
        <f>BF43/BF42</f>
        <v>0.97704333373729668</v>
      </c>
      <c r="BG44" s="383"/>
      <c r="BH44" s="382"/>
      <c r="BI44" s="381"/>
      <c r="BJ44" s="381"/>
      <c r="BK44" s="381"/>
      <c r="BM44" s="752"/>
      <c r="BN44" s="385" t="s">
        <v>270</v>
      </c>
      <c r="BO44" s="384">
        <v>0.90010494112694617</v>
      </c>
      <c r="BP44" s="384">
        <v>0.93444927337987194</v>
      </c>
      <c r="BQ44" s="384">
        <v>0.97506635774738448</v>
      </c>
      <c r="BR44" s="383"/>
      <c r="BS44" s="382"/>
      <c r="BT44" s="381"/>
      <c r="BU44" s="381"/>
      <c r="BV44" s="381"/>
      <c r="BW44" s="386"/>
      <c r="BX44" s="752"/>
      <c r="BY44" s="385" t="s">
        <v>270</v>
      </c>
      <c r="BZ44" s="384">
        <f>BZ43/BZ42</f>
        <v>0.93422007255139061</v>
      </c>
      <c r="CA44" s="384">
        <f>CA43/CA42</f>
        <v>0.91823028243841176</v>
      </c>
      <c r="CB44" s="384">
        <f>CB43/CB42</f>
        <v>0.96736142277937942</v>
      </c>
      <c r="CC44" s="383"/>
      <c r="CD44" s="382"/>
      <c r="CE44" s="381"/>
      <c r="CF44" s="381"/>
      <c r="CG44" s="381"/>
      <c r="CH44" s="386"/>
      <c r="CI44" s="752"/>
      <c r="CJ44" s="385" t="s">
        <v>270</v>
      </c>
      <c r="CK44" s="384">
        <f>CK43/CK42</f>
        <v>0.92180909232932351</v>
      </c>
      <c r="CL44" s="384">
        <f>CL43/CL42</f>
        <v>0.92394116219977784</v>
      </c>
      <c r="CM44" s="384">
        <f>CM43/CM42</f>
        <v>0.97981838565022417</v>
      </c>
      <c r="CN44" s="383"/>
      <c r="CO44" s="382"/>
      <c r="CP44" s="381"/>
      <c r="CQ44" s="381"/>
      <c r="CR44" s="381"/>
    </row>
    <row r="45" spans="1:96" x14ac:dyDescent="0.2">
      <c r="B45" s="380" t="s">
        <v>141</v>
      </c>
      <c r="C45" s="379"/>
      <c r="D45" s="378">
        <f>D43+D40+D37</f>
        <v>310078.84145518311</v>
      </c>
      <c r="E45" s="378">
        <f>E43+E40+E37</f>
        <v>199623.00847265669</v>
      </c>
      <c r="F45" s="378">
        <f>F43+F40+F37</f>
        <v>110754.89640274397</v>
      </c>
      <c r="G45" s="377"/>
      <c r="H45" s="376" t="s">
        <v>141</v>
      </c>
      <c r="I45" s="375">
        <f>I37+I40+I43</f>
        <v>53311941</v>
      </c>
      <c r="J45" s="375">
        <f>J37+J40+J43</f>
        <v>70682664</v>
      </c>
      <c r="K45" s="375">
        <f>K37+K40+K43</f>
        <v>91261650</v>
      </c>
      <c r="M45" s="380" t="s">
        <v>141</v>
      </c>
      <c r="N45" s="379"/>
      <c r="O45" s="378">
        <f>O43+O40+O37</f>
        <v>314558.08209267131</v>
      </c>
      <c r="P45" s="378">
        <f>P43+P40+P37</f>
        <v>206704.14842780185</v>
      </c>
      <c r="Q45" s="378">
        <f>Q43+Q40+Q37</f>
        <v>112105.78426733379</v>
      </c>
      <c r="R45" s="377"/>
      <c r="S45" s="376" t="s">
        <v>141</v>
      </c>
      <c r="T45" s="375">
        <f>T37+T40+T43</f>
        <v>54044460</v>
      </c>
      <c r="U45" s="375">
        <f>U37+U40+U43</f>
        <v>73075845</v>
      </c>
      <c r="V45" s="375">
        <f>V37+V40+V43</f>
        <v>92451825</v>
      </c>
      <c r="W45" s="377"/>
      <c r="X45" s="380" t="s">
        <v>141</v>
      </c>
      <c r="Y45" s="379"/>
      <c r="Z45" s="378">
        <f>Z43+Z40+Z37</f>
        <v>313803.25042166666</v>
      </c>
      <c r="AA45" s="378">
        <f>AA43+AA40+AA37</f>
        <v>211541.206989</v>
      </c>
      <c r="AB45" s="378">
        <f>AB43+AB40+AB37</f>
        <v>109711.13509366666</v>
      </c>
      <c r="AC45" s="377"/>
      <c r="AD45" s="376" t="s">
        <v>141</v>
      </c>
      <c r="AE45" s="375">
        <f>AE37+AE40+AE43</f>
        <v>53872138</v>
      </c>
      <c r="AF45" s="375">
        <f>AF37+AF40+AF43</f>
        <v>74800493</v>
      </c>
      <c r="AG45" s="375">
        <f>AG37+AG40+AG43</f>
        <v>91047678</v>
      </c>
      <c r="AI45" s="380" t="s">
        <v>141</v>
      </c>
      <c r="AJ45" s="379"/>
      <c r="AK45" s="378">
        <f>AK43+AK40+AK37</f>
        <v>-754.83167100467654</v>
      </c>
      <c r="AL45" s="378">
        <f>AL43+AL40+AL37</f>
        <v>4837.0585611981587</v>
      </c>
      <c r="AM45" s="378">
        <f>AM43+AM40+AM37</f>
        <v>-2394.6491736671269</v>
      </c>
      <c r="AO45" s="370"/>
      <c r="AP45" s="374"/>
      <c r="AQ45" s="380" t="s">
        <v>141</v>
      </c>
      <c r="AR45" s="379"/>
      <c r="AS45" s="378">
        <f>AS43+AS40+AS37</f>
        <v>299241.68788753549</v>
      </c>
      <c r="AT45" s="378">
        <f>AT43+AT40+AT37</f>
        <v>191379.88343456466</v>
      </c>
      <c r="AU45" s="378">
        <f>AU43+AU40+AU37</f>
        <v>105673.79158723055</v>
      </c>
      <c r="AV45" s="377"/>
      <c r="AW45" s="376" t="s">
        <v>141</v>
      </c>
      <c r="AX45" s="375">
        <f>AX37+AX40+AX43</f>
        <v>51414430</v>
      </c>
      <c r="AY45" s="375">
        <f>AY37+AY40+AY43</f>
        <v>67896856</v>
      </c>
      <c r="AZ45" s="375">
        <f>AZ37+AZ40+AZ43</f>
        <v>87381345</v>
      </c>
      <c r="BA45" s="374"/>
      <c r="BB45" s="380" t="s">
        <v>141</v>
      </c>
      <c r="BC45" s="379"/>
      <c r="BD45" s="378">
        <f>BD43+BD40+BD37</f>
        <v>315193.46531301393</v>
      </c>
      <c r="BE45" s="378">
        <f>BE43+BE40+BE37</f>
        <v>201757.86431640544</v>
      </c>
      <c r="BF45" s="378">
        <f>BF43+BF40+BF37</f>
        <v>113219.12762100139</v>
      </c>
      <c r="BG45" s="377"/>
      <c r="BH45" s="376" t="s">
        <v>141</v>
      </c>
      <c r="BI45" s="375">
        <f>BI37+BI40+BI43</f>
        <v>54271103</v>
      </c>
      <c r="BJ45" s="375">
        <f>BJ37+BJ40+BJ43</f>
        <v>71387631</v>
      </c>
      <c r="BK45" s="375">
        <f>BK37+BK40+BK43</f>
        <v>92891734</v>
      </c>
      <c r="BM45" s="380" t="s">
        <v>141</v>
      </c>
      <c r="BN45" s="379"/>
      <c r="BO45" s="378">
        <f>BO43+BO40+BO37</f>
        <v>315801.37116500002</v>
      </c>
      <c r="BP45" s="378">
        <f>BP43+BP40+BP37</f>
        <v>205731.27766700002</v>
      </c>
      <c r="BQ45" s="378">
        <f>BQ43+BQ40+BQ37</f>
        <v>113371.76999999999</v>
      </c>
      <c r="BR45" s="377"/>
      <c r="BS45" s="376" t="s">
        <v>141</v>
      </c>
      <c r="BT45" s="375">
        <f>BT37+BT40+BT43</f>
        <v>54250293</v>
      </c>
      <c r="BU45" s="375">
        <f>BU37+BU40+BU43</f>
        <v>72763505</v>
      </c>
      <c r="BV45" s="375">
        <f>BV37+BV40+BV43</f>
        <v>93511871</v>
      </c>
      <c r="BW45" s="374"/>
      <c r="BX45" s="380" t="s">
        <v>141</v>
      </c>
      <c r="BY45" s="379"/>
      <c r="BZ45" s="378">
        <f>BZ43+BZ40+BZ37</f>
        <v>312679.40980000002</v>
      </c>
      <c r="CA45" s="378">
        <f>CA43+CA40+CA37</f>
        <v>212623.3033</v>
      </c>
      <c r="CB45" s="378">
        <f>CB43+CB40+CB37</f>
        <v>109726.455181</v>
      </c>
      <c r="CC45" s="377"/>
      <c r="CD45" s="376" t="s">
        <v>141</v>
      </c>
      <c r="CE45" s="375">
        <f>CE37+CE40+CE43</f>
        <v>53611984</v>
      </c>
      <c r="CF45" s="375">
        <f>CF37+CF40+CF43</f>
        <v>75076400</v>
      </c>
      <c r="CG45" s="375">
        <f>CG37+CG40+CG43</f>
        <v>90951870</v>
      </c>
      <c r="CH45" s="374"/>
      <c r="CI45" s="380" t="s">
        <v>141</v>
      </c>
      <c r="CJ45" s="379"/>
      <c r="CK45" s="378">
        <f>CK43+CK40+CK37</f>
        <v>312928.97029999999</v>
      </c>
      <c r="CL45" s="378">
        <f>CL43+CL40+CL37</f>
        <v>216269.03999999998</v>
      </c>
      <c r="CM45" s="378">
        <f>CM43+CM40+CM37</f>
        <v>106035.1801</v>
      </c>
      <c r="CN45" s="377"/>
      <c r="CO45" s="376" t="s">
        <v>141</v>
      </c>
      <c r="CP45" s="375">
        <f>CP37+CP40+CP43</f>
        <v>53754136</v>
      </c>
      <c r="CQ45" s="375">
        <f>CQ37+CQ40+CQ43</f>
        <v>76561576</v>
      </c>
      <c r="CR45" s="375">
        <f>CR37+CR40+CR43</f>
        <v>88679295</v>
      </c>
    </row>
    <row r="46" spans="1:96" x14ac:dyDescent="0.2">
      <c r="D46" s="373" t="s">
        <v>269</v>
      </c>
      <c r="E46" s="373"/>
      <c r="F46" s="350">
        <f>SUM(D45:F45)</f>
        <v>620456.74633058382</v>
      </c>
      <c r="G46" s="350"/>
      <c r="H46" s="369"/>
      <c r="I46" s="372" t="s">
        <v>268</v>
      </c>
      <c r="J46" s="371"/>
      <c r="K46" s="368">
        <f>SUM(I45:K45)</f>
        <v>215256255</v>
      </c>
      <c r="O46" s="373" t="s">
        <v>269</v>
      </c>
      <c r="P46" s="373"/>
      <c r="Q46" s="350">
        <f>SUM(O45:Q45)</f>
        <v>633368.0147878069</v>
      </c>
      <c r="R46" s="350"/>
      <c r="S46" s="369"/>
      <c r="T46" s="372" t="s">
        <v>268</v>
      </c>
      <c r="U46" s="371"/>
      <c r="V46" s="368">
        <f>SUM(T45:V45)</f>
        <v>219572130</v>
      </c>
      <c r="W46" s="350"/>
      <c r="Z46" s="373" t="s">
        <v>269</v>
      </c>
      <c r="AA46" s="373"/>
      <c r="AB46" s="350">
        <f>SUM(Z45:AB45)</f>
        <v>635055.59250433324</v>
      </c>
      <c r="AC46" s="350"/>
      <c r="AD46" s="369"/>
      <c r="AE46" s="372" t="s">
        <v>268</v>
      </c>
      <c r="AF46" s="371"/>
      <c r="AG46" s="368">
        <f>SUM(AE45:AG45)</f>
        <v>219720309</v>
      </c>
      <c r="AK46" s="373" t="s">
        <v>269</v>
      </c>
      <c r="AL46" s="373"/>
      <c r="AM46" s="350">
        <f>SUM(AK45:AM45)</f>
        <v>1687.5777165263553</v>
      </c>
      <c r="AO46" s="368">
        <f>ROUND(AG46-V46,0)</f>
        <v>148179</v>
      </c>
      <c r="AP46" s="374"/>
      <c r="AS46" s="373" t="s">
        <v>269</v>
      </c>
      <c r="AT46" s="373"/>
      <c r="AU46" s="350">
        <f>SUM(AS45:AU45)</f>
        <v>596295.36290933064</v>
      </c>
      <c r="AV46" s="350"/>
      <c r="AW46" s="369"/>
      <c r="AX46" s="372" t="s">
        <v>268</v>
      </c>
      <c r="AY46" s="371"/>
      <c r="AZ46" s="368">
        <f>SUM(AX45:AZ45)</f>
        <v>206692631</v>
      </c>
      <c r="BA46" s="374"/>
      <c r="BD46" s="373" t="s">
        <v>269</v>
      </c>
      <c r="BE46" s="373"/>
      <c r="BF46" s="350">
        <f>SUM(BD45:BF45)</f>
        <v>630170.4572504207</v>
      </c>
      <c r="BG46" s="350"/>
      <c r="BH46" s="369"/>
      <c r="BI46" s="372" t="s">
        <v>268</v>
      </c>
      <c r="BJ46" s="371"/>
      <c r="BK46" s="368">
        <f>SUM(BI45:BK45)</f>
        <v>218550468</v>
      </c>
      <c r="BO46" s="373" t="s">
        <v>269</v>
      </c>
      <c r="BP46" s="373"/>
      <c r="BQ46" s="350">
        <f>SUM(BO45:BQ45)</f>
        <v>634904.418832</v>
      </c>
      <c r="BR46" s="350"/>
      <c r="BS46" s="369"/>
      <c r="BT46" s="372" t="s">
        <v>268</v>
      </c>
      <c r="BU46" s="371"/>
      <c r="BV46" s="368">
        <f>SUM(BT45:BV45)</f>
        <v>220525669</v>
      </c>
      <c r="BW46" s="374"/>
      <c r="BZ46" s="373" t="s">
        <v>269</v>
      </c>
      <c r="CA46" s="373"/>
      <c r="CB46" s="350">
        <f>SUM(BZ45:CB45)</f>
        <v>635029.16828100011</v>
      </c>
      <c r="CC46" s="350"/>
      <c r="CD46" s="369"/>
      <c r="CE46" s="372" t="s">
        <v>268</v>
      </c>
      <c r="CF46" s="371"/>
      <c r="CG46" s="368">
        <f>SUM(CE45:CG45)</f>
        <v>219640254</v>
      </c>
      <c r="CH46" s="374"/>
      <c r="CK46" s="373" t="s">
        <v>269</v>
      </c>
      <c r="CL46" s="373"/>
      <c r="CM46" s="350">
        <f>SUM(CK45:CM45)</f>
        <v>635233.19039999996</v>
      </c>
      <c r="CN46" s="350"/>
      <c r="CO46" s="369"/>
      <c r="CP46" s="372" t="s">
        <v>268</v>
      </c>
      <c r="CQ46" s="371"/>
      <c r="CR46" s="368">
        <f>SUM(CP45:CR45)</f>
        <v>218995007</v>
      </c>
    </row>
    <row r="47" spans="1:96" x14ac:dyDescent="0.2">
      <c r="H47" s="369"/>
      <c r="I47" s="369"/>
      <c r="J47" s="369"/>
      <c r="K47" s="369"/>
      <c r="S47" s="369"/>
      <c r="T47" s="369"/>
      <c r="U47" s="369"/>
      <c r="V47" s="369"/>
      <c r="AD47" s="369"/>
      <c r="AE47" s="369"/>
      <c r="AF47" s="369"/>
      <c r="AG47" s="369"/>
      <c r="AO47" s="370"/>
      <c r="AU47" s="310">
        <f>AS36+AT36+AU36+AS39+AT39+AU39+AS42+AT42+AU42</f>
        <v>645633</v>
      </c>
      <c r="AW47" s="369"/>
      <c r="AX47" s="369"/>
      <c r="AY47" s="369"/>
      <c r="AZ47" s="369"/>
      <c r="BF47" s="310">
        <f>BD36+BE36+BF36+BD39+BE39+BF39+BD42+BE42+BF42</f>
        <v>679706.28899999999</v>
      </c>
      <c r="BH47" s="369"/>
      <c r="BI47" s="369"/>
      <c r="BJ47" s="369"/>
      <c r="BK47" s="369"/>
      <c r="BS47" s="369"/>
      <c r="BT47" s="369"/>
      <c r="BU47" s="369"/>
      <c r="BV47" s="369"/>
      <c r="CD47" s="369"/>
      <c r="CE47" s="369"/>
      <c r="CF47" s="369"/>
      <c r="CG47" s="369"/>
      <c r="CO47" s="369"/>
      <c r="CP47" s="369"/>
      <c r="CQ47" s="369"/>
      <c r="CR47" s="369"/>
    </row>
    <row r="48" spans="1:96" x14ac:dyDescent="0.2">
      <c r="A48" s="110" t="s">
        <v>59</v>
      </c>
      <c r="B48" s="402"/>
      <c r="C48" s="401"/>
      <c r="D48" s="749" t="s">
        <v>276</v>
      </c>
      <c r="E48" s="749"/>
      <c r="F48" s="750"/>
      <c r="G48" s="400"/>
      <c r="H48" s="393"/>
      <c r="I48" s="753" t="s">
        <v>276</v>
      </c>
      <c r="J48" s="754"/>
      <c r="K48" s="755"/>
      <c r="M48" s="402"/>
      <c r="N48" s="401"/>
      <c r="O48" s="749" t="s">
        <v>276</v>
      </c>
      <c r="P48" s="749"/>
      <c r="Q48" s="750"/>
      <c r="R48" s="400"/>
      <c r="S48" s="393"/>
      <c r="T48" s="753" t="s">
        <v>276</v>
      </c>
      <c r="U48" s="754"/>
      <c r="V48" s="755"/>
      <c r="W48" s="400"/>
      <c r="X48" s="402"/>
      <c r="Y48" s="401"/>
      <c r="Z48" s="749" t="s">
        <v>276</v>
      </c>
      <c r="AA48" s="749"/>
      <c r="AB48" s="750"/>
      <c r="AC48" s="400"/>
      <c r="AD48" s="393"/>
      <c r="AE48" s="753" t="s">
        <v>276</v>
      </c>
      <c r="AF48" s="754"/>
      <c r="AG48" s="755"/>
      <c r="AI48" s="402"/>
      <c r="AJ48" s="401"/>
      <c r="AK48" s="749" t="s">
        <v>276</v>
      </c>
      <c r="AL48" s="749"/>
      <c r="AM48" s="750"/>
      <c r="AO48" s="370"/>
      <c r="AP48" s="403"/>
      <c r="AQ48" s="402"/>
      <c r="AR48" s="401"/>
      <c r="AS48" s="756" t="s">
        <v>276</v>
      </c>
      <c r="AT48" s="756"/>
      <c r="AU48" s="757"/>
      <c r="AV48" s="400"/>
      <c r="AW48" s="393"/>
      <c r="AX48" s="753" t="s">
        <v>276</v>
      </c>
      <c r="AY48" s="754"/>
      <c r="AZ48" s="755"/>
      <c r="BA48" s="403"/>
      <c r="BB48" s="402"/>
      <c r="BC48" s="401"/>
      <c r="BD48" s="756" t="s">
        <v>276</v>
      </c>
      <c r="BE48" s="756"/>
      <c r="BF48" s="757"/>
      <c r="BG48" s="400"/>
      <c r="BH48" s="393"/>
      <c r="BI48" s="753" t="s">
        <v>276</v>
      </c>
      <c r="BJ48" s="754"/>
      <c r="BK48" s="755"/>
      <c r="BM48" s="402"/>
      <c r="BN48" s="401"/>
      <c r="BO48" s="756" t="s">
        <v>276</v>
      </c>
      <c r="BP48" s="756"/>
      <c r="BQ48" s="757"/>
      <c r="BR48" s="400"/>
      <c r="BS48" s="393"/>
      <c r="BT48" s="753" t="s">
        <v>276</v>
      </c>
      <c r="BU48" s="754"/>
      <c r="BV48" s="755"/>
      <c r="BW48" s="403"/>
      <c r="BX48" s="402"/>
      <c r="BY48" s="401"/>
      <c r="BZ48" s="756" t="s">
        <v>276</v>
      </c>
      <c r="CA48" s="756"/>
      <c r="CB48" s="757"/>
      <c r="CC48" s="400"/>
      <c r="CD48" s="393"/>
      <c r="CE48" s="753" t="s">
        <v>276</v>
      </c>
      <c r="CF48" s="754"/>
      <c r="CG48" s="755"/>
      <c r="CH48" s="403"/>
      <c r="CI48" s="402"/>
      <c r="CJ48" s="401"/>
      <c r="CK48" s="756" t="s">
        <v>276</v>
      </c>
      <c r="CL48" s="756"/>
      <c r="CM48" s="757"/>
      <c r="CN48" s="400"/>
      <c r="CO48" s="393"/>
      <c r="CP48" s="753" t="s">
        <v>276</v>
      </c>
      <c r="CQ48" s="754"/>
      <c r="CR48" s="755"/>
    </row>
    <row r="49" spans="1:96" x14ac:dyDescent="0.2">
      <c r="B49" s="398" t="s">
        <v>229</v>
      </c>
      <c r="C49" s="398"/>
      <c r="D49" s="397" t="s">
        <v>228</v>
      </c>
      <c r="E49" s="396" t="s">
        <v>227</v>
      </c>
      <c r="F49" s="396" t="s">
        <v>226</v>
      </c>
      <c r="G49" s="395"/>
      <c r="H49" s="394" t="s">
        <v>229</v>
      </c>
      <c r="I49" s="393" t="s">
        <v>228</v>
      </c>
      <c r="J49" s="392" t="s">
        <v>227</v>
      </c>
      <c r="K49" s="392" t="s">
        <v>226</v>
      </c>
      <c r="M49" s="398" t="s">
        <v>229</v>
      </c>
      <c r="N49" s="398"/>
      <c r="O49" s="397" t="s">
        <v>228</v>
      </c>
      <c r="P49" s="396" t="s">
        <v>227</v>
      </c>
      <c r="Q49" s="396" t="s">
        <v>226</v>
      </c>
      <c r="R49" s="395"/>
      <c r="S49" s="394" t="s">
        <v>229</v>
      </c>
      <c r="T49" s="393" t="s">
        <v>228</v>
      </c>
      <c r="U49" s="392" t="s">
        <v>227</v>
      </c>
      <c r="V49" s="392" t="s">
        <v>226</v>
      </c>
      <c r="W49" s="395"/>
      <c r="X49" s="398" t="s">
        <v>229</v>
      </c>
      <c r="Y49" s="398"/>
      <c r="Z49" s="397" t="s">
        <v>228</v>
      </c>
      <c r="AA49" s="396" t="s">
        <v>227</v>
      </c>
      <c r="AB49" s="396" t="s">
        <v>226</v>
      </c>
      <c r="AC49" s="395"/>
      <c r="AD49" s="394" t="s">
        <v>229</v>
      </c>
      <c r="AE49" s="393" t="s">
        <v>228</v>
      </c>
      <c r="AF49" s="392" t="s">
        <v>227</v>
      </c>
      <c r="AG49" s="392" t="s">
        <v>226</v>
      </c>
      <c r="AI49" s="398" t="s">
        <v>229</v>
      </c>
      <c r="AJ49" s="398"/>
      <c r="AK49" s="397" t="s">
        <v>228</v>
      </c>
      <c r="AL49" s="396" t="s">
        <v>227</v>
      </c>
      <c r="AM49" s="396" t="s">
        <v>226</v>
      </c>
      <c r="AO49" s="370"/>
      <c r="AP49" s="399"/>
      <c r="AQ49" s="398" t="s">
        <v>229</v>
      </c>
      <c r="AR49" s="398"/>
      <c r="AS49" s="397" t="s">
        <v>228</v>
      </c>
      <c r="AT49" s="396" t="s">
        <v>227</v>
      </c>
      <c r="AU49" s="396" t="s">
        <v>226</v>
      </c>
      <c r="AV49" s="395"/>
      <c r="AW49" s="394" t="s">
        <v>229</v>
      </c>
      <c r="AX49" s="393" t="s">
        <v>228</v>
      </c>
      <c r="AY49" s="392" t="s">
        <v>227</v>
      </c>
      <c r="AZ49" s="392" t="s">
        <v>226</v>
      </c>
      <c r="BA49" s="399"/>
      <c r="BB49" s="398" t="s">
        <v>229</v>
      </c>
      <c r="BC49" s="398"/>
      <c r="BD49" s="397" t="s">
        <v>228</v>
      </c>
      <c r="BE49" s="396" t="s">
        <v>227</v>
      </c>
      <c r="BF49" s="396" t="s">
        <v>226</v>
      </c>
      <c r="BG49" s="395"/>
      <c r="BH49" s="394" t="s">
        <v>229</v>
      </c>
      <c r="BI49" s="393" t="s">
        <v>228</v>
      </c>
      <c r="BJ49" s="392" t="s">
        <v>227</v>
      </c>
      <c r="BK49" s="392" t="s">
        <v>226</v>
      </c>
      <c r="BM49" s="398" t="s">
        <v>229</v>
      </c>
      <c r="BN49" s="398"/>
      <c r="BO49" s="397" t="s">
        <v>228</v>
      </c>
      <c r="BP49" s="396" t="s">
        <v>227</v>
      </c>
      <c r="BQ49" s="396" t="s">
        <v>226</v>
      </c>
      <c r="BR49" s="395"/>
      <c r="BS49" s="394" t="s">
        <v>229</v>
      </c>
      <c r="BT49" s="393" t="s">
        <v>228</v>
      </c>
      <c r="BU49" s="392" t="s">
        <v>227</v>
      </c>
      <c r="BV49" s="392" t="s">
        <v>226</v>
      </c>
      <c r="BW49" s="399"/>
      <c r="BX49" s="398" t="s">
        <v>229</v>
      </c>
      <c r="BY49" s="398"/>
      <c r="BZ49" s="397" t="s">
        <v>228</v>
      </c>
      <c r="CA49" s="396" t="s">
        <v>227</v>
      </c>
      <c r="CB49" s="396" t="s">
        <v>226</v>
      </c>
      <c r="CC49" s="395"/>
      <c r="CD49" s="394" t="s">
        <v>229</v>
      </c>
      <c r="CE49" s="393" t="s">
        <v>228</v>
      </c>
      <c r="CF49" s="392" t="s">
        <v>227</v>
      </c>
      <c r="CG49" s="392" t="s">
        <v>226</v>
      </c>
      <c r="CH49" s="399"/>
      <c r="CI49" s="398" t="s">
        <v>229</v>
      </c>
      <c r="CJ49" s="398"/>
      <c r="CK49" s="397" t="s">
        <v>228</v>
      </c>
      <c r="CL49" s="396" t="s">
        <v>227</v>
      </c>
      <c r="CM49" s="396" t="s">
        <v>226</v>
      </c>
      <c r="CN49" s="395"/>
      <c r="CO49" s="394" t="s">
        <v>229</v>
      </c>
      <c r="CP49" s="393" t="s">
        <v>228</v>
      </c>
      <c r="CQ49" s="392" t="s">
        <v>227</v>
      </c>
      <c r="CR49" s="392" t="s">
        <v>226</v>
      </c>
    </row>
    <row r="50" spans="1:96" x14ac:dyDescent="0.2">
      <c r="B50" s="746" t="s">
        <v>225</v>
      </c>
      <c r="C50" s="391" t="s">
        <v>274</v>
      </c>
      <c r="D50" s="390">
        <f t="shared" ref="D50:F51" si="36">(AS50+BD50+BO50)/3</f>
        <v>53253</v>
      </c>
      <c r="E50" s="390">
        <f t="shared" si="36"/>
        <v>30402.933333333334</v>
      </c>
      <c r="F50" s="390">
        <f t="shared" si="36"/>
        <v>10819.066666666668</v>
      </c>
      <c r="G50" s="386"/>
      <c r="H50" s="382" t="s">
        <v>225</v>
      </c>
      <c r="I50" s="381"/>
      <c r="J50" s="381"/>
      <c r="K50" s="381"/>
      <c r="M50" s="746" t="s">
        <v>225</v>
      </c>
      <c r="N50" s="391" t="s">
        <v>274</v>
      </c>
      <c r="O50" s="390">
        <f t="shared" ref="O50:Q51" si="37">(+BD50+BO50+BZ50)/3</f>
        <v>55423.1</v>
      </c>
      <c r="P50" s="390">
        <f t="shared" si="37"/>
        <v>29845.933333333334</v>
      </c>
      <c r="Q50" s="390">
        <f t="shared" si="37"/>
        <v>11486.033333333333</v>
      </c>
      <c r="R50" s="386"/>
      <c r="S50" s="382" t="s">
        <v>225</v>
      </c>
      <c r="T50" s="381"/>
      <c r="U50" s="381"/>
      <c r="V50" s="381"/>
      <c r="W50" s="386"/>
      <c r="X50" s="746" t="s">
        <v>225</v>
      </c>
      <c r="Y50" s="391" t="s">
        <v>274</v>
      </c>
      <c r="Z50" s="390">
        <f t="shared" ref="Z50:AB51" si="38">(+BO50+BZ50+CK50)/3</f>
        <v>55143.766666666663</v>
      </c>
      <c r="AA50" s="390">
        <f t="shared" si="38"/>
        <v>28771.200000000001</v>
      </c>
      <c r="AB50" s="390">
        <f t="shared" si="38"/>
        <v>11546.4</v>
      </c>
      <c r="AC50" s="386"/>
      <c r="AD50" s="382" t="s">
        <v>225</v>
      </c>
      <c r="AE50" s="381"/>
      <c r="AF50" s="381"/>
      <c r="AG50" s="381"/>
      <c r="AI50" s="746" t="s">
        <v>225</v>
      </c>
      <c r="AJ50" s="391" t="s">
        <v>274</v>
      </c>
      <c r="AK50" s="390">
        <f t="shared" ref="AK50:AM51" si="39">IFERROR(Z50-O50,0)</f>
        <v>-279.33333333333576</v>
      </c>
      <c r="AL50" s="390">
        <f t="shared" si="39"/>
        <v>-1074.7333333333336</v>
      </c>
      <c r="AM50" s="390">
        <f t="shared" si="39"/>
        <v>60.366666666666788</v>
      </c>
      <c r="AO50" s="370"/>
      <c r="AP50" s="386"/>
      <c r="AQ50" s="746" t="s">
        <v>225</v>
      </c>
      <c r="AR50" s="391" t="s">
        <v>275</v>
      </c>
      <c r="AS50" s="390">
        <v>50233</v>
      </c>
      <c r="AT50" s="390">
        <v>29689</v>
      </c>
      <c r="AU50" s="390">
        <v>9582</v>
      </c>
      <c r="AV50" s="386"/>
      <c r="AW50" s="382" t="s">
        <v>225</v>
      </c>
      <c r="AX50" s="381"/>
      <c r="AY50" s="381"/>
      <c r="AZ50" s="381"/>
      <c r="BA50" s="386"/>
      <c r="BB50" s="746" t="s">
        <v>225</v>
      </c>
      <c r="BC50" s="391" t="s">
        <v>275</v>
      </c>
      <c r="BD50" s="390">
        <v>53767</v>
      </c>
      <c r="BE50" s="390">
        <v>31029.800000000003</v>
      </c>
      <c r="BF50" s="390">
        <v>11332</v>
      </c>
      <c r="BG50" s="386"/>
      <c r="BH50" s="382" t="s">
        <v>225</v>
      </c>
      <c r="BI50" s="381"/>
      <c r="BJ50" s="381"/>
      <c r="BK50" s="381"/>
      <c r="BM50" s="746" t="s">
        <v>225</v>
      </c>
      <c r="BN50" s="391" t="s">
        <v>274</v>
      </c>
      <c r="BO50" s="390">
        <v>55759</v>
      </c>
      <c r="BP50" s="390">
        <v>30490</v>
      </c>
      <c r="BQ50" s="390">
        <v>11543.2</v>
      </c>
      <c r="BR50" s="386"/>
      <c r="BS50" s="382" t="s">
        <v>225</v>
      </c>
      <c r="BT50" s="381"/>
      <c r="BU50" s="381"/>
      <c r="BV50" s="381"/>
      <c r="BW50" s="386"/>
      <c r="BX50" s="746" t="s">
        <v>225</v>
      </c>
      <c r="BY50" s="391" t="s">
        <v>274</v>
      </c>
      <c r="BZ50" s="390">
        <v>56743.3</v>
      </c>
      <c r="CA50" s="390">
        <v>28018</v>
      </c>
      <c r="CB50" s="390">
        <v>11582.9</v>
      </c>
      <c r="CC50" s="386"/>
      <c r="CD50" s="382" t="s">
        <v>225</v>
      </c>
      <c r="CE50" s="381"/>
      <c r="CF50" s="381"/>
      <c r="CG50" s="381"/>
      <c r="CH50" s="386"/>
      <c r="CI50" s="746" t="s">
        <v>225</v>
      </c>
      <c r="CJ50" s="391" t="s">
        <v>274</v>
      </c>
      <c r="CK50" s="390">
        <f>'AY2013-14-Census'!D11</f>
        <v>52929</v>
      </c>
      <c r="CL50" s="390">
        <f>'AY2013-14-Census'!E11</f>
        <v>27805.599999999999</v>
      </c>
      <c r="CM50" s="390">
        <f>'AY2013-14-Census'!F11</f>
        <v>11513.1</v>
      </c>
      <c r="CN50" s="386"/>
      <c r="CO50" s="382" t="s">
        <v>225</v>
      </c>
      <c r="CP50" s="381"/>
      <c r="CQ50" s="381"/>
      <c r="CR50" s="381"/>
    </row>
    <row r="51" spans="1:96" x14ac:dyDescent="0.2">
      <c r="B51" s="747"/>
      <c r="C51" s="389" t="s">
        <v>272</v>
      </c>
      <c r="D51" s="388">
        <f t="shared" si="36"/>
        <v>48688.628073156957</v>
      </c>
      <c r="E51" s="388">
        <f t="shared" si="36"/>
        <v>28829.276114755568</v>
      </c>
      <c r="F51" s="388">
        <f t="shared" si="36"/>
        <v>10335.278937097617</v>
      </c>
      <c r="G51" s="387"/>
      <c r="H51" s="382"/>
      <c r="I51" s="375">
        <f>ROUND(((+D51*Matrices!$C$63)+(D51*Matrices!$E$67))*Matrices!$D$59,0)</f>
        <v>7481981</v>
      </c>
      <c r="J51" s="375">
        <f>ROUND(((+E51*Matrices!$D$63)+(E51*Matrices!$E$67))*Matrices!$D$59,0)</f>
        <v>9045762</v>
      </c>
      <c r="K51" s="375">
        <f>ROUND(((+F51*Matrices!$E$63)+(F51*Matrices!$E$67))*Matrices!$D$59,0)</f>
        <v>6773949</v>
      </c>
      <c r="M51" s="747"/>
      <c r="N51" s="389" t="s">
        <v>272</v>
      </c>
      <c r="O51" s="388">
        <f t="shared" si="37"/>
        <v>51128.994003947002</v>
      </c>
      <c r="P51" s="388">
        <f t="shared" si="37"/>
        <v>28528.321288963896</v>
      </c>
      <c r="Q51" s="388">
        <f t="shared" si="37"/>
        <v>10870.563657119137</v>
      </c>
      <c r="R51" s="387"/>
      <c r="S51" s="382"/>
      <c r="T51" s="375">
        <f>ROUND(((+O51*Matrices!$C$63)+(O51*Matrices!$E$67))*Matrices!$D$59,0)</f>
        <v>7856993</v>
      </c>
      <c r="U51" s="375">
        <f>ROUND(((+P51*Matrices!$D$63)+(P51*Matrices!$E$67))*Matrices!$D$59,0)</f>
        <v>8951331</v>
      </c>
      <c r="V51" s="375">
        <f>ROUND(((+Q51*Matrices!$E$63)+(Q51*Matrices!$E$67))*Matrices!$D$59,0)</f>
        <v>7124785</v>
      </c>
      <c r="W51" s="387"/>
      <c r="X51" s="747"/>
      <c r="Y51" s="389" t="s">
        <v>272</v>
      </c>
      <c r="Z51" s="388">
        <f t="shared" si="38"/>
        <v>50873.689466666663</v>
      </c>
      <c r="AA51" s="388">
        <f t="shared" si="38"/>
        <v>27495.039999999997</v>
      </c>
      <c r="AB51" s="388">
        <f t="shared" si="38"/>
        <v>10872.983333333334</v>
      </c>
      <c r="AC51" s="387"/>
      <c r="AD51" s="382"/>
      <c r="AE51" s="375">
        <f>ROUND(((+Z51*Matrices!$C$63)+(Z51*Matrices!$E$67))*Matrices!$D$59,0)</f>
        <v>7817760</v>
      </c>
      <c r="AF51" s="375">
        <f>ROUND(((+AA51*Matrices!$D$63)+(AA51*Matrices!$E$67))*Matrices!$D$59,0)</f>
        <v>8627119</v>
      </c>
      <c r="AG51" s="375">
        <f>ROUND(((+AB51*Matrices!$E$63)+(AB51*Matrices!$E$67))*Matrices!$D$59,0)</f>
        <v>7126371</v>
      </c>
      <c r="AI51" s="747"/>
      <c r="AJ51" s="389" t="s">
        <v>272</v>
      </c>
      <c r="AK51" s="388">
        <f t="shared" si="39"/>
        <v>-255.30453728033899</v>
      </c>
      <c r="AL51" s="388">
        <f t="shared" si="39"/>
        <v>-1033.281288963899</v>
      </c>
      <c r="AM51" s="388">
        <f t="shared" si="39"/>
        <v>2.4196762141964427</v>
      </c>
      <c r="AO51" s="370"/>
      <c r="AP51" s="386"/>
      <c r="AQ51" s="751"/>
      <c r="AR51" s="389" t="s">
        <v>273</v>
      </c>
      <c r="AS51" s="388">
        <f>AS50*BO52</f>
        <v>45214.971507629889</v>
      </c>
      <c r="AT51" s="388">
        <f>AT50*BP52</f>
        <v>27742.864477375017</v>
      </c>
      <c r="AU51" s="388">
        <f>AU50*BQ52</f>
        <v>9343.0858399354383</v>
      </c>
      <c r="AV51" s="387"/>
      <c r="AW51" s="382"/>
      <c r="AX51" s="375">
        <f>ROUND(((+AS51*Matrices!$C$63)+(AS51*Matrices!$E$67))*Matrices!$D$59,0)</f>
        <v>6948185</v>
      </c>
      <c r="AY51" s="375">
        <f>ROUND(((+AT51*Matrices!$D$63)+(AT51*Matrices!$E$67))*Matrices!$D$59,0)</f>
        <v>8704879</v>
      </c>
      <c r="AZ51" s="375">
        <f>ROUND(((+AU51*Matrices!$E$63)+(AU51*Matrices!$E$67))*Matrices!$D$59,0)</f>
        <v>6123645</v>
      </c>
      <c r="BA51" s="386"/>
      <c r="BB51" s="751"/>
      <c r="BC51" s="389" t="s">
        <v>273</v>
      </c>
      <c r="BD51" s="388">
        <v>49316.914011840992</v>
      </c>
      <c r="BE51" s="388">
        <v>29580.963866891689</v>
      </c>
      <c r="BF51" s="388">
        <v>10795.740971357409</v>
      </c>
      <c r="BG51" s="387"/>
      <c r="BH51" s="382"/>
      <c r="BI51" s="375">
        <f>ROUND(((+BD51*Matrices!$C$63)+(BD51*Matrices!$E$67))*Matrices!$D$59,0)</f>
        <v>7578530</v>
      </c>
      <c r="BJ51" s="375">
        <f>ROUND(((+BE51*Matrices!$D$63)+(BE51*Matrices!$E$67))*Matrices!$D$59,0)</f>
        <v>9281619</v>
      </c>
      <c r="BK51" s="375">
        <f>ROUND(((+BF51*Matrices!$E$63)+(BF51*Matrices!$E$67))*Matrices!$D$59,0)</f>
        <v>7075745</v>
      </c>
      <c r="BM51" s="751"/>
      <c r="BN51" s="389" t="s">
        <v>272</v>
      </c>
      <c r="BO51" s="388">
        <v>51533.998699999996</v>
      </c>
      <c r="BP51" s="388">
        <v>29164</v>
      </c>
      <c r="BQ51" s="388">
        <v>10867.01</v>
      </c>
      <c r="BR51" s="387"/>
      <c r="BS51" s="382"/>
      <c r="BT51" s="375">
        <f>ROUND(((+BO51*Matrices!$C$63)+(BO51*Matrices!$E$67))*Matrices!$D$59,0)</f>
        <v>7919230</v>
      </c>
      <c r="BU51" s="375">
        <f>ROUND(((+BP51*Matrices!$D$63)+(BP51*Matrices!$E$67))*Matrices!$D$59,0)</f>
        <v>9150788</v>
      </c>
      <c r="BV51" s="375">
        <f>ROUND(((+BQ51*Matrices!$E$63)+(BQ51*Matrices!$E$67))*Matrices!$D$59,0)</f>
        <v>7122456</v>
      </c>
      <c r="BW51" s="386"/>
      <c r="BX51" s="751"/>
      <c r="BY51" s="389" t="s">
        <v>272</v>
      </c>
      <c r="BZ51" s="388">
        <v>52536.069300000003</v>
      </c>
      <c r="CA51" s="388">
        <v>26840</v>
      </c>
      <c r="CB51" s="388">
        <v>10948.94</v>
      </c>
      <c r="CC51" s="387"/>
      <c r="CD51" s="382"/>
      <c r="CE51" s="375">
        <f>ROUND(((+BZ51*Matrices!$C$63)+(BZ51*Matrices!$E$67))*Matrices!$D$59,0)</f>
        <v>8073218</v>
      </c>
      <c r="CF51" s="375">
        <f>ROUND(((+CA51*Matrices!$D$63)+(CA51*Matrices!$E$67))*Matrices!$D$59,0)</f>
        <v>8421587</v>
      </c>
      <c r="CG51" s="375">
        <f>ROUND(((+CB51*Matrices!$E$63)+(CB51*Matrices!$E$67))*Matrices!$D$59,0)</f>
        <v>7176154</v>
      </c>
      <c r="CH51" s="386"/>
      <c r="CI51" s="751"/>
      <c r="CJ51" s="389" t="s">
        <v>272</v>
      </c>
      <c r="CK51" s="388">
        <f>'AY2013-14-end_of_course'!D11</f>
        <v>48551.000399999997</v>
      </c>
      <c r="CL51" s="388">
        <f>'AY2013-14-end_of_course'!E11</f>
        <v>26481.119999999999</v>
      </c>
      <c r="CM51" s="388">
        <f>'AY2013-14-end_of_course'!F11</f>
        <v>10803</v>
      </c>
      <c r="CN51" s="387"/>
      <c r="CO51" s="382"/>
      <c r="CP51" s="375">
        <f>ROUND(((+CK51*Matrices!$C$63)+(CK51*Matrices!$E$67))*Matrices!$D$59,0)</f>
        <v>7460832</v>
      </c>
      <c r="CQ51" s="375">
        <f>ROUND(((+CL51*Matrices!$D$63)+(CL51*Matrices!$E$67))*Matrices!$D$59,0)</f>
        <v>8308981</v>
      </c>
      <c r="CR51" s="375">
        <f>ROUND(((+CM51*Matrices!$E$63)+(CM51*Matrices!$E$67))*Matrices!$D$59,0)</f>
        <v>7080502</v>
      </c>
    </row>
    <row r="52" spans="1:96" x14ac:dyDescent="0.2">
      <c r="B52" s="748"/>
      <c r="C52" s="385" t="s">
        <v>270</v>
      </c>
      <c r="D52" s="384">
        <f>D51/D50</f>
        <v>0.91428892406356366</v>
      </c>
      <c r="E52" s="384">
        <f>E51/E50</f>
        <v>0.94823995430557906</v>
      </c>
      <c r="F52" s="384">
        <f>F51/F50</f>
        <v>0.95528378329901686</v>
      </c>
      <c r="G52" s="383"/>
      <c r="H52" s="382"/>
      <c r="I52" s="381"/>
      <c r="J52" s="381"/>
      <c r="K52" s="381"/>
      <c r="M52" s="748"/>
      <c r="N52" s="385" t="s">
        <v>270</v>
      </c>
      <c r="O52" s="384">
        <f>O51/O50</f>
        <v>0.92252136751547642</v>
      </c>
      <c r="P52" s="384">
        <f>P51/P50</f>
        <v>0.95585287852607148</v>
      </c>
      <c r="Q52" s="384">
        <f>Q51/Q50</f>
        <v>0.94641582012233449</v>
      </c>
      <c r="R52" s="383"/>
      <c r="S52" s="382"/>
      <c r="T52" s="381"/>
      <c r="U52" s="381"/>
      <c r="V52" s="381"/>
      <c r="W52" s="383"/>
      <c r="X52" s="748"/>
      <c r="Y52" s="385" t="s">
        <v>270</v>
      </c>
      <c r="Z52" s="384">
        <f>Z51/Z50</f>
        <v>0.92256464405466199</v>
      </c>
      <c r="AA52" s="384">
        <f>AA51/AA50</f>
        <v>0.95564453342231104</v>
      </c>
      <c r="AB52" s="384">
        <f>AB51/AB50</f>
        <v>0.94167734820665605</v>
      </c>
      <c r="AC52" s="383"/>
      <c r="AD52" s="382"/>
      <c r="AE52" s="381"/>
      <c r="AF52" s="381"/>
      <c r="AG52" s="381"/>
      <c r="AI52" s="748"/>
      <c r="AJ52" s="385"/>
      <c r="AK52" s="384"/>
      <c r="AL52" s="384"/>
      <c r="AM52" s="384"/>
      <c r="AO52" s="370"/>
      <c r="AP52" s="386"/>
      <c r="AQ52" s="752"/>
      <c r="AR52" s="385" t="s">
        <v>271</v>
      </c>
      <c r="AS52" s="384">
        <f>AS51/AS50</f>
        <v>0.90010494112694617</v>
      </c>
      <c r="AT52" s="384">
        <f>AT51/AT50</f>
        <v>0.93444927337987194</v>
      </c>
      <c r="AU52" s="384">
        <f>AU51/AU50</f>
        <v>0.97506635774738448</v>
      </c>
      <c r="AV52" s="383"/>
      <c r="AW52" s="382"/>
      <c r="AX52" s="381"/>
      <c r="AY52" s="381"/>
      <c r="AZ52" s="381"/>
      <c r="BA52" s="386"/>
      <c r="BB52" s="752"/>
      <c r="BC52" s="385" t="s">
        <v>271</v>
      </c>
      <c r="BD52" s="384">
        <f>BD51/BD50</f>
        <v>0.91723387973740389</v>
      </c>
      <c r="BE52" s="384">
        <f>BE51/BE50</f>
        <v>0.95330823488684058</v>
      </c>
      <c r="BF52" s="384">
        <f>BF51/BF50</f>
        <v>0.95267745952677452</v>
      </c>
      <c r="BG52" s="383"/>
      <c r="BH52" s="382"/>
      <c r="BI52" s="381"/>
      <c r="BJ52" s="381"/>
      <c r="BK52" s="381"/>
      <c r="BM52" s="752"/>
      <c r="BN52" s="385" t="s">
        <v>270</v>
      </c>
      <c r="BO52" s="384">
        <v>0.90010494112694617</v>
      </c>
      <c r="BP52" s="384">
        <v>0.93444927337987194</v>
      </c>
      <c r="BQ52" s="384">
        <v>0.97506635774738448</v>
      </c>
      <c r="BR52" s="383"/>
      <c r="BS52" s="382"/>
      <c r="BT52" s="381"/>
      <c r="BU52" s="381"/>
      <c r="BV52" s="381"/>
      <c r="BW52" s="386"/>
      <c r="BX52" s="752"/>
      <c r="BY52" s="385" t="s">
        <v>270</v>
      </c>
      <c r="BZ52" s="384">
        <f>BZ51/BZ50</f>
        <v>0.92585502253129448</v>
      </c>
      <c r="CA52" s="384">
        <f>CA51/CA50</f>
        <v>0.95795559997144697</v>
      </c>
      <c r="CB52" s="384">
        <f>CB51/CB50</f>
        <v>0.9452675927444768</v>
      </c>
      <c r="CC52" s="383"/>
      <c r="CD52" s="382"/>
      <c r="CE52" s="381"/>
      <c r="CF52" s="381"/>
      <c r="CG52" s="381"/>
      <c r="CH52" s="386"/>
      <c r="CI52" s="752"/>
      <c r="CJ52" s="385" t="s">
        <v>270</v>
      </c>
      <c r="CK52" s="384">
        <f>CK51/CK50</f>
        <v>0.91728542764835908</v>
      </c>
      <c r="CL52" s="384">
        <f>CL51/CL50</f>
        <v>0.95236642978392838</v>
      </c>
      <c r="CM52" s="384">
        <f>CM51/CM50</f>
        <v>0.93832243270709015</v>
      </c>
      <c r="CN52" s="383"/>
      <c r="CO52" s="382"/>
      <c r="CP52" s="381"/>
      <c r="CQ52" s="381"/>
      <c r="CR52" s="381"/>
    </row>
    <row r="53" spans="1:96" x14ac:dyDescent="0.2">
      <c r="B53" s="746" t="s">
        <v>224</v>
      </c>
      <c r="C53" s="391" t="s">
        <v>274</v>
      </c>
      <c r="D53" s="390">
        <f t="shared" ref="D53:F54" si="40">(AS53+BD53+BO53)/3</f>
        <v>8902</v>
      </c>
      <c r="E53" s="390">
        <f t="shared" si="40"/>
        <v>8127.666666666667</v>
      </c>
      <c r="F53" s="390">
        <f t="shared" si="40"/>
        <v>1287.9666666666667</v>
      </c>
      <c r="G53" s="386"/>
      <c r="H53" s="382" t="s">
        <v>224</v>
      </c>
      <c r="I53" s="381"/>
      <c r="J53" s="381"/>
      <c r="K53" s="381"/>
      <c r="M53" s="746" t="s">
        <v>224</v>
      </c>
      <c r="N53" s="391" t="s">
        <v>274</v>
      </c>
      <c r="O53" s="390">
        <f t="shared" ref="O53:Q54" si="41">(+BD53+BO53+BZ53)/3</f>
        <v>9460</v>
      </c>
      <c r="P53" s="390">
        <f t="shared" si="41"/>
        <v>10242.633333333333</v>
      </c>
      <c r="Q53" s="390">
        <f t="shared" si="41"/>
        <v>1496.9666666666665</v>
      </c>
      <c r="R53" s="386"/>
      <c r="S53" s="382" t="s">
        <v>224</v>
      </c>
      <c r="T53" s="381"/>
      <c r="U53" s="381"/>
      <c r="V53" s="381"/>
      <c r="W53" s="386"/>
      <c r="X53" s="746" t="s">
        <v>224</v>
      </c>
      <c r="Y53" s="391" t="s">
        <v>274</v>
      </c>
      <c r="Z53" s="390">
        <f t="shared" ref="Z53:AB54" si="42">(+BO53+BZ53+CK53)/3</f>
        <v>9931.3333333333339</v>
      </c>
      <c r="AA53" s="390">
        <f t="shared" si="42"/>
        <v>12310.266666666668</v>
      </c>
      <c r="AB53" s="390">
        <f t="shared" si="42"/>
        <v>1813.0666666666668</v>
      </c>
      <c r="AC53" s="386"/>
      <c r="AD53" s="382" t="s">
        <v>224</v>
      </c>
      <c r="AE53" s="381"/>
      <c r="AF53" s="381"/>
      <c r="AG53" s="381"/>
      <c r="AI53" s="746" t="s">
        <v>224</v>
      </c>
      <c r="AJ53" s="391" t="s">
        <v>274</v>
      </c>
      <c r="AK53" s="390">
        <f t="shared" ref="AK53:AM54" si="43">IFERROR(Z53-O53,0)</f>
        <v>471.33333333333394</v>
      </c>
      <c r="AL53" s="390">
        <f t="shared" si="43"/>
        <v>2067.633333333335</v>
      </c>
      <c r="AM53" s="390">
        <f t="shared" si="43"/>
        <v>316.10000000000036</v>
      </c>
      <c r="AO53" s="370"/>
      <c r="AP53" s="386"/>
      <c r="AQ53" s="746" t="s">
        <v>224</v>
      </c>
      <c r="AR53" s="391" t="s">
        <v>275</v>
      </c>
      <c r="AS53" s="390">
        <v>8346</v>
      </c>
      <c r="AT53" s="390">
        <v>6361</v>
      </c>
      <c r="AU53" s="390">
        <v>1213</v>
      </c>
      <c r="AV53" s="386"/>
      <c r="AW53" s="382" t="s">
        <v>224</v>
      </c>
      <c r="AX53" s="381"/>
      <c r="AY53" s="381"/>
      <c r="AZ53" s="381"/>
      <c r="BA53" s="386"/>
      <c r="BB53" s="746" t="s">
        <v>224</v>
      </c>
      <c r="BC53" s="391" t="s">
        <v>275</v>
      </c>
      <c r="BD53" s="390">
        <v>9187</v>
      </c>
      <c r="BE53" s="390">
        <v>7396</v>
      </c>
      <c r="BF53" s="390">
        <v>1262</v>
      </c>
      <c r="BG53" s="386"/>
      <c r="BH53" s="382" t="s">
        <v>224</v>
      </c>
      <c r="BI53" s="381"/>
      <c r="BJ53" s="381"/>
      <c r="BK53" s="381"/>
      <c r="BM53" s="746" t="s">
        <v>224</v>
      </c>
      <c r="BN53" s="391" t="s">
        <v>274</v>
      </c>
      <c r="BO53" s="390">
        <v>9173</v>
      </c>
      <c r="BP53" s="390">
        <v>10626</v>
      </c>
      <c r="BQ53" s="390">
        <v>1388.9</v>
      </c>
      <c r="BR53" s="386"/>
      <c r="BS53" s="382" t="s">
        <v>224</v>
      </c>
      <c r="BT53" s="381"/>
      <c r="BU53" s="381"/>
      <c r="BV53" s="381"/>
      <c r="BW53" s="386"/>
      <c r="BX53" s="746" t="s">
        <v>224</v>
      </c>
      <c r="BY53" s="391" t="s">
        <v>274</v>
      </c>
      <c r="BZ53" s="390">
        <v>10020</v>
      </c>
      <c r="CA53" s="390">
        <v>12705.9</v>
      </c>
      <c r="CB53" s="390">
        <v>1840</v>
      </c>
      <c r="CC53" s="386"/>
      <c r="CD53" s="382" t="s">
        <v>224</v>
      </c>
      <c r="CE53" s="381"/>
      <c r="CF53" s="381"/>
      <c r="CG53" s="381"/>
      <c r="CH53" s="386"/>
      <c r="CI53" s="746" t="s">
        <v>224</v>
      </c>
      <c r="CJ53" s="391" t="s">
        <v>274</v>
      </c>
      <c r="CK53" s="390">
        <f>'AY2013-14-Census'!D12</f>
        <v>10601</v>
      </c>
      <c r="CL53" s="390">
        <f>'AY2013-14-Census'!E12</f>
        <v>13598.9</v>
      </c>
      <c r="CM53" s="390">
        <f>'AY2013-14-Census'!F12</f>
        <v>2210.3000000000002</v>
      </c>
      <c r="CN53" s="386"/>
      <c r="CO53" s="382" t="s">
        <v>224</v>
      </c>
      <c r="CP53" s="381"/>
      <c r="CQ53" s="381"/>
      <c r="CR53" s="381"/>
    </row>
    <row r="54" spans="1:96" x14ac:dyDescent="0.2">
      <c r="B54" s="747"/>
      <c r="C54" s="389" t="s">
        <v>272</v>
      </c>
      <c r="D54" s="388">
        <f t="shared" si="40"/>
        <v>8259.0222069125575</v>
      </c>
      <c r="E54" s="388">
        <f t="shared" si="40"/>
        <v>7732.7710374097833</v>
      </c>
      <c r="F54" s="388">
        <f t="shared" si="40"/>
        <v>1235.5678089793391</v>
      </c>
      <c r="G54" s="387"/>
      <c r="H54" s="382"/>
      <c r="I54" s="375">
        <f>ROUND(((+D54*Matrices!$C$64)+(D54*Matrices!$E$67))*Matrices!$D$59,0)</f>
        <v>1813103</v>
      </c>
      <c r="J54" s="375">
        <f>ROUND(((+E54*Matrices!$D$64)+(E54*Matrices!$E$67))*Matrices!$D$59,0)</f>
        <v>3709642</v>
      </c>
      <c r="K54" s="375">
        <f>ROUND(((+F54*Matrices!$E$64)+(F54*Matrices!$E$67))*Matrices!$D$59,0)</f>
        <v>1104771</v>
      </c>
      <c r="M54" s="747"/>
      <c r="N54" s="389" t="s">
        <v>272</v>
      </c>
      <c r="O54" s="388">
        <f t="shared" si="41"/>
        <v>8911.9302606973924</v>
      </c>
      <c r="P54" s="388">
        <f t="shared" si="41"/>
        <v>9775.0904280866616</v>
      </c>
      <c r="Q54" s="388">
        <f t="shared" si="41"/>
        <v>1437.9826449968132</v>
      </c>
      <c r="R54" s="387"/>
      <c r="S54" s="382"/>
      <c r="T54" s="375">
        <f>ROUND(((+O54*Matrices!$C$64)+(O54*Matrices!$E$67))*Matrices!$D$59,0)</f>
        <v>1956436</v>
      </c>
      <c r="U54" s="375">
        <f>ROUND(((+P54*Matrices!$D$64)+(P54*Matrices!$E$67))*Matrices!$D$59,0)</f>
        <v>4689404</v>
      </c>
      <c r="V54" s="375">
        <f>ROUND(((+Q54*Matrices!$E$64)+(Q54*Matrices!$E$67))*Matrices!$D$59,0)</f>
        <v>1285758</v>
      </c>
      <c r="W54" s="387"/>
      <c r="X54" s="747"/>
      <c r="Y54" s="389" t="s">
        <v>272</v>
      </c>
      <c r="Z54" s="388">
        <f t="shared" si="42"/>
        <v>9360.6666666666661</v>
      </c>
      <c r="AA54" s="388">
        <f t="shared" si="42"/>
        <v>11720.993333333332</v>
      </c>
      <c r="AB54" s="388">
        <f t="shared" si="42"/>
        <v>1757.3400000000001</v>
      </c>
      <c r="AC54" s="387"/>
      <c r="AD54" s="382"/>
      <c r="AE54" s="375">
        <f>ROUND(((+Z54*Matrices!$C$64)+(Z54*Matrices!$E$67))*Matrices!$D$59,0)</f>
        <v>2054947</v>
      </c>
      <c r="AF54" s="375">
        <f>ROUND(((+AA54*Matrices!$D$64)+(AA54*Matrices!$E$67))*Matrices!$D$59,0)</f>
        <v>5622912</v>
      </c>
      <c r="AG54" s="375">
        <f>ROUND(((+AB54*Matrices!$E$64)+(AB54*Matrices!$E$67))*Matrices!$D$59,0)</f>
        <v>1571308</v>
      </c>
      <c r="AI54" s="747"/>
      <c r="AJ54" s="389" t="s">
        <v>272</v>
      </c>
      <c r="AK54" s="388">
        <f t="shared" si="43"/>
        <v>448.73640596927362</v>
      </c>
      <c r="AL54" s="388">
        <f t="shared" si="43"/>
        <v>1945.9029052466703</v>
      </c>
      <c r="AM54" s="388">
        <f t="shared" si="43"/>
        <v>319.35735500318697</v>
      </c>
      <c r="AO54" s="370"/>
      <c r="AP54" s="386"/>
      <c r="AQ54" s="751"/>
      <c r="AR54" s="389" t="s">
        <v>273</v>
      </c>
      <c r="AS54" s="388">
        <f>AS53*BO55</f>
        <v>7512.2758386454925</v>
      </c>
      <c r="AT54" s="388">
        <f>AT53*BP55</f>
        <v>5944.0318279693656</v>
      </c>
      <c r="AU54" s="388">
        <f>AU53*BQ55</f>
        <v>1182.7554919475774</v>
      </c>
      <c r="AV54" s="387"/>
      <c r="AW54" s="382"/>
      <c r="AX54" s="375">
        <f>ROUND(((+AS54*Matrices!$C$64)+(AS54*Matrices!$E$67))*Matrices!$D$59,0)</f>
        <v>1649170</v>
      </c>
      <c r="AY54" s="375">
        <f>ROUND(((+AT54*Matrices!$D$64)+(AT54*Matrices!$E$67))*Matrices!$D$59,0)</f>
        <v>2851530</v>
      </c>
      <c r="AZ54" s="375">
        <f>ROUND(((+AU54*Matrices!$E$64)+(AU54*Matrices!$E$67))*Matrices!$D$59,0)</f>
        <v>1057549</v>
      </c>
      <c r="BA54" s="386"/>
      <c r="BB54" s="751"/>
      <c r="BC54" s="389" t="s">
        <v>273</v>
      </c>
      <c r="BD54" s="388">
        <v>8592.7907820921791</v>
      </c>
      <c r="BE54" s="388">
        <v>7032.2812842599842</v>
      </c>
      <c r="BF54" s="388">
        <v>1179.9579349904398</v>
      </c>
      <c r="BG54" s="387"/>
      <c r="BH54" s="382"/>
      <c r="BI54" s="375">
        <f>ROUND(((+BD54*Matrices!$C$64)+(BD54*Matrices!$E$67))*Matrices!$D$59,0)</f>
        <v>1886375</v>
      </c>
      <c r="BJ54" s="375">
        <f>ROUND(((+BE54*Matrices!$D$64)+(BE54*Matrices!$E$67))*Matrices!$D$59,0)</f>
        <v>3373596</v>
      </c>
      <c r="BK54" s="375">
        <f>ROUND(((+BF54*Matrices!$E$64)+(BF54*Matrices!$E$67))*Matrices!$D$59,0)</f>
        <v>1055048</v>
      </c>
      <c r="BM54" s="751"/>
      <c r="BN54" s="389" t="s">
        <v>272</v>
      </c>
      <c r="BO54" s="388">
        <v>8672</v>
      </c>
      <c r="BP54" s="388">
        <v>10222</v>
      </c>
      <c r="BQ54" s="388">
        <v>1343.99</v>
      </c>
      <c r="BR54" s="387"/>
      <c r="BS54" s="382"/>
      <c r="BT54" s="375">
        <f>ROUND(((+BO54*Matrices!$C$64)+(BO54*Matrices!$E$67))*Matrices!$D$59,0)</f>
        <v>1903764</v>
      </c>
      <c r="BU54" s="375">
        <f>ROUND(((+BP54*Matrices!$D$64)+(BP54*Matrices!$E$67))*Matrices!$D$59,0)</f>
        <v>4903800</v>
      </c>
      <c r="BV54" s="375">
        <f>ROUND(((+BQ54*Matrices!$E$64)+(BQ54*Matrices!$E$67))*Matrices!$D$59,0)</f>
        <v>1201715</v>
      </c>
      <c r="BW54" s="386"/>
      <c r="BX54" s="751"/>
      <c r="BY54" s="389" t="s">
        <v>272</v>
      </c>
      <c r="BZ54" s="388">
        <v>9471</v>
      </c>
      <c r="CA54" s="388">
        <v>12070.99</v>
      </c>
      <c r="CB54" s="388">
        <v>1790</v>
      </c>
      <c r="CC54" s="387"/>
      <c r="CD54" s="382"/>
      <c r="CE54" s="375">
        <f>ROUND(((+BZ54*Matrices!$C$64)+(BZ54*Matrices!$E$67))*Matrices!$D$59,0)</f>
        <v>2079169</v>
      </c>
      <c r="CF54" s="375">
        <f>ROUND(((+CA54*Matrices!$D$64)+(CA54*Matrices!$E$67))*Matrices!$D$59,0)</f>
        <v>5790816</v>
      </c>
      <c r="CG54" s="375">
        <f>ROUND(((+CB54*Matrices!$E$64)+(CB54*Matrices!$E$67))*Matrices!$D$59,0)</f>
        <v>1600511</v>
      </c>
      <c r="CH54" s="386"/>
      <c r="CI54" s="751"/>
      <c r="CJ54" s="389" t="s">
        <v>272</v>
      </c>
      <c r="CK54" s="388">
        <f>'AY2013-14-end_of_course'!D12</f>
        <v>9939</v>
      </c>
      <c r="CL54" s="388">
        <f>'AY2013-14-end_of_course'!E12</f>
        <v>12869.99</v>
      </c>
      <c r="CM54" s="388">
        <f>'AY2013-14-end_of_course'!F12</f>
        <v>2138.0300000000002</v>
      </c>
      <c r="CN54" s="387"/>
      <c r="CO54" s="382"/>
      <c r="CP54" s="375">
        <f>ROUND(((+CK54*Matrices!$C$64)+(CK54*Matrices!$E$67))*Matrices!$D$59,0)</f>
        <v>2181909</v>
      </c>
      <c r="CQ54" s="375">
        <f>ROUND(((+CL54*Matrices!$D$64)+(CL54*Matrices!$E$67))*Matrices!$D$59,0)</f>
        <v>6174120</v>
      </c>
      <c r="CR54" s="375">
        <f>ROUND(((+CM54*Matrices!$E$64)+(CM54*Matrices!$E$67))*Matrices!$D$59,0)</f>
        <v>1911698</v>
      </c>
    </row>
    <row r="55" spans="1:96" x14ac:dyDescent="0.2">
      <c r="B55" s="748"/>
      <c r="C55" s="385" t="s">
        <v>270</v>
      </c>
      <c r="D55" s="384">
        <f>D54/D53</f>
        <v>0.92777153526314959</v>
      </c>
      <c r="E55" s="384">
        <f>E54/E53</f>
        <v>0.95141340738339619</v>
      </c>
      <c r="F55" s="384">
        <f>F54/F53</f>
        <v>0.95931660419214193</v>
      </c>
      <c r="G55" s="383"/>
      <c r="H55" s="382"/>
      <c r="I55" s="381"/>
      <c r="J55" s="381"/>
      <c r="K55" s="381"/>
      <c r="M55" s="748"/>
      <c r="N55" s="385" t="s">
        <v>270</v>
      </c>
      <c r="O55" s="384">
        <f>O54/O53</f>
        <v>0.94206450958746224</v>
      </c>
      <c r="P55" s="384">
        <f>P54/P53</f>
        <v>0.95435325174385444</v>
      </c>
      <c r="Q55" s="384">
        <f>Q54/Q53</f>
        <v>0.96059763855584401</v>
      </c>
      <c r="R55" s="383"/>
      <c r="S55" s="382"/>
      <c r="T55" s="381"/>
      <c r="U55" s="381"/>
      <c r="V55" s="381"/>
      <c r="W55" s="383"/>
      <c r="X55" s="748"/>
      <c r="Y55" s="385" t="s">
        <v>270</v>
      </c>
      <c r="Z55" s="384">
        <f>Z54/Z53</f>
        <v>0.94253876619453569</v>
      </c>
      <c r="AA55" s="384">
        <f>AA54/AA53</f>
        <v>0.95213155414992345</v>
      </c>
      <c r="AB55" s="384">
        <f>AB54/AB53</f>
        <v>0.96926386233269601</v>
      </c>
      <c r="AC55" s="383"/>
      <c r="AD55" s="382"/>
      <c r="AE55" s="381"/>
      <c r="AF55" s="381"/>
      <c r="AG55" s="381"/>
      <c r="AI55" s="748"/>
      <c r="AJ55" s="385"/>
      <c r="AK55" s="384"/>
      <c r="AL55" s="384"/>
      <c r="AM55" s="384"/>
      <c r="AO55" s="370"/>
      <c r="AP55" s="386"/>
      <c r="AQ55" s="752"/>
      <c r="AR55" s="385" t="s">
        <v>271</v>
      </c>
      <c r="AS55" s="384">
        <f>AS54/AS53</f>
        <v>0.90010494112694617</v>
      </c>
      <c r="AT55" s="384">
        <f>AT54/AT53</f>
        <v>0.93444927337987194</v>
      </c>
      <c r="AU55" s="384">
        <f>AU54/AU53</f>
        <v>0.97506635774738448</v>
      </c>
      <c r="AV55" s="383"/>
      <c r="AW55" s="382"/>
      <c r="AX55" s="381"/>
      <c r="AY55" s="381"/>
      <c r="AZ55" s="381"/>
      <c r="BA55" s="386"/>
      <c r="BB55" s="752"/>
      <c r="BC55" s="385" t="s">
        <v>271</v>
      </c>
      <c r="BD55" s="384">
        <f>BD54/BD53</f>
        <v>0.93532064679353211</v>
      </c>
      <c r="BE55" s="384">
        <f>BE54/BE53</f>
        <v>0.95082223962411905</v>
      </c>
      <c r="BF55" s="384">
        <f>BF54/BF53</f>
        <v>0.93499043977055452</v>
      </c>
      <c r="BG55" s="383"/>
      <c r="BH55" s="382"/>
      <c r="BI55" s="381"/>
      <c r="BJ55" s="381"/>
      <c r="BK55" s="381"/>
      <c r="BM55" s="752"/>
      <c r="BN55" s="385" t="s">
        <v>270</v>
      </c>
      <c r="BO55" s="384">
        <v>0.90010494112694617</v>
      </c>
      <c r="BP55" s="384">
        <v>0.93444927337987194</v>
      </c>
      <c r="BQ55" s="384">
        <v>0.97506635774738448</v>
      </c>
      <c r="BR55" s="383"/>
      <c r="BS55" s="382"/>
      <c r="BT55" s="381"/>
      <c r="BU55" s="381"/>
      <c r="BV55" s="381"/>
      <c r="BW55" s="386"/>
      <c r="BX55" s="752"/>
      <c r="BY55" s="385" t="s">
        <v>270</v>
      </c>
      <c r="BZ55" s="384">
        <f>BZ54/BZ53</f>
        <v>0.9452095808383234</v>
      </c>
      <c r="CA55" s="384">
        <f>CA54/CA53</f>
        <v>0.95003030088384133</v>
      </c>
      <c r="CB55" s="384">
        <f>CB54/CB53</f>
        <v>0.97282608695652173</v>
      </c>
      <c r="CC55" s="383"/>
      <c r="CD55" s="382"/>
      <c r="CE55" s="381"/>
      <c r="CF55" s="381"/>
      <c r="CG55" s="381"/>
      <c r="CH55" s="386"/>
      <c r="CI55" s="752"/>
      <c r="CJ55" s="385" t="s">
        <v>270</v>
      </c>
      <c r="CK55" s="384">
        <f>CK54/CK53</f>
        <v>0.93755306103197811</v>
      </c>
      <c r="CL55" s="384">
        <f>CL54/CL53</f>
        <v>0.94639934112317914</v>
      </c>
      <c r="CM55" s="384">
        <f>CM54/CM53</f>
        <v>0.96730308102972451</v>
      </c>
      <c r="CN55" s="383"/>
      <c r="CO55" s="382"/>
      <c r="CP55" s="381"/>
      <c r="CQ55" s="381"/>
      <c r="CR55" s="381"/>
    </row>
    <row r="56" spans="1:96" x14ac:dyDescent="0.2">
      <c r="B56" s="746" t="s">
        <v>223</v>
      </c>
      <c r="C56" s="391" t="s">
        <v>274</v>
      </c>
      <c r="D56" s="390">
        <f t="shared" ref="D56:F57" si="44">(AS56+BD56+BO56)/3</f>
        <v>1285</v>
      </c>
      <c r="E56" s="390">
        <f t="shared" si="44"/>
        <v>774.73333333333323</v>
      </c>
      <c r="F56" s="390">
        <f t="shared" si="44"/>
        <v>192.76666666666665</v>
      </c>
      <c r="G56" s="386"/>
      <c r="H56" s="382" t="s">
        <v>223</v>
      </c>
      <c r="I56" s="381"/>
      <c r="J56" s="381"/>
      <c r="K56" s="381"/>
      <c r="M56" s="746" t="s">
        <v>223</v>
      </c>
      <c r="N56" s="391" t="s">
        <v>274</v>
      </c>
      <c r="O56" s="390">
        <f t="shared" ref="O56:Q57" si="45">(+BD56+BO56+BZ56)/3</f>
        <v>1815</v>
      </c>
      <c r="P56" s="390">
        <f t="shared" si="45"/>
        <v>843.4</v>
      </c>
      <c r="Q56" s="390">
        <f t="shared" si="45"/>
        <v>209.86666666666667</v>
      </c>
      <c r="R56" s="386"/>
      <c r="S56" s="382" t="s">
        <v>223</v>
      </c>
      <c r="T56" s="381"/>
      <c r="U56" s="381"/>
      <c r="V56" s="381"/>
      <c r="W56" s="386"/>
      <c r="X56" s="746" t="s">
        <v>223</v>
      </c>
      <c r="Y56" s="391" t="s">
        <v>274</v>
      </c>
      <c r="Z56" s="390">
        <f t="shared" ref="Z56:AB57" si="46">(+BO56+BZ56+CK56)/3</f>
        <v>2163.3333333333335</v>
      </c>
      <c r="AA56" s="390">
        <f t="shared" si="46"/>
        <v>1022.8666666666668</v>
      </c>
      <c r="AB56" s="390">
        <f t="shared" si="46"/>
        <v>242.13333333333335</v>
      </c>
      <c r="AC56" s="386"/>
      <c r="AD56" s="382" t="s">
        <v>223</v>
      </c>
      <c r="AE56" s="381"/>
      <c r="AF56" s="381"/>
      <c r="AG56" s="381"/>
      <c r="AI56" s="746" t="s">
        <v>223</v>
      </c>
      <c r="AJ56" s="391" t="s">
        <v>274</v>
      </c>
      <c r="AK56" s="390">
        <f t="shared" ref="AK56:AM57" si="47">IFERROR(Z56-O56,0)</f>
        <v>348.33333333333348</v>
      </c>
      <c r="AL56" s="390">
        <f t="shared" si="47"/>
        <v>179.46666666666681</v>
      </c>
      <c r="AM56" s="390">
        <f t="shared" si="47"/>
        <v>32.26666666666668</v>
      </c>
      <c r="AO56" s="370"/>
      <c r="AP56" s="386"/>
      <c r="AQ56" s="746" t="s">
        <v>223</v>
      </c>
      <c r="AR56" s="391" t="s">
        <v>275</v>
      </c>
      <c r="AS56" s="390">
        <v>853</v>
      </c>
      <c r="AT56" s="390">
        <v>788</v>
      </c>
      <c r="AU56" s="390">
        <v>199</v>
      </c>
      <c r="AV56" s="386"/>
      <c r="AW56" s="382" t="s">
        <v>223</v>
      </c>
      <c r="AX56" s="381"/>
      <c r="AY56" s="381"/>
      <c r="AZ56" s="381"/>
      <c r="BA56" s="386"/>
      <c r="BB56" s="746" t="s">
        <v>223</v>
      </c>
      <c r="BC56" s="391" t="s">
        <v>275</v>
      </c>
      <c r="BD56" s="390">
        <v>1208</v>
      </c>
      <c r="BE56" s="390">
        <v>688</v>
      </c>
      <c r="BF56" s="390">
        <v>162</v>
      </c>
      <c r="BG56" s="386"/>
      <c r="BH56" s="382" t="s">
        <v>223</v>
      </c>
      <c r="BI56" s="381"/>
      <c r="BJ56" s="381"/>
      <c r="BK56" s="381"/>
      <c r="BM56" s="746" t="s">
        <v>223</v>
      </c>
      <c r="BN56" s="391" t="s">
        <v>274</v>
      </c>
      <c r="BO56" s="390">
        <v>1794</v>
      </c>
      <c r="BP56" s="390">
        <v>848.2</v>
      </c>
      <c r="BQ56" s="390">
        <v>217.3</v>
      </c>
      <c r="BR56" s="386"/>
      <c r="BS56" s="382" t="s">
        <v>223</v>
      </c>
      <c r="BT56" s="381"/>
      <c r="BU56" s="381"/>
      <c r="BV56" s="381"/>
      <c r="BW56" s="386"/>
      <c r="BX56" s="746" t="s">
        <v>223</v>
      </c>
      <c r="BY56" s="391" t="s">
        <v>274</v>
      </c>
      <c r="BZ56" s="390">
        <v>2443</v>
      </c>
      <c r="CA56" s="390">
        <v>994</v>
      </c>
      <c r="CB56" s="390">
        <v>250.3</v>
      </c>
      <c r="CC56" s="386"/>
      <c r="CD56" s="382" t="s">
        <v>223</v>
      </c>
      <c r="CE56" s="381"/>
      <c r="CF56" s="381"/>
      <c r="CG56" s="381"/>
      <c r="CH56" s="386"/>
      <c r="CI56" s="746" t="s">
        <v>223</v>
      </c>
      <c r="CJ56" s="391" t="s">
        <v>274</v>
      </c>
      <c r="CK56" s="390">
        <f>'AY2013-14-Census'!D13</f>
        <v>2253</v>
      </c>
      <c r="CL56" s="390">
        <f>'AY2013-14-Census'!E13</f>
        <v>1226.4000000000001</v>
      </c>
      <c r="CM56" s="390">
        <f>'AY2013-14-Census'!F13</f>
        <v>258.8</v>
      </c>
      <c r="CN56" s="386"/>
      <c r="CO56" s="382" t="s">
        <v>223</v>
      </c>
      <c r="CP56" s="381"/>
      <c r="CQ56" s="381"/>
      <c r="CR56" s="381"/>
    </row>
    <row r="57" spans="1:96" x14ac:dyDescent="0.2">
      <c r="B57" s="747"/>
      <c r="C57" s="389" t="s">
        <v>272</v>
      </c>
      <c r="D57" s="388">
        <f t="shared" si="44"/>
        <v>1213.2631715937616</v>
      </c>
      <c r="E57" s="388">
        <f t="shared" si="44"/>
        <v>741.78200914111312</v>
      </c>
      <c r="F57" s="388">
        <f t="shared" si="44"/>
        <v>189.68273506390983</v>
      </c>
      <c r="G57" s="387"/>
      <c r="H57" s="382"/>
      <c r="I57" s="375">
        <f>ROUND(((+D57*Matrices!$C$65)+(D57*Matrices!$E$67))*Matrices!$D$59,0)</f>
        <v>414317</v>
      </c>
      <c r="J57" s="375">
        <f>ROUND(((+E57*Matrices!$D$65)+(E57*Matrices!$E$67))*Matrices!$D$59,0)</f>
        <v>406623</v>
      </c>
      <c r="K57" s="375">
        <f>ROUND(((+F57*Matrices!$E$65)+(F57*Matrices!$E$67))*Matrices!$D$59,0)</f>
        <v>268799</v>
      </c>
      <c r="M57" s="747"/>
      <c r="N57" s="389" t="s">
        <v>272</v>
      </c>
      <c r="O57" s="388">
        <f t="shared" si="45"/>
        <v>1743.6666666666667</v>
      </c>
      <c r="P57" s="388">
        <f t="shared" si="45"/>
        <v>809</v>
      </c>
      <c r="Q57" s="388">
        <f t="shared" si="45"/>
        <v>205.67999999999998</v>
      </c>
      <c r="R57" s="387"/>
      <c r="S57" s="382"/>
      <c r="T57" s="375">
        <f>ROUND(((+O57*Matrices!$C$65)+(O57*Matrices!$E$67))*Matrices!$D$59,0)</f>
        <v>595445</v>
      </c>
      <c r="U57" s="375">
        <f>ROUND(((+P57*Matrices!$D$65)+(P57*Matrices!$E$67))*Matrices!$D$59,0)</f>
        <v>443470</v>
      </c>
      <c r="V57" s="375">
        <f>ROUND(((+Q57*Matrices!$E$65)+(Q57*Matrices!$E$67))*Matrices!$D$59,0)</f>
        <v>291469</v>
      </c>
      <c r="W57" s="387"/>
      <c r="X57" s="747"/>
      <c r="Y57" s="389" t="s">
        <v>272</v>
      </c>
      <c r="Z57" s="388">
        <f t="shared" si="46"/>
        <v>2070</v>
      </c>
      <c r="AA57" s="388">
        <f t="shared" si="46"/>
        <v>984</v>
      </c>
      <c r="AB57" s="388">
        <f t="shared" si="46"/>
        <v>237</v>
      </c>
      <c r="AC57" s="387"/>
      <c r="AD57" s="382"/>
      <c r="AE57" s="375">
        <f>ROUND(((+Z57*Matrices!$C$65)+(Z57*Matrices!$E$67))*Matrices!$D$59,0)</f>
        <v>706884</v>
      </c>
      <c r="AF57" s="375">
        <f>ROUND(((+AA57*Matrices!$D$65)+(AA57*Matrices!$E$67))*Matrices!$D$59,0)</f>
        <v>539399</v>
      </c>
      <c r="AG57" s="375">
        <f>ROUND(((+AB57*Matrices!$E$65)+(AB57*Matrices!$E$67))*Matrices!$D$59,0)</f>
        <v>335853</v>
      </c>
      <c r="AI57" s="747"/>
      <c r="AJ57" s="389" t="s">
        <v>272</v>
      </c>
      <c r="AK57" s="388">
        <f t="shared" si="47"/>
        <v>326.33333333333326</v>
      </c>
      <c r="AL57" s="388">
        <f t="shared" si="47"/>
        <v>175</v>
      </c>
      <c r="AM57" s="388">
        <f t="shared" si="47"/>
        <v>31.320000000000022</v>
      </c>
      <c r="AO57" s="370"/>
      <c r="AP57" s="386"/>
      <c r="AQ57" s="751"/>
      <c r="AR57" s="389" t="s">
        <v>273</v>
      </c>
      <c r="AS57" s="388">
        <f>AS56*BO58</f>
        <v>767.78951478128511</v>
      </c>
      <c r="AT57" s="388">
        <f>AT56*BP58</f>
        <v>736.34602742333914</v>
      </c>
      <c r="AU57" s="388">
        <f>AU56*BQ58</f>
        <v>194.0382051917295</v>
      </c>
      <c r="AV57" s="387"/>
      <c r="AW57" s="382"/>
      <c r="AX57" s="375">
        <f>ROUND(((+AS57*Matrices!$C$65)+(AS57*Matrices!$E$67))*Matrices!$D$59,0)</f>
        <v>262192</v>
      </c>
      <c r="AY57" s="375">
        <f>ROUND(((+AT57*Matrices!$D$65)+(AT57*Matrices!$E$67))*Matrices!$D$59,0)</f>
        <v>403643</v>
      </c>
      <c r="AZ57" s="375">
        <f>ROUND(((+AU57*Matrices!$E$65)+(AU57*Matrices!$E$67))*Matrices!$D$59,0)</f>
        <v>274972</v>
      </c>
      <c r="BA57" s="386"/>
      <c r="BB57" s="751"/>
      <c r="BC57" s="389" t="s">
        <v>273</v>
      </c>
      <c r="BD57" s="388">
        <v>1142</v>
      </c>
      <c r="BE57" s="388">
        <v>667</v>
      </c>
      <c r="BF57" s="388">
        <v>162</v>
      </c>
      <c r="BG57" s="387"/>
      <c r="BH57" s="382"/>
      <c r="BI57" s="375">
        <f>ROUND(((+BD57*Matrices!$C$65)+(BD57*Matrices!$E$67))*Matrices!$D$59,0)</f>
        <v>389982</v>
      </c>
      <c r="BJ57" s="375">
        <f>ROUND(((+BE57*Matrices!$D$65)+(BE57*Matrices!$E$67))*Matrices!$D$59,0)</f>
        <v>365629</v>
      </c>
      <c r="BK57" s="375">
        <f>ROUND(((+BF57*Matrices!$E$65)+(BF57*Matrices!$E$67))*Matrices!$D$59,0)</f>
        <v>229570</v>
      </c>
      <c r="BM57" s="751"/>
      <c r="BN57" s="389" t="s">
        <v>272</v>
      </c>
      <c r="BO57" s="388">
        <v>1730</v>
      </c>
      <c r="BP57" s="388">
        <v>822</v>
      </c>
      <c r="BQ57" s="388">
        <v>213.01</v>
      </c>
      <c r="BR57" s="387"/>
      <c r="BS57" s="382"/>
      <c r="BT57" s="375">
        <f>ROUND(((+BO57*Matrices!$C$65)+(BO57*Matrices!$E$67))*Matrices!$D$59,0)</f>
        <v>590778</v>
      </c>
      <c r="BU57" s="375">
        <f>ROUND(((+BP57*Matrices!$D$65)+(BP57*Matrices!$E$67))*Matrices!$D$59,0)</f>
        <v>450596</v>
      </c>
      <c r="BV57" s="375">
        <f>ROUND(((+BQ57*Matrices!$E$65)+(BQ57*Matrices!$E$67))*Matrices!$D$59,0)</f>
        <v>301856</v>
      </c>
      <c r="BW57" s="386"/>
      <c r="BX57" s="751"/>
      <c r="BY57" s="389" t="s">
        <v>272</v>
      </c>
      <c r="BZ57" s="388">
        <v>2359</v>
      </c>
      <c r="CA57" s="388">
        <v>938</v>
      </c>
      <c r="CB57" s="388">
        <v>242.03</v>
      </c>
      <c r="CC57" s="387"/>
      <c r="CD57" s="382"/>
      <c r="CE57" s="375">
        <f>ROUND(((+BZ57*Matrices!$C$65)+(BZ57*Matrices!$E$67))*Matrices!$D$59,0)</f>
        <v>805575</v>
      </c>
      <c r="CF57" s="375">
        <f>ROUND(((+CA57*Matrices!$D$65)+(CA57*Matrices!$E$67))*Matrices!$D$59,0)</f>
        <v>514183</v>
      </c>
      <c r="CG57" s="375">
        <f>ROUND(((+CB57*Matrices!$E$65)+(CB57*Matrices!$E$67))*Matrices!$D$59,0)</f>
        <v>342981</v>
      </c>
      <c r="CH57" s="386"/>
      <c r="CI57" s="751"/>
      <c r="CJ57" s="389" t="s">
        <v>272</v>
      </c>
      <c r="CK57" s="388">
        <f>'AY2013-14-end_of_course'!D13</f>
        <v>2121</v>
      </c>
      <c r="CL57" s="388">
        <f>'AY2013-14-end_of_course'!E13</f>
        <v>1192</v>
      </c>
      <c r="CM57" s="388">
        <f>'AY2013-14-end_of_course'!F13</f>
        <v>255.96</v>
      </c>
      <c r="CN57" s="387"/>
      <c r="CO57" s="382"/>
      <c r="CP57" s="375">
        <f>ROUND(((+CK57*Matrices!$C$65)+(CK57*Matrices!$E$67))*Matrices!$D$59,0)</f>
        <v>724300</v>
      </c>
      <c r="CQ57" s="375">
        <f>ROUND(((+CL57*Matrices!$D$65)+(CL57*Matrices!$E$67))*Matrices!$D$59,0)</f>
        <v>653419</v>
      </c>
      <c r="CR57" s="375">
        <f>ROUND(((+CM57*Matrices!$E$65)+(CM57*Matrices!$E$67))*Matrices!$D$59,0)</f>
        <v>362721</v>
      </c>
    </row>
    <row r="58" spans="1:96" x14ac:dyDescent="0.2">
      <c r="B58" s="748"/>
      <c r="C58" s="385" t="s">
        <v>270</v>
      </c>
      <c r="D58" s="384">
        <f>D57/D56</f>
        <v>0.94417367439203237</v>
      </c>
      <c r="E58" s="384">
        <f>E57/E56</f>
        <v>0.95746752750337305</v>
      </c>
      <c r="F58" s="384">
        <f>F57/F56</f>
        <v>0.98400173818386572</v>
      </c>
      <c r="G58" s="383"/>
      <c r="H58" s="382"/>
      <c r="I58" s="381"/>
      <c r="J58" s="381"/>
      <c r="K58" s="381"/>
      <c r="M58" s="748"/>
      <c r="N58" s="385" t="s">
        <v>270</v>
      </c>
      <c r="O58" s="384">
        <f>O57/O56</f>
        <v>0.96069788797061528</v>
      </c>
      <c r="P58" s="384">
        <f>P57/P56</f>
        <v>0.95921271045767131</v>
      </c>
      <c r="Q58" s="384">
        <f>Q57/Q56</f>
        <v>0.98005082592121973</v>
      </c>
      <c r="R58" s="383"/>
      <c r="S58" s="382"/>
      <c r="T58" s="381"/>
      <c r="U58" s="381"/>
      <c r="V58" s="381"/>
      <c r="W58" s="383"/>
      <c r="X58" s="748"/>
      <c r="Y58" s="385" t="s">
        <v>270</v>
      </c>
      <c r="Z58" s="384">
        <f>Z57/Z56</f>
        <v>0.95685670261941447</v>
      </c>
      <c r="AA58" s="384">
        <f>AA57/AA56</f>
        <v>0.96200221599426439</v>
      </c>
      <c r="AB58" s="384">
        <f>AB57/AB56</f>
        <v>0.97879955947136554</v>
      </c>
      <c r="AC58" s="383"/>
      <c r="AD58" s="382"/>
      <c r="AE58" s="381"/>
      <c r="AF58" s="381"/>
      <c r="AG58" s="381"/>
      <c r="AI58" s="748"/>
      <c r="AJ58" s="385"/>
      <c r="AK58" s="384"/>
      <c r="AL58" s="384"/>
      <c r="AM58" s="384"/>
      <c r="AO58" s="370"/>
      <c r="AP58" s="386"/>
      <c r="AQ58" s="752"/>
      <c r="AR58" s="385" t="s">
        <v>271</v>
      </c>
      <c r="AS58" s="384">
        <f>AS57/AS56</f>
        <v>0.90010494112694617</v>
      </c>
      <c r="AT58" s="384">
        <f>AT57/AT56</f>
        <v>0.93444927337987205</v>
      </c>
      <c r="AU58" s="384">
        <f>AU57/AU56</f>
        <v>0.97506635774738448</v>
      </c>
      <c r="AV58" s="383"/>
      <c r="AW58" s="382"/>
      <c r="AX58" s="381"/>
      <c r="AY58" s="381"/>
      <c r="AZ58" s="381"/>
      <c r="BA58" s="386"/>
      <c r="BB58" s="752"/>
      <c r="BC58" s="385" t="s">
        <v>271</v>
      </c>
      <c r="BD58" s="384">
        <f>BD57/BD56</f>
        <v>0.94536423841059603</v>
      </c>
      <c r="BE58" s="384">
        <f>BE57/BE56</f>
        <v>0.96947674418604646</v>
      </c>
      <c r="BF58" s="384">
        <f>BF57/BF56</f>
        <v>1</v>
      </c>
      <c r="BG58" s="383"/>
      <c r="BH58" s="382"/>
      <c r="BI58" s="381"/>
      <c r="BJ58" s="381"/>
      <c r="BK58" s="381"/>
      <c r="BM58" s="752"/>
      <c r="BN58" s="385" t="s">
        <v>270</v>
      </c>
      <c r="BO58" s="384">
        <v>0.90010494112694617</v>
      </c>
      <c r="BP58" s="384">
        <v>0.93444927337987194</v>
      </c>
      <c r="BQ58" s="384">
        <v>0.97506635774738448</v>
      </c>
      <c r="BR58" s="383"/>
      <c r="BS58" s="382"/>
      <c r="BT58" s="381"/>
      <c r="BU58" s="381"/>
      <c r="BV58" s="381"/>
      <c r="BW58" s="386"/>
      <c r="BX58" s="752"/>
      <c r="BY58" s="385" t="s">
        <v>270</v>
      </c>
      <c r="BZ58" s="384">
        <f>BZ57/BZ56</f>
        <v>0.96561604584527216</v>
      </c>
      <c r="CA58" s="384">
        <f>CA57/CA56</f>
        <v>0.94366197183098588</v>
      </c>
      <c r="CB58" s="384">
        <f>CB57/CB56</f>
        <v>0.96695964842189364</v>
      </c>
      <c r="CC58" s="383"/>
      <c r="CD58" s="382"/>
      <c r="CE58" s="381"/>
      <c r="CF58" s="381"/>
      <c r="CG58" s="381"/>
      <c r="CH58" s="386"/>
      <c r="CI58" s="752"/>
      <c r="CJ58" s="385" t="s">
        <v>270</v>
      </c>
      <c r="CK58" s="384">
        <f>CK57/CK56</f>
        <v>0.94141145139813587</v>
      </c>
      <c r="CL58" s="384">
        <f>CL57/CL56</f>
        <v>0.97195042400521847</v>
      </c>
      <c r="CM58" s="384">
        <f>CM57/CM56</f>
        <v>0.98902627511591956</v>
      </c>
      <c r="CN58" s="383"/>
      <c r="CO58" s="382"/>
      <c r="CP58" s="381"/>
      <c r="CQ58" s="381"/>
      <c r="CR58" s="381"/>
    </row>
    <row r="59" spans="1:96" x14ac:dyDescent="0.2">
      <c r="B59" s="380" t="s">
        <v>141</v>
      </c>
      <c r="C59" s="379"/>
      <c r="D59" s="378">
        <f>D57+D54+D51</f>
        <v>58160.913451663277</v>
      </c>
      <c r="E59" s="378">
        <f>E57+E54+E51</f>
        <v>37303.829161306465</v>
      </c>
      <c r="F59" s="378">
        <f>F57+F54+F51</f>
        <v>11760.529481140866</v>
      </c>
      <c r="G59" s="377"/>
      <c r="H59" s="376" t="s">
        <v>141</v>
      </c>
      <c r="I59" s="375">
        <f>I51+I54+I57</f>
        <v>9709401</v>
      </c>
      <c r="J59" s="375">
        <f>J51+J54+J57</f>
        <v>13162027</v>
      </c>
      <c r="K59" s="375">
        <f>K51+K54+K57</f>
        <v>8147519</v>
      </c>
      <c r="M59" s="380" t="s">
        <v>141</v>
      </c>
      <c r="N59" s="379"/>
      <c r="O59" s="378">
        <f>O57+O54+O51</f>
        <v>61784.590931311061</v>
      </c>
      <c r="P59" s="378">
        <f>P57+P54+P51</f>
        <v>39112.411717050556</v>
      </c>
      <c r="Q59" s="378">
        <f>Q57+Q54+Q51</f>
        <v>12514.226302115951</v>
      </c>
      <c r="R59" s="377"/>
      <c r="S59" s="376" t="s">
        <v>141</v>
      </c>
      <c r="T59" s="375">
        <f>T51+T54+T57</f>
        <v>10408874</v>
      </c>
      <c r="U59" s="375">
        <f>U51+U54+U57</f>
        <v>14084205</v>
      </c>
      <c r="V59" s="375">
        <f>V51+V54+V57</f>
        <v>8702012</v>
      </c>
      <c r="W59" s="377"/>
      <c r="X59" s="380" t="s">
        <v>141</v>
      </c>
      <c r="Y59" s="379"/>
      <c r="Z59" s="378">
        <f>Z57+Z54+Z51</f>
        <v>62304.356133333327</v>
      </c>
      <c r="AA59" s="378">
        <f>AA57+AA54+AA51</f>
        <v>40200.033333333326</v>
      </c>
      <c r="AB59" s="378">
        <f>AB57+AB54+AB51</f>
        <v>12867.323333333334</v>
      </c>
      <c r="AC59" s="377"/>
      <c r="AD59" s="376" t="s">
        <v>141</v>
      </c>
      <c r="AE59" s="375">
        <f>AE51+AE54+AE57</f>
        <v>10579591</v>
      </c>
      <c r="AF59" s="375">
        <f>AF51+AF54+AF57</f>
        <v>14789430</v>
      </c>
      <c r="AG59" s="375">
        <f>AG51+AG54+AG57</f>
        <v>9033532</v>
      </c>
      <c r="AI59" s="380" t="s">
        <v>141</v>
      </c>
      <c r="AJ59" s="379"/>
      <c r="AK59" s="378">
        <f>AK57+AK54+AK51</f>
        <v>519.76520202226789</v>
      </c>
      <c r="AL59" s="378">
        <f>AL57+AL54+AL51</f>
        <v>1087.6216162827714</v>
      </c>
      <c r="AM59" s="378">
        <f>AM57+AM54+AM51</f>
        <v>353.09703121738346</v>
      </c>
      <c r="AO59" s="370"/>
      <c r="AP59" s="374"/>
      <c r="AQ59" s="380" t="s">
        <v>141</v>
      </c>
      <c r="AR59" s="379"/>
      <c r="AS59" s="378">
        <f>AS57+AS54+AS51</f>
        <v>53495.036861056666</v>
      </c>
      <c r="AT59" s="378">
        <f>AT57+AT54+AT51</f>
        <v>34423.242332767724</v>
      </c>
      <c r="AU59" s="378">
        <f>AU57+AU54+AU51</f>
        <v>10719.879537074745</v>
      </c>
      <c r="AV59" s="377"/>
      <c r="AW59" s="376" t="s">
        <v>141</v>
      </c>
      <c r="AX59" s="375">
        <f>AX51+AX54+AX57</f>
        <v>8859547</v>
      </c>
      <c r="AY59" s="375">
        <f>AY51+AY54+AY57</f>
        <v>11960052</v>
      </c>
      <c r="AZ59" s="375">
        <f>AZ51+AZ54+AZ57</f>
        <v>7456166</v>
      </c>
      <c r="BA59" s="374"/>
      <c r="BB59" s="380" t="s">
        <v>141</v>
      </c>
      <c r="BC59" s="379"/>
      <c r="BD59" s="378">
        <f>BD57+BD54+BD51</f>
        <v>59051.704793933168</v>
      </c>
      <c r="BE59" s="378">
        <f>BE57+BE54+BE51</f>
        <v>37280.24515115167</v>
      </c>
      <c r="BF59" s="378">
        <f>BF57+BF54+BF51</f>
        <v>12137.698906347849</v>
      </c>
      <c r="BG59" s="377"/>
      <c r="BH59" s="376" t="s">
        <v>141</v>
      </c>
      <c r="BI59" s="375">
        <f>BI51+BI54+BI57</f>
        <v>9854887</v>
      </c>
      <c r="BJ59" s="375">
        <f>BJ51+BJ54+BJ57</f>
        <v>13020844</v>
      </c>
      <c r="BK59" s="375">
        <f>BK51+BK54+BK57</f>
        <v>8360363</v>
      </c>
      <c r="BM59" s="380" t="s">
        <v>141</v>
      </c>
      <c r="BN59" s="379"/>
      <c r="BO59" s="378">
        <f>BO57+BO54+BO51</f>
        <v>61935.998699999996</v>
      </c>
      <c r="BP59" s="378">
        <f>BP57+BP54+BP51</f>
        <v>40208</v>
      </c>
      <c r="BQ59" s="378">
        <f>BQ57+BQ54+BQ51</f>
        <v>12424.01</v>
      </c>
      <c r="BR59" s="377"/>
      <c r="BS59" s="376" t="s">
        <v>141</v>
      </c>
      <c r="BT59" s="375">
        <f>BT51+BT54+BT57</f>
        <v>10413772</v>
      </c>
      <c r="BU59" s="375">
        <f>BU51+BU54+BU57</f>
        <v>14505184</v>
      </c>
      <c r="BV59" s="375">
        <f>BV51+BV54+BV57</f>
        <v>8626027</v>
      </c>
      <c r="BW59" s="374"/>
      <c r="BX59" s="380" t="s">
        <v>141</v>
      </c>
      <c r="BY59" s="379"/>
      <c r="BZ59" s="378">
        <f>BZ57+BZ54+BZ51</f>
        <v>64366.069300000003</v>
      </c>
      <c r="CA59" s="378">
        <f>CA57+CA54+CA51</f>
        <v>39848.99</v>
      </c>
      <c r="CB59" s="378">
        <f>CB57+CB54+CB51</f>
        <v>12980.970000000001</v>
      </c>
      <c r="CC59" s="377"/>
      <c r="CD59" s="376" t="s">
        <v>141</v>
      </c>
      <c r="CE59" s="375">
        <f>CE51+CE54+CE57</f>
        <v>10957962</v>
      </c>
      <c r="CF59" s="375">
        <f>CF51+CF54+CF57</f>
        <v>14726586</v>
      </c>
      <c r="CG59" s="375">
        <f>CG51+CG54+CG57</f>
        <v>9119646</v>
      </c>
      <c r="CH59" s="374"/>
      <c r="CI59" s="380" t="s">
        <v>141</v>
      </c>
      <c r="CJ59" s="379"/>
      <c r="CK59" s="378">
        <f>CK57+CK54+CK51</f>
        <v>60611.000399999997</v>
      </c>
      <c r="CL59" s="378">
        <f>CL57+CL54+CL51</f>
        <v>40543.11</v>
      </c>
      <c r="CM59" s="378">
        <f>CM57+CM54+CM51</f>
        <v>13196.99</v>
      </c>
      <c r="CN59" s="377"/>
      <c r="CO59" s="376" t="s">
        <v>141</v>
      </c>
      <c r="CP59" s="375">
        <f>CP51+CP54+CP57</f>
        <v>10367041</v>
      </c>
      <c r="CQ59" s="375">
        <f>CQ51+CQ54+CQ57</f>
        <v>15136520</v>
      </c>
      <c r="CR59" s="375">
        <f>CR51+CR54+CR57</f>
        <v>9354921</v>
      </c>
    </row>
    <row r="60" spans="1:96" x14ac:dyDescent="0.2">
      <c r="D60" s="373" t="s">
        <v>269</v>
      </c>
      <c r="E60" s="373"/>
      <c r="F60" s="350">
        <f>SUM(D59:F59)</f>
        <v>107225.27209411061</v>
      </c>
      <c r="G60" s="350"/>
      <c r="H60" s="369"/>
      <c r="I60" s="372" t="s">
        <v>268</v>
      </c>
      <c r="J60" s="371"/>
      <c r="K60" s="368">
        <f>SUM(I59:K59)</f>
        <v>31018947</v>
      </c>
      <c r="O60" s="373" t="s">
        <v>269</v>
      </c>
      <c r="P60" s="373"/>
      <c r="Q60" s="350">
        <f>SUM(O59:Q59)</f>
        <v>113411.22895047755</v>
      </c>
      <c r="R60" s="350"/>
      <c r="S60" s="369"/>
      <c r="T60" s="372" t="s">
        <v>268</v>
      </c>
      <c r="U60" s="371"/>
      <c r="V60" s="368">
        <f>SUM(T59:V59)</f>
        <v>33195091</v>
      </c>
      <c r="W60" s="350"/>
      <c r="Z60" s="373" t="s">
        <v>269</v>
      </c>
      <c r="AA60" s="373"/>
      <c r="AB60" s="350">
        <f>SUM(Z59:AB59)</f>
        <v>115371.71279999998</v>
      </c>
      <c r="AC60" s="350"/>
      <c r="AD60" s="369"/>
      <c r="AE60" s="372" t="s">
        <v>268</v>
      </c>
      <c r="AF60" s="371"/>
      <c r="AG60" s="368">
        <f>SUM(AE59:AG59)</f>
        <v>34402553</v>
      </c>
      <c r="AK60" s="373" t="s">
        <v>269</v>
      </c>
      <c r="AL60" s="373"/>
      <c r="AM60" s="350">
        <f>SUM(AK59:AM59)</f>
        <v>1960.4838495224226</v>
      </c>
      <c r="AO60" s="368">
        <f>ROUND(AG60-V60,0)</f>
        <v>1207462</v>
      </c>
      <c r="AP60" s="374"/>
      <c r="AS60" s="373" t="s">
        <v>269</v>
      </c>
      <c r="AT60" s="373"/>
      <c r="AU60" s="350">
        <f>SUM(AS59:AU59)</f>
        <v>98638.158730899129</v>
      </c>
      <c r="AV60" s="350"/>
      <c r="AW60" s="369"/>
      <c r="AX60" s="372" t="s">
        <v>268</v>
      </c>
      <c r="AY60" s="371"/>
      <c r="AZ60" s="368">
        <f>SUM(AX59:AZ59)</f>
        <v>28275765</v>
      </c>
      <c r="BA60" s="374"/>
      <c r="BD60" s="373" t="s">
        <v>269</v>
      </c>
      <c r="BE60" s="373"/>
      <c r="BF60" s="350">
        <f>SUM(BD59:BF59)</f>
        <v>108469.64885143269</v>
      </c>
      <c r="BG60" s="350"/>
      <c r="BH60" s="369"/>
      <c r="BI60" s="372" t="s">
        <v>268</v>
      </c>
      <c r="BJ60" s="371"/>
      <c r="BK60" s="368">
        <f>SUM(BI59:BK59)</f>
        <v>31236094</v>
      </c>
      <c r="BO60" s="373" t="s">
        <v>269</v>
      </c>
      <c r="BP60" s="373"/>
      <c r="BQ60" s="350">
        <f>SUM(BO59:BQ59)</f>
        <v>114568.00869999999</v>
      </c>
      <c r="BR60" s="350"/>
      <c r="BS60" s="369"/>
      <c r="BT60" s="372" t="s">
        <v>268</v>
      </c>
      <c r="BU60" s="371"/>
      <c r="BV60" s="368">
        <f>SUM(BT59:BV59)</f>
        <v>33544983</v>
      </c>
      <c r="BW60" s="374"/>
      <c r="BZ60" s="373" t="s">
        <v>269</v>
      </c>
      <c r="CA60" s="373"/>
      <c r="CB60" s="350">
        <f>SUM(BZ59:CB59)</f>
        <v>117196.02929999999</v>
      </c>
      <c r="CC60" s="350"/>
      <c r="CD60" s="369"/>
      <c r="CE60" s="372" t="s">
        <v>268</v>
      </c>
      <c r="CF60" s="371"/>
      <c r="CG60" s="368">
        <f>SUM(CE59:CG59)</f>
        <v>34804194</v>
      </c>
      <c r="CH60" s="374"/>
      <c r="CK60" s="373" t="s">
        <v>269</v>
      </c>
      <c r="CL60" s="373"/>
      <c r="CM60" s="350">
        <f>SUM(CK59:CM59)</f>
        <v>114351.10040000001</v>
      </c>
      <c r="CN60" s="350"/>
      <c r="CO60" s="369"/>
      <c r="CP60" s="372" t="s">
        <v>268</v>
      </c>
      <c r="CQ60" s="371"/>
      <c r="CR60" s="368">
        <f>SUM(CP59:CR59)</f>
        <v>34858482</v>
      </c>
    </row>
    <row r="61" spans="1:96" x14ac:dyDescent="0.2">
      <c r="H61" s="369"/>
      <c r="I61" s="369"/>
      <c r="J61" s="369"/>
      <c r="K61" s="369"/>
      <c r="S61" s="369"/>
      <c r="T61" s="369"/>
      <c r="U61" s="369"/>
      <c r="V61" s="369"/>
      <c r="AD61" s="369"/>
      <c r="AE61" s="369"/>
      <c r="AF61" s="369"/>
      <c r="AG61" s="369"/>
      <c r="AO61" s="370"/>
      <c r="AW61" s="369"/>
      <c r="AX61" s="369"/>
      <c r="AY61" s="369"/>
      <c r="AZ61" s="369"/>
      <c r="BH61" s="369"/>
      <c r="BI61" s="369"/>
      <c r="BJ61" s="369"/>
      <c r="BK61" s="369"/>
      <c r="BS61" s="369"/>
      <c r="BT61" s="369"/>
      <c r="BU61" s="369"/>
      <c r="BV61" s="369"/>
      <c r="CD61" s="369"/>
      <c r="CE61" s="369"/>
      <c r="CF61" s="369"/>
      <c r="CG61" s="369"/>
      <c r="CO61" s="369"/>
      <c r="CP61" s="369"/>
      <c r="CQ61" s="369"/>
      <c r="CR61" s="369"/>
    </row>
    <row r="62" spans="1:96" x14ac:dyDescent="0.2">
      <c r="A62" s="110" t="s">
        <v>61</v>
      </c>
      <c r="B62" s="402"/>
      <c r="C62" s="401"/>
      <c r="D62" s="749" t="s">
        <v>276</v>
      </c>
      <c r="E62" s="749"/>
      <c r="F62" s="750"/>
      <c r="G62" s="400"/>
      <c r="H62" s="393"/>
      <c r="I62" s="753" t="s">
        <v>276</v>
      </c>
      <c r="J62" s="754"/>
      <c r="K62" s="755"/>
      <c r="M62" s="402"/>
      <c r="N62" s="401"/>
      <c r="O62" s="749" t="s">
        <v>276</v>
      </c>
      <c r="P62" s="749"/>
      <c r="Q62" s="750"/>
      <c r="R62" s="400"/>
      <c r="S62" s="393"/>
      <c r="T62" s="753" t="s">
        <v>276</v>
      </c>
      <c r="U62" s="754"/>
      <c r="V62" s="755"/>
      <c r="W62" s="400"/>
      <c r="X62" s="402"/>
      <c r="Y62" s="401"/>
      <c r="Z62" s="749" t="s">
        <v>276</v>
      </c>
      <c r="AA62" s="749"/>
      <c r="AB62" s="750"/>
      <c r="AC62" s="400"/>
      <c r="AD62" s="393"/>
      <c r="AE62" s="753" t="s">
        <v>276</v>
      </c>
      <c r="AF62" s="754"/>
      <c r="AG62" s="755"/>
      <c r="AI62" s="402"/>
      <c r="AJ62" s="401"/>
      <c r="AK62" s="749" t="s">
        <v>276</v>
      </c>
      <c r="AL62" s="749"/>
      <c r="AM62" s="750"/>
      <c r="AO62" s="370"/>
      <c r="AP62" s="403"/>
      <c r="AQ62" s="402"/>
      <c r="AR62" s="401"/>
      <c r="AS62" s="756" t="s">
        <v>276</v>
      </c>
      <c r="AT62" s="756"/>
      <c r="AU62" s="757"/>
      <c r="AV62" s="400"/>
      <c r="AW62" s="393"/>
      <c r="AX62" s="753" t="s">
        <v>276</v>
      </c>
      <c r="AY62" s="754"/>
      <c r="AZ62" s="755"/>
      <c r="BA62" s="403"/>
      <c r="BB62" s="402"/>
      <c r="BC62" s="401"/>
      <c r="BD62" s="756" t="s">
        <v>276</v>
      </c>
      <c r="BE62" s="756"/>
      <c r="BF62" s="757"/>
      <c r="BG62" s="400"/>
      <c r="BH62" s="393"/>
      <c r="BI62" s="753" t="s">
        <v>276</v>
      </c>
      <c r="BJ62" s="754"/>
      <c r="BK62" s="755"/>
      <c r="BM62" s="402"/>
      <c r="BN62" s="401"/>
      <c r="BO62" s="756" t="s">
        <v>276</v>
      </c>
      <c r="BP62" s="756"/>
      <c r="BQ62" s="757"/>
      <c r="BR62" s="400"/>
      <c r="BS62" s="393"/>
      <c r="BT62" s="753" t="s">
        <v>276</v>
      </c>
      <c r="BU62" s="754"/>
      <c r="BV62" s="755"/>
      <c r="BW62" s="403"/>
      <c r="BX62" s="402"/>
      <c r="BY62" s="401"/>
      <c r="BZ62" s="756" t="s">
        <v>276</v>
      </c>
      <c r="CA62" s="756"/>
      <c r="CB62" s="757"/>
      <c r="CC62" s="400"/>
      <c r="CD62" s="393"/>
      <c r="CE62" s="753" t="s">
        <v>276</v>
      </c>
      <c r="CF62" s="754"/>
      <c r="CG62" s="755"/>
      <c r="CH62" s="403"/>
      <c r="CI62" s="402"/>
      <c r="CJ62" s="401"/>
      <c r="CK62" s="756" t="s">
        <v>276</v>
      </c>
      <c r="CL62" s="756"/>
      <c r="CM62" s="757"/>
      <c r="CN62" s="400"/>
      <c r="CO62" s="393"/>
      <c r="CP62" s="753" t="s">
        <v>276</v>
      </c>
      <c r="CQ62" s="754"/>
      <c r="CR62" s="755"/>
    </row>
    <row r="63" spans="1:96" x14ac:dyDescent="0.2">
      <c r="B63" s="398" t="s">
        <v>229</v>
      </c>
      <c r="C63" s="398"/>
      <c r="D63" s="397" t="s">
        <v>228</v>
      </c>
      <c r="E63" s="396" t="s">
        <v>227</v>
      </c>
      <c r="F63" s="396" t="s">
        <v>226</v>
      </c>
      <c r="G63" s="395"/>
      <c r="H63" s="394" t="s">
        <v>229</v>
      </c>
      <c r="I63" s="393" t="s">
        <v>228</v>
      </c>
      <c r="J63" s="392" t="s">
        <v>227</v>
      </c>
      <c r="K63" s="392" t="s">
        <v>226</v>
      </c>
      <c r="M63" s="398" t="s">
        <v>229</v>
      </c>
      <c r="N63" s="398"/>
      <c r="O63" s="397" t="s">
        <v>228</v>
      </c>
      <c r="P63" s="396" t="s">
        <v>227</v>
      </c>
      <c r="Q63" s="396" t="s">
        <v>226</v>
      </c>
      <c r="R63" s="395"/>
      <c r="S63" s="394" t="s">
        <v>229</v>
      </c>
      <c r="T63" s="393" t="s">
        <v>228</v>
      </c>
      <c r="U63" s="392" t="s">
        <v>227</v>
      </c>
      <c r="V63" s="392" t="s">
        <v>226</v>
      </c>
      <c r="W63" s="395"/>
      <c r="X63" s="398" t="s">
        <v>229</v>
      </c>
      <c r="Y63" s="398"/>
      <c r="Z63" s="397" t="s">
        <v>228</v>
      </c>
      <c r="AA63" s="396" t="s">
        <v>227</v>
      </c>
      <c r="AB63" s="396" t="s">
        <v>226</v>
      </c>
      <c r="AC63" s="395"/>
      <c r="AD63" s="394" t="s">
        <v>229</v>
      </c>
      <c r="AE63" s="393" t="s">
        <v>228</v>
      </c>
      <c r="AF63" s="392" t="s">
        <v>227</v>
      </c>
      <c r="AG63" s="392" t="s">
        <v>226</v>
      </c>
      <c r="AI63" s="398" t="s">
        <v>229</v>
      </c>
      <c r="AJ63" s="398"/>
      <c r="AK63" s="397" t="s">
        <v>228</v>
      </c>
      <c r="AL63" s="396" t="s">
        <v>227</v>
      </c>
      <c r="AM63" s="396" t="s">
        <v>226</v>
      </c>
      <c r="AO63" s="370"/>
      <c r="AP63" s="399"/>
      <c r="AQ63" s="398" t="s">
        <v>229</v>
      </c>
      <c r="AR63" s="398"/>
      <c r="AS63" s="397" t="s">
        <v>228</v>
      </c>
      <c r="AT63" s="396" t="s">
        <v>227</v>
      </c>
      <c r="AU63" s="396" t="s">
        <v>226</v>
      </c>
      <c r="AV63" s="395"/>
      <c r="AW63" s="394" t="s">
        <v>229</v>
      </c>
      <c r="AX63" s="393" t="s">
        <v>228</v>
      </c>
      <c r="AY63" s="392" t="s">
        <v>227</v>
      </c>
      <c r="AZ63" s="392" t="s">
        <v>226</v>
      </c>
      <c r="BA63" s="399"/>
      <c r="BB63" s="398" t="s">
        <v>229</v>
      </c>
      <c r="BC63" s="398"/>
      <c r="BD63" s="397" t="s">
        <v>228</v>
      </c>
      <c r="BE63" s="396" t="s">
        <v>227</v>
      </c>
      <c r="BF63" s="396" t="s">
        <v>226</v>
      </c>
      <c r="BG63" s="395"/>
      <c r="BH63" s="394" t="s">
        <v>229</v>
      </c>
      <c r="BI63" s="393" t="s">
        <v>228</v>
      </c>
      <c r="BJ63" s="392" t="s">
        <v>227</v>
      </c>
      <c r="BK63" s="392" t="s">
        <v>226</v>
      </c>
      <c r="BM63" s="398" t="s">
        <v>229</v>
      </c>
      <c r="BN63" s="398"/>
      <c r="BO63" s="397" t="s">
        <v>228</v>
      </c>
      <c r="BP63" s="396" t="s">
        <v>227</v>
      </c>
      <c r="BQ63" s="396" t="s">
        <v>226</v>
      </c>
      <c r="BR63" s="395"/>
      <c r="BS63" s="394" t="s">
        <v>229</v>
      </c>
      <c r="BT63" s="393" t="s">
        <v>228</v>
      </c>
      <c r="BU63" s="392" t="s">
        <v>227</v>
      </c>
      <c r="BV63" s="392" t="s">
        <v>226</v>
      </c>
      <c r="BW63" s="399"/>
      <c r="BX63" s="398" t="s">
        <v>229</v>
      </c>
      <c r="BY63" s="398"/>
      <c r="BZ63" s="397" t="s">
        <v>228</v>
      </c>
      <c r="CA63" s="396" t="s">
        <v>227</v>
      </c>
      <c r="CB63" s="396" t="s">
        <v>226</v>
      </c>
      <c r="CC63" s="395"/>
      <c r="CD63" s="394" t="s">
        <v>229</v>
      </c>
      <c r="CE63" s="393" t="s">
        <v>228</v>
      </c>
      <c r="CF63" s="392" t="s">
        <v>227</v>
      </c>
      <c r="CG63" s="392" t="s">
        <v>226</v>
      </c>
      <c r="CH63" s="399"/>
      <c r="CI63" s="398" t="s">
        <v>229</v>
      </c>
      <c r="CJ63" s="398"/>
      <c r="CK63" s="397" t="s">
        <v>228</v>
      </c>
      <c r="CL63" s="396" t="s">
        <v>227</v>
      </c>
      <c r="CM63" s="396" t="s">
        <v>226</v>
      </c>
      <c r="CN63" s="395"/>
      <c r="CO63" s="394" t="s">
        <v>229</v>
      </c>
      <c r="CP63" s="393" t="s">
        <v>228</v>
      </c>
      <c r="CQ63" s="392" t="s">
        <v>227</v>
      </c>
      <c r="CR63" s="392" t="s">
        <v>226</v>
      </c>
    </row>
    <row r="64" spans="1:96" x14ac:dyDescent="0.2">
      <c r="B64" s="746" t="s">
        <v>225</v>
      </c>
      <c r="C64" s="391" t="s">
        <v>274</v>
      </c>
      <c r="D64" s="390">
        <f t="shared" ref="D64:F65" si="48">(AS64+BD64+BO64)/3</f>
        <v>24173.766666666666</v>
      </c>
      <c r="E64" s="390">
        <f t="shared" si="48"/>
        <v>21269.166666666668</v>
      </c>
      <c r="F64" s="390">
        <f t="shared" si="48"/>
        <v>13866.566666666666</v>
      </c>
      <c r="G64" s="386"/>
      <c r="H64" s="382" t="s">
        <v>225</v>
      </c>
      <c r="I64" s="381"/>
      <c r="J64" s="381"/>
      <c r="K64" s="381"/>
      <c r="M64" s="746" t="s">
        <v>225</v>
      </c>
      <c r="N64" s="391" t="s">
        <v>274</v>
      </c>
      <c r="O64" s="390">
        <f t="shared" ref="O64:Q65" si="49">(+BD64+BO64+BZ64)/3</f>
        <v>24477.74</v>
      </c>
      <c r="P64" s="390">
        <f t="shared" si="49"/>
        <v>20777.600000000002</v>
      </c>
      <c r="Q64" s="390">
        <f t="shared" si="49"/>
        <v>13975.333333333334</v>
      </c>
      <c r="R64" s="386"/>
      <c r="S64" s="382" t="s">
        <v>225</v>
      </c>
      <c r="T64" s="381"/>
      <c r="U64" s="381"/>
      <c r="V64" s="381"/>
      <c r="W64" s="386"/>
      <c r="X64" s="746" t="s">
        <v>225</v>
      </c>
      <c r="Y64" s="391" t="s">
        <v>274</v>
      </c>
      <c r="Z64" s="390">
        <f t="shared" ref="Z64:AB65" si="50">(+BO64+BZ64+CK64)/3</f>
        <v>23815.046666666665</v>
      </c>
      <c r="AA64" s="390">
        <f t="shared" si="50"/>
        <v>20167</v>
      </c>
      <c r="AB64" s="390">
        <f t="shared" si="50"/>
        <v>13480.199999999999</v>
      </c>
      <c r="AC64" s="386"/>
      <c r="AD64" s="382" t="s">
        <v>225</v>
      </c>
      <c r="AE64" s="381"/>
      <c r="AF64" s="381"/>
      <c r="AG64" s="381"/>
      <c r="AI64" s="746" t="s">
        <v>225</v>
      </c>
      <c r="AJ64" s="391" t="s">
        <v>274</v>
      </c>
      <c r="AK64" s="390">
        <f t="shared" ref="AK64:AM65" si="51">IFERROR(Z64-O64,0)</f>
        <v>-662.69333333333634</v>
      </c>
      <c r="AL64" s="390">
        <f t="shared" si="51"/>
        <v>-610.60000000000218</v>
      </c>
      <c r="AM64" s="390">
        <f t="shared" si="51"/>
        <v>-495.13333333333503</v>
      </c>
      <c r="AO64" s="370"/>
      <c r="AP64" s="386"/>
      <c r="AQ64" s="746" t="s">
        <v>225</v>
      </c>
      <c r="AR64" s="391" t="s">
        <v>275</v>
      </c>
      <c r="AS64" s="390">
        <v>24308</v>
      </c>
      <c r="AT64" s="390">
        <v>21660</v>
      </c>
      <c r="AU64" s="390">
        <v>13155</v>
      </c>
      <c r="AV64" s="386"/>
      <c r="AW64" s="382" t="s">
        <v>225</v>
      </c>
      <c r="AX64" s="381"/>
      <c r="AY64" s="381"/>
      <c r="AZ64" s="381"/>
      <c r="BA64" s="386"/>
      <c r="BB64" s="746" t="s">
        <v>225</v>
      </c>
      <c r="BC64" s="391" t="s">
        <v>275</v>
      </c>
      <c r="BD64" s="390">
        <v>24186.3</v>
      </c>
      <c r="BE64" s="390">
        <v>21449.599999999999</v>
      </c>
      <c r="BF64" s="390">
        <v>14130.399999999998</v>
      </c>
      <c r="BG64" s="386"/>
      <c r="BH64" s="382" t="s">
        <v>225</v>
      </c>
      <c r="BI64" s="381"/>
      <c r="BJ64" s="381"/>
      <c r="BK64" s="381"/>
      <c r="BM64" s="746" t="s">
        <v>225</v>
      </c>
      <c r="BN64" s="391" t="s">
        <v>274</v>
      </c>
      <c r="BO64" s="390">
        <v>24027</v>
      </c>
      <c r="BP64" s="390">
        <v>20697.900000000001</v>
      </c>
      <c r="BQ64" s="390">
        <v>14314.3</v>
      </c>
      <c r="BR64" s="386"/>
      <c r="BS64" s="382" t="s">
        <v>225</v>
      </c>
      <c r="BT64" s="381"/>
      <c r="BU64" s="381"/>
      <c r="BV64" s="381"/>
      <c r="BW64" s="386"/>
      <c r="BX64" s="746" t="s">
        <v>225</v>
      </c>
      <c r="BY64" s="391" t="s">
        <v>274</v>
      </c>
      <c r="BZ64" s="390">
        <v>25219.919999999998</v>
      </c>
      <c r="CA64" s="390">
        <v>20185.3</v>
      </c>
      <c r="CB64" s="390">
        <v>13481.3</v>
      </c>
      <c r="CC64" s="386"/>
      <c r="CD64" s="382" t="s">
        <v>225</v>
      </c>
      <c r="CE64" s="381"/>
      <c r="CF64" s="381"/>
      <c r="CG64" s="381"/>
      <c r="CH64" s="386"/>
      <c r="CI64" s="746" t="s">
        <v>225</v>
      </c>
      <c r="CJ64" s="391" t="s">
        <v>274</v>
      </c>
      <c r="CK64" s="390">
        <f>'AY2013-14-Census'!D14</f>
        <v>22198.22</v>
      </c>
      <c r="CL64" s="390">
        <f>'AY2013-14-Census'!E14</f>
        <v>19617.8</v>
      </c>
      <c r="CM64" s="390">
        <f>'AY2013-14-Census'!F14</f>
        <v>12645</v>
      </c>
      <c r="CN64" s="386"/>
      <c r="CO64" s="382" t="s">
        <v>225</v>
      </c>
      <c r="CP64" s="381"/>
      <c r="CQ64" s="381"/>
      <c r="CR64" s="381"/>
    </row>
    <row r="65" spans="1:96" x14ac:dyDescent="0.2">
      <c r="B65" s="747"/>
      <c r="C65" s="389" t="s">
        <v>272</v>
      </c>
      <c r="D65" s="388">
        <f t="shared" si="48"/>
        <v>22057.90266286871</v>
      </c>
      <c r="E65" s="388">
        <f t="shared" si="48"/>
        <v>20204.727013242715</v>
      </c>
      <c r="F65" s="388">
        <f t="shared" si="48"/>
        <v>13358.325699797528</v>
      </c>
      <c r="G65" s="387"/>
      <c r="H65" s="382"/>
      <c r="I65" s="375">
        <f>ROUND(((+D65*Matrices!$C$63)+(D65*Matrices!$E$67))*Matrices!$D$59,0)</f>
        <v>3389638</v>
      </c>
      <c r="J65" s="375">
        <f>ROUND(((+E65*Matrices!$D$63)+(E65*Matrices!$E$67))*Matrices!$D$59,0)</f>
        <v>6339637</v>
      </c>
      <c r="K65" s="375">
        <f>ROUND(((+F65*Matrices!$E$63)+(F65*Matrices!$E$67))*Matrices!$D$59,0)</f>
        <v>8755314</v>
      </c>
      <c r="M65" s="747"/>
      <c r="N65" s="389" t="s">
        <v>272</v>
      </c>
      <c r="O65" s="388">
        <f t="shared" si="49"/>
        <v>22456.662459897441</v>
      </c>
      <c r="P65" s="388">
        <f t="shared" si="49"/>
        <v>19955.349926106708</v>
      </c>
      <c r="Q65" s="388">
        <f t="shared" si="49"/>
        <v>13410.679721075248</v>
      </c>
      <c r="R65" s="387"/>
      <c r="S65" s="382"/>
      <c r="T65" s="375">
        <f>ROUND(((+O65*Matrices!$C$63)+(O65*Matrices!$E$67))*Matrices!$D$59,0)</f>
        <v>3450915</v>
      </c>
      <c r="U65" s="375">
        <f>ROUND(((+P65*Matrices!$D$63)+(P65*Matrices!$E$67))*Matrices!$D$59,0)</f>
        <v>6261390</v>
      </c>
      <c r="V65" s="375">
        <f>ROUND(((+Q65*Matrices!$E$63)+(Q65*Matrices!$E$67))*Matrices!$D$59,0)</f>
        <v>8789628</v>
      </c>
      <c r="W65" s="387"/>
      <c r="X65" s="747"/>
      <c r="Y65" s="389" t="s">
        <v>272</v>
      </c>
      <c r="Z65" s="388">
        <f t="shared" si="50"/>
        <v>21956.391899999999</v>
      </c>
      <c r="AA65" s="388">
        <f t="shared" si="50"/>
        <v>19422.353333333333</v>
      </c>
      <c r="AB65" s="388">
        <f t="shared" si="50"/>
        <v>13003.016666666665</v>
      </c>
      <c r="AC65" s="387"/>
      <c r="AD65" s="382"/>
      <c r="AE65" s="375">
        <f>ROUND(((+Z65*Matrices!$C$63)+(Z65*Matrices!$E$67))*Matrices!$D$59,0)</f>
        <v>3374039</v>
      </c>
      <c r="AF65" s="375">
        <f>ROUND(((+AA65*Matrices!$D$63)+(AA65*Matrices!$E$67))*Matrices!$D$59,0)</f>
        <v>6094152</v>
      </c>
      <c r="AG65" s="375">
        <f>ROUND(((+AB65*Matrices!$E$63)+(AB65*Matrices!$E$67))*Matrices!$D$59,0)</f>
        <v>8522437</v>
      </c>
      <c r="AI65" s="747"/>
      <c r="AJ65" s="389" t="s">
        <v>272</v>
      </c>
      <c r="AK65" s="388">
        <f t="shared" si="51"/>
        <v>-500.27055989744258</v>
      </c>
      <c r="AL65" s="388">
        <f t="shared" si="51"/>
        <v>-532.9965927733756</v>
      </c>
      <c r="AM65" s="388">
        <f t="shared" si="51"/>
        <v>-407.66305440858378</v>
      </c>
      <c r="AO65" s="370"/>
      <c r="AP65" s="386"/>
      <c r="AQ65" s="751"/>
      <c r="AR65" s="389" t="s">
        <v>273</v>
      </c>
      <c r="AS65" s="388">
        <f>AS64*BO66</f>
        <v>21879.750908913808</v>
      </c>
      <c r="AT65" s="388">
        <f>AT64*BP66</f>
        <v>20240.171261408028</v>
      </c>
      <c r="AU65" s="388">
        <f>AU64*BQ66</f>
        <v>12826.997936166843</v>
      </c>
      <c r="AV65" s="387"/>
      <c r="AW65" s="382"/>
      <c r="AX65" s="375">
        <f>ROUND(((+AS65*Matrices!$C$63)+(AS65*Matrices!$E$67))*Matrices!$D$59,0)</f>
        <v>3362261</v>
      </c>
      <c r="AY65" s="375">
        <f>ROUND(((+AT65*Matrices!$D$63)+(AT65*Matrices!$E$67))*Matrices!$D$59,0)</f>
        <v>6350759</v>
      </c>
      <c r="AZ65" s="375">
        <f>ROUND(((+AU65*Matrices!$E$63)+(AU65*Matrices!$E$67))*Matrices!$D$59,0)</f>
        <v>8407071</v>
      </c>
      <c r="BA65" s="386"/>
      <c r="BB65" s="751"/>
      <c r="BC65" s="389" t="s">
        <v>273</v>
      </c>
      <c r="BD65" s="388">
        <v>22292.03077969233</v>
      </c>
      <c r="BE65" s="388">
        <v>20514.969778320115</v>
      </c>
      <c r="BF65" s="388">
        <v>13480.979163225744</v>
      </c>
      <c r="BG65" s="387"/>
      <c r="BH65" s="382"/>
      <c r="BI65" s="375">
        <f>ROUND(((+BD65*Matrices!$C$63)+(BD65*Matrices!$E$67))*Matrices!$D$59,0)</f>
        <v>3425616</v>
      </c>
      <c r="BJ65" s="375">
        <f>ROUND(((+BE65*Matrices!$D$63)+(BE65*Matrices!$E$67))*Matrices!$D$59,0)</f>
        <v>6436982</v>
      </c>
      <c r="BK65" s="375">
        <f>ROUND(((+BF65*Matrices!$E$63)+(BF65*Matrices!$E$67))*Matrices!$D$59,0)</f>
        <v>8835703</v>
      </c>
      <c r="BM65" s="751"/>
      <c r="BN65" s="389" t="s">
        <v>272</v>
      </c>
      <c r="BO65" s="388">
        <v>22001.926299999999</v>
      </c>
      <c r="BP65" s="388">
        <v>19859.04</v>
      </c>
      <c r="BQ65" s="388">
        <v>13767</v>
      </c>
      <c r="BR65" s="387"/>
      <c r="BS65" s="382"/>
      <c r="BT65" s="375">
        <f>ROUND(((+BO65*Matrices!$C$63)+(BO65*Matrices!$E$67))*Matrices!$D$59,0)</f>
        <v>3381036</v>
      </c>
      <c r="BU65" s="375">
        <f>ROUND(((+BP65*Matrices!$D$63)+(BP65*Matrices!$E$67))*Matrices!$D$59,0)</f>
        <v>6231171</v>
      </c>
      <c r="BV65" s="375">
        <f>ROUND(((+BQ65*Matrices!$E$63)+(BQ65*Matrices!$E$67))*Matrices!$D$59,0)</f>
        <v>9023167</v>
      </c>
      <c r="BW65" s="386"/>
      <c r="BX65" s="751"/>
      <c r="BY65" s="389" t="s">
        <v>272</v>
      </c>
      <c r="BZ65" s="388">
        <v>23076.030299999999</v>
      </c>
      <c r="CA65" s="388">
        <v>19492.04</v>
      </c>
      <c r="CB65" s="388">
        <v>12984.06</v>
      </c>
      <c r="CC65" s="387"/>
      <c r="CD65" s="382"/>
      <c r="CE65" s="375">
        <f>ROUND(((+BZ65*Matrices!$C$63)+(BZ65*Matrices!$E$67))*Matrices!$D$59,0)</f>
        <v>3546094</v>
      </c>
      <c r="CF65" s="375">
        <f>ROUND(((+CA65*Matrices!$D$63)+(CA65*Matrices!$E$67))*Matrices!$D$59,0)</f>
        <v>6116017</v>
      </c>
      <c r="CG65" s="375">
        <f>ROUND(((+CB65*Matrices!$E$63)+(CB65*Matrices!$E$67))*Matrices!$D$59,0)</f>
        <v>8510013</v>
      </c>
      <c r="CH65" s="386"/>
      <c r="CI65" s="751"/>
      <c r="CJ65" s="389" t="s">
        <v>272</v>
      </c>
      <c r="CK65" s="388">
        <f>'AY2013-14-end_of_course'!D14</f>
        <v>20791.219099999998</v>
      </c>
      <c r="CL65" s="388">
        <f>'AY2013-14-end_of_course'!E14</f>
        <v>18915.98</v>
      </c>
      <c r="CM65" s="388">
        <f>'AY2013-14-end_of_course'!F14</f>
        <v>12257.99</v>
      </c>
      <c r="CN65" s="387"/>
      <c r="CO65" s="382"/>
      <c r="CP65" s="375">
        <f>ROUND(((+CK65*Matrices!$C$63)+(CK65*Matrices!$E$67))*Matrices!$D$59,0)</f>
        <v>3194987</v>
      </c>
      <c r="CQ65" s="375">
        <f>ROUND(((+CL65*Matrices!$D$63)+(CL65*Matrices!$E$67))*Matrices!$D$59,0)</f>
        <v>5935267</v>
      </c>
      <c r="CR65" s="375">
        <f>ROUND(((+CM65*Matrices!$E$63)+(CM65*Matrices!$E$67))*Matrices!$D$59,0)</f>
        <v>8034132</v>
      </c>
    </row>
    <row r="66" spans="1:96" x14ac:dyDescent="0.2">
      <c r="B66" s="748"/>
      <c r="C66" s="385" t="s">
        <v>270</v>
      </c>
      <c r="D66" s="384">
        <f>D65/D64</f>
        <v>0.91247272165013771</v>
      </c>
      <c r="E66" s="384">
        <f>E65/E64</f>
        <v>0.94995386184583541</v>
      </c>
      <c r="F66" s="384">
        <f>F65/F64</f>
        <v>0.96334774287777525</v>
      </c>
      <c r="G66" s="383"/>
      <c r="H66" s="382"/>
      <c r="I66" s="381"/>
      <c r="J66" s="381"/>
      <c r="K66" s="381"/>
      <c r="M66" s="748"/>
      <c r="N66" s="385" t="s">
        <v>270</v>
      </c>
      <c r="O66" s="384">
        <f>O65/O64</f>
        <v>0.91743202027219184</v>
      </c>
      <c r="P66" s="384">
        <f>P65/P64</f>
        <v>0.96042612843190289</v>
      </c>
      <c r="Q66" s="384">
        <f>Q65/Q64</f>
        <v>0.95959641185006306</v>
      </c>
      <c r="R66" s="383"/>
      <c r="S66" s="382"/>
      <c r="T66" s="381"/>
      <c r="U66" s="381"/>
      <c r="V66" s="381"/>
      <c r="W66" s="383"/>
      <c r="X66" s="748"/>
      <c r="Y66" s="385" t="s">
        <v>270</v>
      </c>
      <c r="Z66" s="384">
        <f>Z65/Z64</f>
        <v>0.92195460321023937</v>
      </c>
      <c r="AA66" s="384">
        <f>AA65/AA64</f>
        <v>0.96307598221516999</v>
      </c>
      <c r="AB66" s="384">
        <f>AB65/AB64</f>
        <v>0.96460116813301477</v>
      </c>
      <c r="AC66" s="383"/>
      <c r="AD66" s="382"/>
      <c r="AE66" s="381"/>
      <c r="AF66" s="381"/>
      <c r="AG66" s="381"/>
      <c r="AI66" s="748"/>
      <c r="AJ66" s="385"/>
      <c r="AK66" s="384"/>
      <c r="AL66" s="384"/>
      <c r="AM66" s="384"/>
      <c r="AO66" s="370"/>
      <c r="AP66" s="386"/>
      <c r="AQ66" s="752"/>
      <c r="AR66" s="385" t="s">
        <v>271</v>
      </c>
      <c r="AS66" s="384">
        <f>AS65/AS64</f>
        <v>0.90010494112694617</v>
      </c>
      <c r="AT66" s="384">
        <f>AT65/AT64</f>
        <v>0.93444927337987205</v>
      </c>
      <c r="AU66" s="384">
        <f>AU65/AU64</f>
        <v>0.97506635774738448</v>
      </c>
      <c r="AV66" s="383"/>
      <c r="AW66" s="382"/>
      <c r="AX66" s="381"/>
      <c r="AY66" s="381"/>
      <c r="AZ66" s="381"/>
      <c r="BA66" s="386"/>
      <c r="BB66" s="752"/>
      <c r="BC66" s="385" t="s">
        <v>271</v>
      </c>
      <c r="BD66" s="384">
        <f>BD65/BD64</f>
        <v>0.92168007424419318</v>
      </c>
      <c r="BE66" s="384">
        <f>BE65/BE64</f>
        <v>0.95642668293675015</v>
      </c>
      <c r="BF66" s="384">
        <f>BF65/BF64</f>
        <v>0.95404087380581903</v>
      </c>
      <c r="BG66" s="383"/>
      <c r="BH66" s="382"/>
      <c r="BI66" s="381"/>
      <c r="BJ66" s="381"/>
      <c r="BK66" s="381"/>
      <c r="BM66" s="752"/>
      <c r="BN66" s="385" t="s">
        <v>270</v>
      </c>
      <c r="BO66" s="384">
        <v>0.90010494112694617</v>
      </c>
      <c r="BP66" s="384">
        <v>0.93444927337987194</v>
      </c>
      <c r="BQ66" s="384">
        <v>0.97506635774738448</v>
      </c>
      <c r="BR66" s="383"/>
      <c r="BS66" s="382"/>
      <c r="BT66" s="381"/>
      <c r="BU66" s="381"/>
      <c r="BV66" s="381"/>
      <c r="BW66" s="386"/>
      <c r="BX66" s="752"/>
      <c r="BY66" s="385" t="s">
        <v>270</v>
      </c>
      <c r="BZ66" s="384">
        <f>BZ65/BZ64</f>
        <v>0.91499220853991603</v>
      </c>
      <c r="CA66" s="384">
        <f>CA65/CA64</f>
        <v>0.9656552045300294</v>
      </c>
      <c r="CB66" s="384">
        <f>CB65/CB64</f>
        <v>0.96311631667569153</v>
      </c>
      <c r="CC66" s="383"/>
      <c r="CD66" s="382"/>
      <c r="CE66" s="381"/>
      <c r="CF66" s="381"/>
      <c r="CG66" s="381"/>
      <c r="CH66" s="386"/>
      <c r="CI66" s="752"/>
      <c r="CJ66" s="385" t="s">
        <v>270</v>
      </c>
      <c r="CK66" s="384">
        <f>CK65/CK64</f>
        <v>0.93661649898054877</v>
      </c>
      <c r="CL66" s="384">
        <f>CL65/CL64</f>
        <v>0.96422534636911372</v>
      </c>
      <c r="CM66" s="384">
        <f>CM65/CM64</f>
        <v>0.96939422696718069</v>
      </c>
      <c r="CN66" s="383"/>
      <c r="CO66" s="382"/>
      <c r="CP66" s="381"/>
      <c r="CQ66" s="381"/>
      <c r="CR66" s="381"/>
    </row>
    <row r="67" spans="1:96" x14ac:dyDescent="0.2">
      <c r="B67" s="746" t="s">
        <v>224</v>
      </c>
      <c r="C67" s="391" t="s">
        <v>274</v>
      </c>
      <c r="D67" s="390">
        <f t="shared" ref="D67:F68" si="52">(AS67+BD67+BO67)/3</f>
        <v>4055.3333333333335</v>
      </c>
      <c r="E67" s="390">
        <f t="shared" si="52"/>
        <v>6902.5</v>
      </c>
      <c r="F67" s="390">
        <f t="shared" si="52"/>
        <v>9805.0333333333328</v>
      </c>
      <c r="G67" s="386"/>
      <c r="H67" s="382" t="s">
        <v>224</v>
      </c>
      <c r="I67" s="381"/>
      <c r="J67" s="381"/>
      <c r="K67" s="381"/>
      <c r="M67" s="746" t="s">
        <v>224</v>
      </c>
      <c r="N67" s="391" t="s">
        <v>274</v>
      </c>
      <c r="O67" s="390">
        <f t="shared" ref="O67:Q68" si="53">(+BD67+BO67+BZ67)/3</f>
        <v>4321.666666666667</v>
      </c>
      <c r="P67" s="390">
        <f t="shared" si="53"/>
        <v>7473.2666666666664</v>
      </c>
      <c r="Q67" s="390">
        <f t="shared" si="53"/>
        <v>9474.3333333333339</v>
      </c>
      <c r="R67" s="386"/>
      <c r="S67" s="382" t="s">
        <v>224</v>
      </c>
      <c r="T67" s="381"/>
      <c r="U67" s="381"/>
      <c r="V67" s="381"/>
      <c r="W67" s="386"/>
      <c r="X67" s="746" t="s">
        <v>224</v>
      </c>
      <c r="Y67" s="391" t="s">
        <v>274</v>
      </c>
      <c r="Z67" s="390">
        <f t="shared" ref="Z67:AB68" si="54">(+BO67+BZ67+CK67)/3</f>
        <v>4591.333333333333</v>
      </c>
      <c r="AA67" s="390">
        <f t="shared" si="54"/>
        <v>8567.6666666666661</v>
      </c>
      <c r="AB67" s="390">
        <f t="shared" si="54"/>
        <v>9090.1666666666661</v>
      </c>
      <c r="AC67" s="386"/>
      <c r="AD67" s="382" t="s">
        <v>224</v>
      </c>
      <c r="AE67" s="381"/>
      <c r="AF67" s="381"/>
      <c r="AG67" s="381"/>
      <c r="AI67" s="746" t="s">
        <v>224</v>
      </c>
      <c r="AJ67" s="391" t="s">
        <v>274</v>
      </c>
      <c r="AK67" s="390">
        <f t="shared" ref="AK67:AM68" si="55">IFERROR(Z67-O67,0)</f>
        <v>269.66666666666606</v>
      </c>
      <c r="AL67" s="390">
        <f t="shared" si="55"/>
        <v>1094.3999999999996</v>
      </c>
      <c r="AM67" s="390">
        <f t="shared" si="55"/>
        <v>-384.16666666666788</v>
      </c>
      <c r="AO67" s="370"/>
      <c r="AP67" s="386"/>
      <c r="AQ67" s="746" t="s">
        <v>224</v>
      </c>
      <c r="AR67" s="391" t="s">
        <v>275</v>
      </c>
      <c r="AS67" s="390">
        <v>3651</v>
      </c>
      <c r="AT67" s="390">
        <v>6592</v>
      </c>
      <c r="AU67" s="390">
        <v>9533</v>
      </c>
      <c r="AV67" s="386"/>
      <c r="AW67" s="382" t="s">
        <v>224</v>
      </c>
      <c r="AX67" s="381"/>
      <c r="AY67" s="381"/>
      <c r="AZ67" s="381"/>
      <c r="BA67" s="386"/>
      <c r="BB67" s="746" t="s">
        <v>224</v>
      </c>
      <c r="BC67" s="391" t="s">
        <v>275</v>
      </c>
      <c r="BD67" s="390">
        <v>3904</v>
      </c>
      <c r="BE67" s="390">
        <v>6799.2</v>
      </c>
      <c r="BF67" s="390">
        <v>10138.700000000001</v>
      </c>
      <c r="BG67" s="386"/>
      <c r="BH67" s="382" t="s">
        <v>224</v>
      </c>
      <c r="BI67" s="381"/>
      <c r="BJ67" s="381"/>
      <c r="BK67" s="381"/>
      <c r="BM67" s="746" t="s">
        <v>224</v>
      </c>
      <c r="BN67" s="391" t="s">
        <v>274</v>
      </c>
      <c r="BO67" s="390">
        <v>4611</v>
      </c>
      <c r="BP67" s="390">
        <v>7316.3</v>
      </c>
      <c r="BQ67" s="390">
        <v>9743.4</v>
      </c>
      <c r="BR67" s="386"/>
      <c r="BS67" s="382" t="s">
        <v>224</v>
      </c>
      <c r="BT67" s="381"/>
      <c r="BU67" s="381"/>
      <c r="BV67" s="381"/>
      <c r="BW67" s="386"/>
      <c r="BX67" s="746" t="s">
        <v>224</v>
      </c>
      <c r="BY67" s="391" t="s">
        <v>274</v>
      </c>
      <c r="BZ67" s="390">
        <v>4450</v>
      </c>
      <c r="CA67" s="390">
        <v>8304.2999999999993</v>
      </c>
      <c r="CB67" s="390">
        <v>8540.9</v>
      </c>
      <c r="CC67" s="386"/>
      <c r="CD67" s="382" t="s">
        <v>224</v>
      </c>
      <c r="CE67" s="381"/>
      <c r="CF67" s="381"/>
      <c r="CG67" s="381"/>
      <c r="CH67" s="386"/>
      <c r="CI67" s="746" t="s">
        <v>224</v>
      </c>
      <c r="CJ67" s="391" t="s">
        <v>274</v>
      </c>
      <c r="CK67" s="390">
        <f>'AY2013-14-Census'!D15</f>
        <v>4713</v>
      </c>
      <c r="CL67" s="390">
        <f>'AY2013-14-Census'!E15</f>
        <v>10082.4</v>
      </c>
      <c r="CM67" s="390">
        <f>'AY2013-14-Census'!F15</f>
        <v>8986.2000000000007</v>
      </c>
      <c r="CN67" s="386"/>
      <c r="CO67" s="382" t="s">
        <v>224</v>
      </c>
      <c r="CP67" s="381"/>
      <c r="CQ67" s="381"/>
      <c r="CR67" s="381"/>
    </row>
    <row r="68" spans="1:96" x14ac:dyDescent="0.2">
      <c r="B68" s="747"/>
      <c r="C68" s="389" t="s">
        <v>272</v>
      </c>
      <c r="D68" s="388">
        <f t="shared" si="52"/>
        <v>3767.0776611048896</v>
      </c>
      <c r="E68" s="388">
        <f t="shared" si="52"/>
        <v>6611.029024128974</v>
      </c>
      <c r="F68" s="388">
        <f t="shared" si="52"/>
        <v>9632.7487377123452</v>
      </c>
      <c r="G68" s="387"/>
      <c r="H68" s="382"/>
      <c r="I68" s="375">
        <f>ROUND(((+D68*Matrices!$C$64)+(D68*Matrices!$E$67))*Matrices!$D$59,0)</f>
        <v>826987</v>
      </c>
      <c r="J68" s="375">
        <f>ROUND(((+E68*Matrices!$D$64)+(E68*Matrices!$E$67))*Matrices!$D$59,0)</f>
        <v>3171509</v>
      </c>
      <c r="K68" s="375">
        <f>ROUND(((+F68*Matrices!$E$64)+(F68*Matrices!$E$67))*Matrices!$D$59,0)</f>
        <v>8613026</v>
      </c>
      <c r="M68" s="747"/>
      <c r="N68" s="389" t="s">
        <v>272</v>
      </c>
      <c r="O68" s="388">
        <f t="shared" si="53"/>
        <v>4060.3166144200627</v>
      </c>
      <c r="P68" s="388">
        <f t="shared" si="53"/>
        <v>7236.0691540889347</v>
      </c>
      <c r="Q68" s="388">
        <f t="shared" si="53"/>
        <v>9333.3162082437411</v>
      </c>
      <c r="R68" s="387"/>
      <c r="S68" s="382"/>
      <c r="T68" s="375">
        <f>ROUND(((+O68*Matrices!$C$64)+(O68*Matrices!$E$67))*Matrices!$D$59,0)</f>
        <v>891361</v>
      </c>
      <c r="U68" s="375">
        <f>ROUND(((+P68*Matrices!$D$64)+(P68*Matrices!$E$67))*Matrices!$D$59,0)</f>
        <v>3471359</v>
      </c>
      <c r="V68" s="375">
        <f>ROUND(((+Q68*Matrices!$E$64)+(Q68*Matrices!$E$67))*Matrices!$D$59,0)</f>
        <v>8345291</v>
      </c>
      <c r="W68" s="387"/>
      <c r="X68" s="747"/>
      <c r="Y68" s="389" t="s">
        <v>272</v>
      </c>
      <c r="Z68" s="388">
        <f t="shared" si="54"/>
        <v>4294.666666666667</v>
      </c>
      <c r="AA68" s="388">
        <f t="shared" si="54"/>
        <v>8299.336666666668</v>
      </c>
      <c r="AB68" s="388">
        <f t="shared" si="54"/>
        <v>8951.3399999999983</v>
      </c>
      <c r="AC68" s="387"/>
      <c r="AD68" s="382"/>
      <c r="AE68" s="375">
        <f>ROUND(((+Z68*Matrices!$C$64)+(Z68*Matrices!$E$67))*Matrices!$D$59,0)</f>
        <v>942808</v>
      </c>
      <c r="AF68" s="375">
        <f>ROUND(((+AA68*Matrices!$D$64)+(AA68*Matrices!$E$67))*Matrices!$D$59,0)</f>
        <v>3981441</v>
      </c>
      <c r="AG68" s="375">
        <f>ROUND(((+AB68*Matrices!$E$64)+(AB68*Matrices!$E$67))*Matrices!$D$59,0)</f>
        <v>8003751</v>
      </c>
      <c r="AI68" s="747"/>
      <c r="AJ68" s="389" t="s">
        <v>272</v>
      </c>
      <c r="AK68" s="388">
        <f t="shared" si="55"/>
        <v>234.35005224660426</v>
      </c>
      <c r="AL68" s="388">
        <f t="shared" si="55"/>
        <v>1063.2675125777332</v>
      </c>
      <c r="AM68" s="388">
        <f t="shared" si="55"/>
        <v>-381.9762082437428</v>
      </c>
      <c r="AO68" s="370"/>
      <c r="AP68" s="386"/>
      <c r="AQ68" s="751"/>
      <c r="AR68" s="389" t="s">
        <v>273</v>
      </c>
      <c r="AS68" s="388">
        <f>AS67*BO69</f>
        <v>3286.2831400544806</v>
      </c>
      <c r="AT68" s="388">
        <f>AT67*BP69</f>
        <v>6159.8896101201162</v>
      </c>
      <c r="AU68" s="388">
        <f>AU67*BQ69</f>
        <v>9295.3075884058162</v>
      </c>
      <c r="AV68" s="387"/>
      <c r="AW68" s="382"/>
      <c r="AX68" s="375">
        <f>ROUND(((+AS68*Matrices!$C$64)+(AS68*Matrices!$E$67))*Matrices!$D$59,0)</f>
        <v>721438</v>
      </c>
      <c r="AY68" s="375">
        <f>ROUND(((+AT68*Matrices!$D$64)+(AT68*Matrices!$E$67))*Matrices!$D$59,0)</f>
        <v>2955084</v>
      </c>
      <c r="AZ68" s="375">
        <f>ROUND(((+AU68*Matrices!$E$64)+(AU68*Matrices!$E$67))*Matrices!$D$59,0)</f>
        <v>8311306</v>
      </c>
      <c r="BA68" s="386"/>
      <c r="BB68" s="751"/>
      <c r="BC68" s="389" t="s">
        <v>273</v>
      </c>
      <c r="BD68" s="388">
        <v>3695.9498432601881</v>
      </c>
      <c r="BE68" s="388">
        <v>6581.2074622668042</v>
      </c>
      <c r="BF68" s="388">
        <v>9954.9186247312191</v>
      </c>
      <c r="BG68" s="387"/>
      <c r="BH68" s="382"/>
      <c r="BI68" s="375">
        <f>ROUND(((+BD68*Matrices!$C$64)+(BD68*Matrices!$E$67))*Matrices!$D$59,0)</f>
        <v>811372</v>
      </c>
      <c r="BJ68" s="375">
        <f>ROUND(((+BE68*Matrices!$D$64)+(BE68*Matrices!$E$67))*Matrices!$D$59,0)</f>
        <v>3157203</v>
      </c>
      <c r="BK68" s="375">
        <f>ROUND(((+BF68*Matrices!$E$64)+(BF68*Matrices!$E$67))*Matrices!$D$59,0)</f>
        <v>8901091</v>
      </c>
      <c r="BM68" s="751"/>
      <c r="BN68" s="389" t="s">
        <v>272</v>
      </c>
      <c r="BO68" s="388">
        <v>4319</v>
      </c>
      <c r="BP68" s="388">
        <v>7091.99</v>
      </c>
      <c r="BQ68" s="388">
        <v>9648.02</v>
      </c>
      <c r="BR68" s="387"/>
      <c r="BS68" s="382"/>
      <c r="BT68" s="375">
        <f>ROUND(((+BO68*Matrices!$C$64)+(BO68*Matrices!$E$67))*Matrices!$D$59,0)</f>
        <v>948150</v>
      </c>
      <c r="BU68" s="375">
        <f>ROUND(((+BP68*Matrices!$D$64)+(BP68*Matrices!$E$67))*Matrices!$D$59,0)</f>
        <v>3402240</v>
      </c>
      <c r="BV68" s="375">
        <f>ROUND(((+BQ68*Matrices!$E$64)+(BQ68*Matrices!$E$67))*Matrices!$D$59,0)</f>
        <v>8626681</v>
      </c>
      <c r="BW68" s="386"/>
      <c r="BX68" s="751"/>
      <c r="BY68" s="389" t="s">
        <v>272</v>
      </c>
      <c r="BZ68" s="388">
        <v>4166</v>
      </c>
      <c r="CA68" s="388">
        <v>8035.01</v>
      </c>
      <c r="CB68" s="388">
        <v>8397.01</v>
      </c>
      <c r="CC68" s="387"/>
      <c r="CD68" s="382"/>
      <c r="CE68" s="375">
        <f>ROUND(((+BZ68*Matrices!$C$64)+(BZ68*Matrices!$E$67))*Matrices!$D$59,0)</f>
        <v>914562</v>
      </c>
      <c r="CF68" s="375">
        <f>ROUND(((+CA68*Matrices!$D$64)+(CA68*Matrices!$E$67))*Matrices!$D$59,0)</f>
        <v>3854635</v>
      </c>
      <c r="CG68" s="375">
        <f>ROUND(((+CB68*Matrices!$E$64)+(CB68*Matrices!$E$67))*Matrices!$D$59,0)</f>
        <v>7508103</v>
      </c>
      <c r="CH68" s="386"/>
      <c r="CI68" s="751"/>
      <c r="CJ68" s="389" t="s">
        <v>272</v>
      </c>
      <c r="CK68" s="388">
        <f>'AY2013-14-end_of_course'!D15</f>
        <v>4399</v>
      </c>
      <c r="CL68" s="388">
        <f>'AY2013-14-end_of_course'!E15</f>
        <v>9771.01</v>
      </c>
      <c r="CM68" s="388">
        <f>'AY2013-14-end_of_course'!F15</f>
        <v>8808.99</v>
      </c>
      <c r="CN68" s="387"/>
      <c r="CO68" s="382"/>
      <c r="CP68" s="375">
        <f>ROUND(((+CK68*Matrices!$C$64)+(CK68*Matrices!$E$67))*Matrices!$D$59,0)</f>
        <v>965712</v>
      </c>
      <c r="CQ68" s="375">
        <f>ROUND(((+CL68*Matrices!$D$64)+(CL68*Matrices!$E$67))*Matrices!$D$59,0)</f>
        <v>4687447</v>
      </c>
      <c r="CR68" s="375">
        <f>ROUND(((+CM68*Matrices!$E$64)+(CM68*Matrices!$E$67))*Matrices!$D$59,0)</f>
        <v>7876470</v>
      </c>
    </row>
    <row r="69" spans="1:96" x14ac:dyDescent="0.2">
      <c r="B69" s="748"/>
      <c r="C69" s="385" t="s">
        <v>270</v>
      </c>
      <c r="D69" s="384">
        <f>D68/D67</f>
        <v>0.92891936407320963</v>
      </c>
      <c r="E69" s="384">
        <f>E68/E67</f>
        <v>0.95777312917478796</v>
      </c>
      <c r="F69" s="384">
        <f>F68/F67</f>
        <v>0.98242896380216405</v>
      </c>
      <c r="G69" s="383"/>
      <c r="H69" s="382"/>
      <c r="I69" s="381"/>
      <c r="J69" s="381"/>
      <c r="K69" s="381"/>
      <c r="M69" s="748"/>
      <c r="N69" s="385" t="s">
        <v>270</v>
      </c>
      <c r="O69" s="384">
        <f>O68/O67</f>
        <v>0.93952563388046184</v>
      </c>
      <c r="P69" s="384">
        <f>P68/P67</f>
        <v>0.96826053141717616</v>
      </c>
      <c r="Q69" s="384">
        <f>Q68/Q67</f>
        <v>0.98511587885625096</v>
      </c>
      <c r="R69" s="383"/>
      <c r="S69" s="382"/>
      <c r="T69" s="381"/>
      <c r="U69" s="381"/>
      <c r="V69" s="381"/>
      <c r="W69" s="383"/>
      <c r="X69" s="748"/>
      <c r="Y69" s="385" t="s">
        <v>270</v>
      </c>
      <c r="Z69" s="384">
        <f>Z68/Z67</f>
        <v>0.93538550892986805</v>
      </c>
      <c r="AA69" s="384">
        <f>AA68/AA67</f>
        <v>0.96868108781076157</v>
      </c>
      <c r="AB69" s="384">
        <f>AB68/AB67</f>
        <v>0.98472781943858734</v>
      </c>
      <c r="AC69" s="383"/>
      <c r="AD69" s="382"/>
      <c r="AE69" s="381"/>
      <c r="AF69" s="381"/>
      <c r="AG69" s="381"/>
      <c r="AI69" s="748"/>
      <c r="AJ69" s="385"/>
      <c r="AK69" s="384"/>
      <c r="AL69" s="384"/>
      <c r="AM69" s="384"/>
      <c r="AO69" s="370"/>
      <c r="AP69" s="386"/>
      <c r="AQ69" s="752"/>
      <c r="AR69" s="385" t="s">
        <v>271</v>
      </c>
      <c r="AS69" s="384">
        <f>AS68/AS67</f>
        <v>0.90010494112694617</v>
      </c>
      <c r="AT69" s="384">
        <f>AT68/AT67</f>
        <v>0.93444927337987205</v>
      </c>
      <c r="AU69" s="384">
        <f>AU68/AU67</f>
        <v>0.97506635774738448</v>
      </c>
      <c r="AV69" s="383"/>
      <c r="AW69" s="382"/>
      <c r="AX69" s="381"/>
      <c r="AY69" s="381"/>
      <c r="AZ69" s="381"/>
      <c r="BA69" s="386"/>
      <c r="BB69" s="752"/>
      <c r="BC69" s="385" t="s">
        <v>271</v>
      </c>
      <c r="BD69" s="384">
        <f>BD68/BD67</f>
        <v>0.94670846394984332</v>
      </c>
      <c r="BE69" s="384">
        <f>BE68/BE67</f>
        <v>0.96793850192181496</v>
      </c>
      <c r="BF69" s="384">
        <f>BF68/BF67</f>
        <v>0.981873280078434</v>
      </c>
      <c r="BG69" s="383"/>
      <c r="BH69" s="382"/>
      <c r="BI69" s="381"/>
      <c r="BJ69" s="381"/>
      <c r="BK69" s="381"/>
      <c r="BM69" s="752"/>
      <c r="BN69" s="385" t="s">
        <v>270</v>
      </c>
      <c r="BO69" s="384">
        <v>0.90010494112694617</v>
      </c>
      <c r="BP69" s="384">
        <v>0.93444927337987194</v>
      </c>
      <c r="BQ69" s="384">
        <v>0.97506635774738448</v>
      </c>
      <c r="BR69" s="383"/>
      <c r="BS69" s="382"/>
      <c r="BT69" s="381"/>
      <c r="BU69" s="381"/>
      <c r="BV69" s="381"/>
      <c r="BW69" s="386"/>
      <c r="BX69" s="752"/>
      <c r="BY69" s="385" t="s">
        <v>270</v>
      </c>
      <c r="BZ69" s="384">
        <f>BZ68/BZ67</f>
        <v>0.93617977528089891</v>
      </c>
      <c r="CA69" s="384">
        <f>CA68/CA67</f>
        <v>0.96757222162012457</v>
      </c>
      <c r="CB69" s="384">
        <f>CB68/CB67</f>
        <v>0.98315282932712011</v>
      </c>
      <c r="CC69" s="383"/>
      <c r="CD69" s="382"/>
      <c r="CE69" s="381"/>
      <c r="CF69" s="381"/>
      <c r="CG69" s="381"/>
      <c r="CH69" s="386"/>
      <c r="CI69" s="752"/>
      <c r="CJ69" s="385" t="s">
        <v>270</v>
      </c>
      <c r="CK69" s="384">
        <f>CK68/CK67</f>
        <v>0.93337576914916187</v>
      </c>
      <c r="CL69" s="384">
        <f>CL68/CL67</f>
        <v>0.96911548837578365</v>
      </c>
      <c r="CM69" s="384">
        <f>CM68/CM67</f>
        <v>0.9802797623021966</v>
      </c>
      <c r="CN69" s="383"/>
      <c r="CO69" s="382"/>
      <c r="CP69" s="381"/>
      <c r="CQ69" s="381"/>
      <c r="CR69" s="381"/>
    </row>
    <row r="70" spans="1:96" x14ac:dyDescent="0.2">
      <c r="B70" s="746" t="s">
        <v>223</v>
      </c>
      <c r="C70" s="391" t="s">
        <v>274</v>
      </c>
      <c r="D70" s="390">
        <f t="shared" ref="D70:F71" si="56">(AS70+BD70+BO70)/3</f>
        <v>101.66666666666667</v>
      </c>
      <c r="E70" s="390">
        <f t="shared" si="56"/>
        <v>518</v>
      </c>
      <c r="F70" s="390">
        <f t="shared" si="56"/>
        <v>249.83333333333334</v>
      </c>
      <c r="G70" s="386"/>
      <c r="H70" s="382" t="s">
        <v>223</v>
      </c>
      <c r="I70" s="381"/>
      <c r="J70" s="381"/>
      <c r="K70" s="381"/>
      <c r="M70" s="746" t="s">
        <v>223</v>
      </c>
      <c r="N70" s="391" t="s">
        <v>274</v>
      </c>
      <c r="O70" s="390">
        <f t="shared" ref="O70:Q71" si="57">(+BD70+BO70+BZ70)/3</f>
        <v>117.33333333333333</v>
      </c>
      <c r="P70" s="390">
        <f t="shared" si="57"/>
        <v>525</v>
      </c>
      <c r="Q70" s="390">
        <f t="shared" si="57"/>
        <v>248.6</v>
      </c>
      <c r="R70" s="386"/>
      <c r="S70" s="382" t="s">
        <v>223</v>
      </c>
      <c r="T70" s="381"/>
      <c r="U70" s="381"/>
      <c r="V70" s="381"/>
      <c r="W70" s="386"/>
      <c r="X70" s="746" t="s">
        <v>223</v>
      </c>
      <c r="Y70" s="391" t="s">
        <v>274</v>
      </c>
      <c r="Z70" s="390">
        <f t="shared" ref="Z70:AB71" si="58">(+BO70+BZ70+CK70)/3</f>
        <v>117.66666666666667</v>
      </c>
      <c r="AA70" s="390">
        <f t="shared" si="58"/>
        <v>510</v>
      </c>
      <c r="AB70" s="390">
        <f t="shared" si="58"/>
        <v>273.63333333333338</v>
      </c>
      <c r="AC70" s="386"/>
      <c r="AD70" s="382" t="s">
        <v>223</v>
      </c>
      <c r="AE70" s="381"/>
      <c r="AF70" s="381"/>
      <c r="AG70" s="381"/>
      <c r="AI70" s="746" t="s">
        <v>223</v>
      </c>
      <c r="AJ70" s="391" t="s">
        <v>274</v>
      </c>
      <c r="AK70" s="390">
        <f t="shared" ref="AK70:AM71" si="59">IFERROR(Z70-O70,0)</f>
        <v>0.33333333333334281</v>
      </c>
      <c r="AL70" s="390">
        <f t="shared" si="59"/>
        <v>-15</v>
      </c>
      <c r="AM70" s="390">
        <f t="shared" si="59"/>
        <v>25.033333333333388</v>
      </c>
      <c r="AO70" s="370"/>
      <c r="AP70" s="386"/>
      <c r="AQ70" s="746" t="s">
        <v>223</v>
      </c>
      <c r="AR70" s="391" t="s">
        <v>275</v>
      </c>
      <c r="AS70" s="390">
        <v>0</v>
      </c>
      <c r="AT70" s="390">
        <v>530</v>
      </c>
      <c r="AU70" s="390">
        <v>254</v>
      </c>
      <c r="AV70" s="386"/>
      <c r="AW70" s="382" t="s">
        <v>223</v>
      </c>
      <c r="AX70" s="381"/>
      <c r="AY70" s="381"/>
      <c r="AZ70" s="381"/>
      <c r="BA70" s="386"/>
      <c r="BB70" s="746" t="s">
        <v>223</v>
      </c>
      <c r="BC70" s="391" t="s">
        <v>275</v>
      </c>
      <c r="BD70" s="390">
        <v>179</v>
      </c>
      <c r="BE70" s="390">
        <v>525</v>
      </c>
      <c r="BF70" s="390">
        <v>233.2</v>
      </c>
      <c r="BG70" s="386"/>
      <c r="BH70" s="382" t="s">
        <v>223</v>
      </c>
      <c r="BI70" s="381"/>
      <c r="BJ70" s="381"/>
      <c r="BK70" s="381"/>
      <c r="BM70" s="746" t="s">
        <v>223</v>
      </c>
      <c r="BN70" s="391" t="s">
        <v>274</v>
      </c>
      <c r="BO70" s="390">
        <v>126</v>
      </c>
      <c r="BP70" s="390">
        <v>499</v>
      </c>
      <c r="BQ70" s="390">
        <v>262.3</v>
      </c>
      <c r="BR70" s="386"/>
      <c r="BS70" s="382" t="s">
        <v>223</v>
      </c>
      <c r="BT70" s="381"/>
      <c r="BU70" s="381"/>
      <c r="BV70" s="381"/>
      <c r="BW70" s="386"/>
      <c r="BX70" s="746" t="s">
        <v>223</v>
      </c>
      <c r="BY70" s="391" t="s">
        <v>274</v>
      </c>
      <c r="BZ70" s="390">
        <v>47</v>
      </c>
      <c r="CA70" s="390">
        <v>551</v>
      </c>
      <c r="CB70" s="390">
        <v>250.3</v>
      </c>
      <c r="CC70" s="386"/>
      <c r="CD70" s="382" t="s">
        <v>223</v>
      </c>
      <c r="CE70" s="381"/>
      <c r="CF70" s="381"/>
      <c r="CG70" s="381"/>
      <c r="CH70" s="386"/>
      <c r="CI70" s="746" t="s">
        <v>223</v>
      </c>
      <c r="CJ70" s="391" t="s">
        <v>274</v>
      </c>
      <c r="CK70" s="390">
        <f>'AY2013-14-Census'!D16</f>
        <v>180</v>
      </c>
      <c r="CL70" s="390">
        <f>'AY2013-14-Census'!E16</f>
        <v>480</v>
      </c>
      <c r="CM70" s="390">
        <f>'AY2013-14-Census'!F16</f>
        <v>308.3</v>
      </c>
      <c r="CN70" s="386"/>
      <c r="CO70" s="382" t="s">
        <v>223</v>
      </c>
      <c r="CP70" s="381"/>
      <c r="CQ70" s="381"/>
      <c r="CR70" s="381"/>
    </row>
    <row r="71" spans="1:96" x14ac:dyDescent="0.2">
      <c r="B71" s="747"/>
      <c r="C71" s="389" t="s">
        <v>272</v>
      </c>
      <c r="D71" s="388">
        <f t="shared" si="56"/>
        <v>91.666666666666671</v>
      </c>
      <c r="E71" s="388">
        <f t="shared" si="56"/>
        <v>491.419371630444</v>
      </c>
      <c r="F71" s="388">
        <f t="shared" si="56"/>
        <v>234.56074373730723</v>
      </c>
      <c r="G71" s="387"/>
      <c r="H71" s="382"/>
      <c r="I71" s="375">
        <f>ROUND(((+D71*Matrices!$C$65)+(D71*Matrices!$E$67))*Matrices!$D$59,0)</f>
        <v>31303</v>
      </c>
      <c r="J71" s="375">
        <f>ROUND(((+E71*Matrices!$D$65)+(E71*Matrices!$E$67))*Matrices!$D$59,0)</f>
        <v>269381</v>
      </c>
      <c r="K71" s="375">
        <f>ROUND(((+F71*Matrices!$E$65)+(F71*Matrices!$E$67))*Matrices!$D$59,0)</f>
        <v>332396</v>
      </c>
      <c r="M71" s="747"/>
      <c r="N71" s="389" t="s">
        <v>272</v>
      </c>
      <c r="O71" s="388">
        <f t="shared" si="57"/>
        <v>107</v>
      </c>
      <c r="P71" s="388">
        <f t="shared" si="57"/>
        <v>503.66666666666669</v>
      </c>
      <c r="Q71" s="388">
        <f t="shared" si="57"/>
        <v>235.34179211469532</v>
      </c>
      <c r="R71" s="387"/>
      <c r="S71" s="382"/>
      <c r="T71" s="375">
        <f>ROUND(((+O71*Matrices!$C$65)+(O71*Matrices!$E$67))*Matrices!$D$59,0)</f>
        <v>36539</v>
      </c>
      <c r="U71" s="375">
        <f>ROUND(((+P71*Matrices!$D$65)+(P71*Matrices!$E$67))*Matrices!$D$59,0)</f>
        <v>276095</v>
      </c>
      <c r="V71" s="375">
        <f>ROUND(((+Q71*Matrices!$E$65)+(Q71*Matrices!$E$67))*Matrices!$D$59,0)</f>
        <v>333503</v>
      </c>
      <c r="W71" s="387"/>
      <c r="X71" s="747"/>
      <c r="Y71" s="389" t="s">
        <v>272</v>
      </c>
      <c r="Z71" s="388">
        <f t="shared" si="58"/>
        <v>111.66666666666667</v>
      </c>
      <c r="AA71" s="388">
        <f t="shared" si="58"/>
        <v>490.33333333333331</v>
      </c>
      <c r="AB71" s="388">
        <f t="shared" si="58"/>
        <v>267.01</v>
      </c>
      <c r="AC71" s="387"/>
      <c r="AD71" s="382"/>
      <c r="AE71" s="375">
        <f>ROUND(((+Z71*Matrices!$C$65)+(Z71*Matrices!$E$67))*Matrices!$D$59,0)</f>
        <v>38133</v>
      </c>
      <c r="AF71" s="375">
        <f>ROUND(((+AA71*Matrices!$D$65)+(AA71*Matrices!$E$67))*Matrices!$D$59,0)</f>
        <v>268786</v>
      </c>
      <c r="AG71" s="375">
        <f>ROUND(((+AB71*Matrices!$E$65)+(AB71*Matrices!$E$67))*Matrices!$D$59,0)</f>
        <v>378380</v>
      </c>
      <c r="AI71" s="747"/>
      <c r="AJ71" s="389" t="s">
        <v>272</v>
      </c>
      <c r="AK71" s="388">
        <f t="shared" si="59"/>
        <v>4.6666666666666714</v>
      </c>
      <c r="AL71" s="388">
        <f t="shared" si="59"/>
        <v>-13.333333333333371</v>
      </c>
      <c r="AM71" s="388">
        <f t="shared" si="59"/>
        <v>31.668207885304668</v>
      </c>
      <c r="AO71" s="370"/>
      <c r="AP71" s="386"/>
      <c r="AQ71" s="751"/>
      <c r="AR71" s="389" t="s">
        <v>273</v>
      </c>
      <c r="AS71" s="388">
        <f>AS70*BO72</f>
        <v>0</v>
      </c>
      <c r="AT71" s="388">
        <f>AT70*BP72</f>
        <v>495.25811489133213</v>
      </c>
      <c r="AU71" s="388">
        <f>AU70*BQ72</f>
        <v>247.66685486783567</v>
      </c>
      <c r="AV71" s="387"/>
      <c r="AW71" s="382"/>
      <c r="AX71" s="375">
        <f>ROUND(((+AS71*Matrices!$C$65)+(AS71*Matrices!$E$67))*Matrices!$D$59,0)</f>
        <v>0</v>
      </c>
      <c r="AY71" s="375">
        <f>ROUND(((+AT71*Matrices!$D$65)+(AT71*Matrices!$E$67))*Matrices!$D$59,0)</f>
        <v>271486</v>
      </c>
      <c r="AZ71" s="375">
        <f>ROUND(((+AU71*Matrices!$E$65)+(AU71*Matrices!$E$67))*Matrices!$D$59,0)</f>
        <v>350969</v>
      </c>
      <c r="BA71" s="386"/>
      <c r="BB71" s="751"/>
      <c r="BC71" s="389" t="s">
        <v>273</v>
      </c>
      <c r="BD71" s="388">
        <v>166</v>
      </c>
      <c r="BE71" s="388">
        <v>492</v>
      </c>
      <c r="BF71" s="388">
        <v>210.00537634408602</v>
      </c>
      <c r="BG71" s="387"/>
      <c r="BH71" s="382"/>
      <c r="BI71" s="375">
        <f>ROUND(((+BD71*Matrices!$C$65)+(BD71*Matrices!$E$67))*Matrices!$D$59,0)</f>
        <v>56687</v>
      </c>
      <c r="BJ71" s="375">
        <f>ROUND(((+BE71*Matrices!$D$65)+(BE71*Matrices!$E$67))*Matrices!$D$59,0)</f>
        <v>269700</v>
      </c>
      <c r="BK71" s="375">
        <f>ROUND(((+BF71*Matrices!$E$65)+(BF71*Matrices!$E$67))*Matrices!$D$59,0)</f>
        <v>297599</v>
      </c>
      <c r="BM71" s="751"/>
      <c r="BN71" s="389" t="s">
        <v>272</v>
      </c>
      <c r="BO71" s="388">
        <v>109</v>
      </c>
      <c r="BP71" s="388">
        <v>487</v>
      </c>
      <c r="BQ71" s="388">
        <v>246.01</v>
      </c>
      <c r="BR71" s="387"/>
      <c r="BS71" s="382"/>
      <c r="BT71" s="375">
        <f>ROUND(((+BO71*Matrices!$C$65)+(BO71*Matrices!$E$67))*Matrices!$D$59,0)</f>
        <v>37222</v>
      </c>
      <c r="BU71" s="375">
        <f>ROUND(((+BP71*Matrices!$D$65)+(BP71*Matrices!$E$67))*Matrices!$D$59,0)</f>
        <v>266959</v>
      </c>
      <c r="BV71" s="375">
        <f>ROUND(((+BQ71*Matrices!$E$65)+(BQ71*Matrices!$E$67))*Matrices!$D$59,0)</f>
        <v>348621</v>
      </c>
      <c r="BW71" s="386"/>
      <c r="BX71" s="751"/>
      <c r="BY71" s="389" t="s">
        <v>272</v>
      </c>
      <c r="BZ71" s="388">
        <v>46</v>
      </c>
      <c r="CA71" s="388">
        <v>532</v>
      </c>
      <c r="CB71" s="388">
        <v>250.01</v>
      </c>
      <c r="CC71" s="387"/>
      <c r="CD71" s="382"/>
      <c r="CE71" s="375">
        <f>ROUND(((+BZ71*Matrices!$C$65)+(BZ71*Matrices!$E$67))*Matrices!$D$59,0)</f>
        <v>15709</v>
      </c>
      <c r="CF71" s="375">
        <f>ROUND(((+CA71*Matrices!$D$65)+(CA71*Matrices!$E$67))*Matrices!$D$59,0)</f>
        <v>291626</v>
      </c>
      <c r="CG71" s="375">
        <f>ROUND(((+CB71*Matrices!$E$65)+(CB71*Matrices!$E$67))*Matrices!$D$59,0)</f>
        <v>354289</v>
      </c>
      <c r="CH71" s="386"/>
      <c r="CI71" s="751"/>
      <c r="CJ71" s="389" t="s">
        <v>272</v>
      </c>
      <c r="CK71" s="388">
        <f>'AY2013-14-end_of_course'!D16</f>
        <v>180</v>
      </c>
      <c r="CL71" s="388">
        <f>'AY2013-14-end_of_course'!E16</f>
        <v>452</v>
      </c>
      <c r="CM71" s="388">
        <f>'AY2013-14-end_of_course'!F16</f>
        <v>305.01</v>
      </c>
      <c r="CN71" s="387"/>
      <c r="CO71" s="382"/>
      <c r="CP71" s="375">
        <f>ROUND(((+CK71*Matrices!$C$65)+(CK71*Matrices!$E$67))*Matrices!$D$59,0)</f>
        <v>61468</v>
      </c>
      <c r="CQ71" s="375">
        <f>ROUND(((+CL71*Matrices!$D$65)+(CL71*Matrices!$E$67))*Matrices!$D$59,0)</f>
        <v>247773</v>
      </c>
      <c r="CR71" s="375">
        <f>ROUND(((+CM71*Matrices!$E$65)+(CM71*Matrices!$E$67))*Matrices!$D$59,0)</f>
        <v>432230</v>
      </c>
    </row>
    <row r="72" spans="1:96" x14ac:dyDescent="0.2">
      <c r="B72" s="748"/>
      <c r="C72" s="385" t="s">
        <v>270</v>
      </c>
      <c r="D72" s="384">
        <f>D71/D70</f>
        <v>0.90163934426229508</v>
      </c>
      <c r="E72" s="384">
        <f>E71/E70</f>
        <v>0.9486860456186178</v>
      </c>
      <c r="F72" s="384">
        <f>F71/F70</f>
        <v>0.9388688875409229</v>
      </c>
      <c r="G72" s="383"/>
      <c r="H72" s="382"/>
      <c r="I72" s="381"/>
      <c r="J72" s="381"/>
      <c r="K72" s="381"/>
      <c r="M72" s="748"/>
      <c r="N72" s="385" t="s">
        <v>270</v>
      </c>
      <c r="O72" s="384">
        <f>O71/O70</f>
        <v>0.91193181818181823</v>
      </c>
      <c r="P72" s="384">
        <f>P71/P70</f>
        <v>0.95936507936507942</v>
      </c>
      <c r="Q72" s="384">
        <f>Q71/Q70</f>
        <v>0.94666851212669079</v>
      </c>
      <c r="R72" s="383"/>
      <c r="S72" s="382"/>
      <c r="T72" s="381"/>
      <c r="U72" s="381"/>
      <c r="V72" s="381"/>
      <c r="W72" s="383"/>
      <c r="X72" s="748"/>
      <c r="Y72" s="385" t="s">
        <v>270</v>
      </c>
      <c r="Z72" s="384">
        <f>Z71/Z70</f>
        <v>0.94900849858356939</v>
      </c>
      <c r="AA72" s="384">
        <f>AA71/AA70</f>
        <v>0.96143790849673194</v>
      </c>
      <c r="AB72" s="384">
        <f>AB71/AB70</f>
        <v>0.97579485930076726</v>
      </c>
      <c r="AC72" s="383"/>
      <c r="AD72" s="382"/>
      <c r="AE72" s="381"/>
      <c r="AF72" s="381"/>
      <c r="AG72" s="381"/>
      <c r="AI72" s="748"/>
      <c r="AJ72" s="385"/>
      <c r="AK72" s="384"/>
      <c r="AL72" s="384"/>
      <c r="AM72" s="384"/>
      <c r="AO72" s="370"/>
      <c r="AP72" s="386"/>
      <c r="AQ72" s="752"/>
      <c r="AR72" s="385" t="s">
        <v>271</v>
      </c>
      <c r="AS72" s="384" t="e">
        <f>AS71/AS70</f>
        <v>#DIV/0!</v>
      </c>
      <c r="AT72" s="384">
        <f>AT71/AT70</f>
        <v>0.93444927337987194</v>
      </c>
      <c r="AU72" s="384">
        <f>AU71/AU70</f>
        <v>0.97506635774738448</v>
      </c>
      <c r="AV72" s="383"/>
      <c r="AW72" s="382"/>
      <c r="AX72" s="381"/>
      <c r="AY72" s="381"/>
      <c r="AZ72" s="381"/>
      <c r="BA72" s="386"/>
      <c r="BB72" s="752"/>
      <c r="BC72" s="385" t="s">
        <v>271</v>
      </c>
      <c r="BD72" s="384">
        <f>BD71/BD70</f>
        <v>0.92737430167597767</v>
      </c>
      <c r="BE72" s="384">
        <f>BE71/BE70</f>
        <v>0.93714285714285717</v>
      </c>
      <c r="BF72" s="384">
        <f>BF71/BF70</f>
        <v>0.90053763440860213</v>
      </c>
      <c r="BG72" s="383"/>
      <c r="BH72" s="382"/>
      <c r="BI72" s="381"/>
      <c r="BJ72" s="381"/>
      <c r="BK72" s="381"/>
      <c r="BM72" s="752"/>
      <c r="BN72" s="385" t="s">
        <v>270</v>
      </c>
      <c r="BO72" s="384">
        <v>0.90010494112694617</v>
      </c>
      <c r="BP72" s="384">
        <v>0.93444927337987194</v>
      </c>
      <c r="BQ72" s="384">
        <v>0.97506635774738448</v>
      </c>
      <c r="BR72" s="383"/>
      <c r="BS72" s="382"/>
      <c r="BT72" s="381"/>
      <c r="BU72" s="381"/>
      <c r="BV72" s="381"/>
      <c r="BW72" s="386"/>
      <c r="BX72" s="752"/>
      <c r="BY72" s="385" t="s">
        <v>270</v>
      </c>
      <c r="BZ72" s="384">
        <f>BZ71/BZ70</f>
        <v>0.97872340425531912</v>
      </c>
      <c r="CA72" s="384">
        <f>CA71/CA70</f>
        <v>0.96551724137931039</v>
      </c>
      <c r="CB72" s="384">
        <f>CB71/CB70</f>
        <v>0.99884139033160202</v>
      </c>
      <c r="CC72" s="383"/>
      <c r="CD72" s="382"/>
      <c r="CE72" s="381"/>
      <c r="CF72" s="381"/>
      <c r="CG72" s="381"/>
      <c r="CH72" s="386"/>
      <c r="CI72" s="752"/>
      <c r="CJ72" s="385" t="s">
        <v>270</v>
      </c>
      <c r="CK72" s="384">
        <f>CK71/CK70</f>
        <v>1</v>
      </c>
      <c r="CL72" s="384">
        <f>CL71/CL70</f>
        <v>0.94166666666666665</v>
      </c>
      <c r="CM72" s="384">
        <f>CM71/CM70</f>
        <v>0.98932857606227698</v>
      </c>
      <c r="CN72" s="383"/>
      <c r="CO72" s="382"/>
      <c r="CP72" s="381"/>
      <c r="CQ72" s="381"/>
      <c r="CR72" s="381"/>
    </row>
    <row r="73" spans="1:96" x14ac:dyDescent="0.2">
      <c r="B73" s="380" t="s">
        <v>141</v>
      </c>
      <c r="C73" s="379"/>
      <c r="D73" s="378">
        <f>D71+D68+D65</f>
        <v>25916.646990640267</v>
      </c>
      <c r="E73" s="378">
        <f>E71+E68+E65</f>
        <v>27307.175409002135</v>
      </c>
      <c r="F73" s="378">
        <f>F71+F68+F65</f>
        <v>23225.63518124718</v>
      </c>
      <c r="G73" s="377"/>
      <c r="H73" s="376" t="s">
        <v>141</v>
      </c>
      <c r="I73" s="375">
        <f>I65+I68+I71</f>
        <v>4247928</v>
      </c>
      <c r="J73" s="375">
        <f>J65+J68+J71</f>
        <v>9780527</v>
      </c>
      <c r="K73" s="375">
        <f>K65+K68+K71</f>
        <v>17700736</v>
      </c>
      <c r="M73" s="380" t="s">
        <v>141</v>
      </c>
      <c r="N73" s="379"/>
      <c r="O73" s="378">
        <f>O71+O68+O65</f>
        <v>26623.979074317504</v>
      </c>
      <c r="P73" s="378">
        <f>P71+P68+P65</f>
        <v>27695.085746862311</v>
      </c>
      <c r="Q73" s="378">
        <f>Q71+Q68+Q65</f>
        <v>22979.337721433687</v>
      </c>
      <c r="R73" s="377"/>
      <c r="S73" s="376" t="s">
        <v>141</v>
      </c>
      <c r="T73" s="375">
        <f>T65+T68+T71</f>
        <v>4378815</v>
      </c>
      <c r="U73" s="375">
        <f>U65+U68+U71</f>
        <v>10008844</v>
      </c>
      <c r="V73" s="375">
        <f>V65+V68+V71</f>
        <v>17468422</v>
      </c>
      <c r="W73" s="377"/>
      <c r="X73" s="380" t="s">
        <v>141</v>
      </c>
      <c r="Y73" s="379"/>
      <c r="Z73" s="378">
        <f>Z71+Z68+Z65</f>
        <v>26362.725233333331</v>
      </c>
      <c r="AA73" s="378">
        <f>AA71+AA68+AA65</f>
        <v>28212.023333333334</v>
      </c>
      <c r="AB73" s="378">
        <f>AB71+AB68+AB65</f>
        <v>22221.366666666661</v>
      </c>
      <c r="AC73" s="377"/>
      <c r="AD73" s="376" t="s">
        <v>141</v>
      </c>
      <c r="AE73" s="375">
        <f>AE65+AE68+AE71</f>
        <v>4354980</v>
      </c>
      <c r="AF73" s="375">
        <f>AF65+AF68+AF71</f>
        <v>10344379</v>
      </c>
      <c r="AG73" s="375">
        <f>AG65+AG68+AG71</f>
        <v>16904568</v>
      </c>
      <c r="AI73" s="380" t="s">
        <v>141</v>
      </c>
      <c r="AJ73" s="379"/>
      <c r="AK73" s="378">
        <f>AK71+AK68+AK65</f>
        <v>-261.25384098417163</v>
      </c>
      <c r="AL73" s="378">
        <f>AL71+AL68+AL65</f>
        <v>516.93758647102413</v>
      </c>
      <c r="AM73" s="378">
        <f>AM71+AM68+AM65</f>
        <v>-757.97105476702188</v>
      </c>
      <c r="AO73" s="370"/>
      <c r="AP73" s="374"/>
      <c r="AQ73" s="380" t="s">
        <v>141</v>
      </c>
      <c r="AR73" s="379"/>
      <c r="AS73" s="378">
        <f>AS71+AS68+AS65</f>
        <v>25166.034048968289</v>
      </c>
      <c r="AT73" s="378">
        <f>AT71+AT68+AT65</f>
        <v>26895.318986419476</v>
      </c>
      <c r="AU73" s="378">
        <f>AU71+AU68+AU65</f>
        <v>22369.972379440493</v>
      </c>
      <c r="AV73" s="377"/>
      <c r="AW73" s="376" t="s">
        <v>141</v>
      </c>
      <c r="AX73" s="375">
        <f>AX65+AX68+AX71</f>
        <v>4083699</v>
      </c>
      <c r="AY73" s="375">
        <f>AY65+AY68+AY71</f>
        <v>9577329</v>
      </c>
      <c r="AZ73" s="375">
        <f>AZ65+AZ68+AZ71</f>
        <v>17069346</v>
      </c>
      <c r="BA73" s="374"/>
      <c r="BB73" s="380" t="s">
        <v>141</v>
      </c>
      <c r="BC73" s="379"/>
      <c r="BD73" s="378">
        <f>BD71+BD68+BD65</f>
        <v>26153.980622952517</v>
      </c>
      <c r="BE73" s="378">
        <f>BE71+BE68+BE65</f>
        <v>27588.17724058692</v>
      </c>
      <c r="BF73" s="378">
        <f>BF71+BF68+BF65</f>
        <v>23645.903164301049</v>
      </c>
      <c r="BG73" s="377"/>
      <c r="BH73" s="376" t="s">
        <v>141</v>
      </c>
      <c r="BI73" s="375">
        <f>BI65+BI68+BI71</f>
        <v>4293675</v>
      </c>
      <c r="BJ73" s="375">
        <f>BJ65+BJ68+BJ71</f>
        <v>9863885</v>
      </c>
      <c r="BK73" s="375">
        <f>BK65+BK68+BK71</f>
        <v>18034393</v>
      </c>
      <c r="BM73" s="380" t="s">
        <v>141</v>
      </c>
      <c r="BN73" s="379"/>
      <c r="BO73" s="378">
        <f>BO71+BO68+BO65</f>
        <v>26429.926299999999</v>
      </c>
      <c r="BP73" s="378">
        <f>BP71+BP68+BP65</f>
        <v>27438.03</v>
      </c>
      <c r="BQ73" s="378">
        <f>BQ71+BQ68+BQ65</f>
        <v>23661.03</v>
      </c>
      <c r="BR73" s="377"/>
      <c r="BS73" s="376" t="s">
        <v>141</v>
      </c>
      <c r="BT73" s="375">
        <f>BT65+BT68+BT71</f>
        <v>4366408</v>
      </c>
      <c r="BU73" s="375">
        <f>BU65+BU68+BU71</f>
        <v>9900370</v>
      </c>
      <c r="BV73" s="375">
        <f>BV65+BV68+BV71</f>
        <v>17998469</v>
      </c>
      <c r="BW73" s="374"/>
      <c r="BX73" s="380" t="s">
        <v>141</v>
      </c>
      <c r="BY73" s="379"/>
      <c r="BZ73" s="378">
        <f>BZ71+BZ68+BZ65</f>
        <v>27288.030299999999</v>
      </c>
      <c r="CA73" s="378">
        <f>CA71+CA68+CA65</f>
        <v>28059.050000000003</v>
      </c>
      <c r="CB73" s="378">
        <f>CB71+CB68+CB65</f>
        <v>21631.08</v>
      </c>
      <c r="CC73" s="377"/>
      <c r="CD73" s="376" t="s">
        <v>141</v>
      </c>
      <c r="CE73" s="375">
        <f>CE65+CE68+CE71</f>
        <v>4476365</v>
      </c>
      <c r="CF73" s="375">
        <f>CF65+CF68+CF71</f>
        <v>10262278</v>
      </c>
      <c r="CG73" s="375">
        <f>CG65+CG68+CG71</f>
        <v>16372405</v>
      </c>
      <c r="CH73" s="374"/>
      <c r="CI73" s="380" t="s">
        <v>141</v>
      </c>
      <c r="CJ73" s="379"/>
      <c r="CK73" s="378">
        <f>CK71+CK68+CK65</f>
        <v>25370.219099999998</v>
      </c>
      <c r="CL73" s="378">
        <f>CL71+CL68+CL65</f>
        <v>29138.989999999998</v>
      </c>
      <c r="CM73" s="378">
        <f>CM71+CM68+CM65</f>
        <v>21371.989999999998</v>
      </c>
      <c r="CN73" s="377"/>
      <c r="CO73" s="376" t="s">
        <v>141</v>
      </c>
      <c r="CP73" s="375">
        <f>CP65+CP68+CP71</f>
        <v>4222167</v>
      </c>
      <c r="CQ73" s="375">
        <f>CQ65+CQ68+CQ71</f>
        <v>10870487</v>
      </c>
      <c r="CR73" s="375">
        <f>CR65+CR68+CR71</f>
        <v>16342832</v>
      </c>
    </row>
    <row r="74" spans="1:96" x14ac:dyDescent="0.2">
      <c r="D74" s="373" t="s">
        <v>269</v>
      </c>
      <c r="E74" s="373"/>
      <c r="F74" s="350">
        <f>SUM(D73:F73)</f>
        <v>76449.45758088959</v>
      </c>
      <c r="G74" s="350"/>
      <c r="H74" s="369"/>
      <c r="I74" s="372" t="s">
        <v>268</v>
      </c>
      <c r="J74" s="371"/>
      <c r="K74" s="368">
        <f>SUM(I73:K73)</f>
        <v>31729191</v>
      </c>
      <c r="O74" s="373" t="s">
        <v>269</v>
      </c>
      <c r="P74" s="373"/>
      <c r="Q74" s="350">
        <f>SUM(O73:Q73)</f>
        <v>77298.402542613505</v>
      </c>
      <c r="R74" s="350"/>
      <c r="S74" s="369"/>
      <c r="T74" s="372" t="s">
        <v>268</v>
      </c>
      <c r="U74" s="371"/>
      <c r="V74" s="368">
        <f>SUM(T73:V73)</f>
        <v>31856081</v>
      </c>
      <c r="W74" s="350"/>
      <c r="Z74" s="373" t="s">
        <v>269</v>
      </c>
      <c r="AA74" s="373"/>
      <c r="AB74" s="350">
        <f>SUM(Z73:AB73)</f>
        <v>76796.115233333316</v>
      </c>
      <c r="AC74" s="350"/>
      <c r="AD74" s="369"/>
      <c r="AE74" s="372" t="s">
        <v>268</v>
      </c>
      <c r="AF74" s="371"/>
      <c r="AG74" s="368">
        <f>SUM(AE73:AG73)</f>
        <v>31603927</v>
      </c>
      <c r="AK74" s="373" t="s">
        <v>269</v>
      </c>
      <c r="AL74" s="373"/>
      <c r="AM74" s="350">
        <f>SUM(AK73:AM73)</f>
        <v>-502.28730928016938</v>
      </c>
      <c r="AO74" s="368">
        <f>ROUND(AG74-V74,0)</f>
        <v>-252154</v>
      </c>
      <c r="AP74" s="374"/>
      <c r="AS74" s="373" t="s">
        <v>269</v>
      </c>
      <c r="AT74" s="373"/>
      <c r="AU74" s="350">
        <f>SUM(AS73:AU73)</f>
        <v>74431.325414828258</v>
      </c>
      <c r="AV74" s="350"/>
      <c r="AW74" s="369"/>
      <c r="AX74" s="372" t="s">
        <v>268</v>
      </c>
      <c r="AY74" s="371"/>
      <c r="AZ74" s="368">
        <f>SUM(AX73:AZ73)</f>
        <v>30730374</v>
      </c>
      <c r="BA74" s="374"/>
      <c r="BD74" s="373" t="s">
        <v>269</v>
      </c>
      <c r="BE74" s="373"/>
      <c r="BF74" s="350">
        <f>SUM(BD73:BF73)</f>
        <v>77388.061027840493</v>
      </c>
      <c r="BG74" s="350"/>
      <c r="BH74" s="369"/>
      <c r="BI74" s="372" t="s">
        <v>268</v>
      </c>
      <c r="BJ74" s="371"/>
      <c r="BK74" s="368">
        <f>SUM(BI73:BK73)</f>
        <v>32191953</v>
      </c>
      <c r="BO74" s="373" t="s">
        <v>269</v>
      </c>
      <c r="BP74" s="373"/>
      <c r="BQ74" s="350">
        <f>SUM(BO73:BQ73)</f>
        <v>77528.98629999999</v>
      </c>
      <c r="BR74" s="350"/>
      <c r="BS74" s="369"/>
      <c r="BT74" s="372" t="s">
        <v>268</v>
      </c>
      <c r="BU74" s="371"/>
      <c r="BV74" s="368">
        <f>SUM(BT73:BV73)</f>
        <v>32265247</v>
      </c>
      <c r="BW74" s="374"/>
      <c r="BZ74" s="373" t="s">
        <v>269</v>
      </c>
      <c r="CA74" s="373"/>
      <c r="CB74" s="350">
        <f>SUM(BZ73:CB73)</f>
        <v>76978.160300000003</v>
      </c>
      <c r="CC74" s="350"/>
      <c r="CD74" s="369"/>
      <c r="CE74" s="372" t="s">
        <v>268</v>
      </c>
      <c r="CF74" s="371"/>
      <c r="CG74" s="368">
        <f>SUM(CE73:CG73)</f>
        <v>31111048</v>
      </c>
      <c r="CH74" s="374"/>
      <c r="CK74" s="373" t="s">
        <v>269</v>
      </c>
      <c r="CL74" s="373"/>
      <c r="CM74" s="350">
        <f>SUM(CK73:CM73)</f>
        <v>75881.199099999998</v>
      </c>
      <c r="CN74" s="350"/>
      <c r="CO74" s="369"/>
      <c r="CP74" s="372" t="s">
        <v>268</v>
      </c>
      <c r="CQ74" s="371"/>
      <c r="CR74" s="368">
        <f>SUM(CP73:CR73)</f>
        <v>31435486</v>
      </c>
    </row>
    <row r="75" spans="1:96" x14ac:dyDescent="0.2">
      <c r="H75" s="369"/>
      <c r="I75" s="369"/>
      <c r="J75" s="369"/>
      <c r="K75" s="369"/>
      <c r="S75" s="369"/>
      <c r="T75" s="369"/>
      <c r="U75" s="369"/>
      <c r="V75" s="369"/>
      <c r="AD75" s="369"/>
      <c r="AE75" s="369"/>
      <c r="AF75" s="369"/>
      <c r="AG75" s="369"/>
      <c r="AO75" s="370"/>
      <c r="AW75" s="369"/>
      <c r="AX75" s="369"/>
      <c r="AY75" s="369"/>
      <c r="AZ75" s="369"/>
      <c r="BH75" s="369"/>
      <c r="BI75" s="369"/>
      <c r="BJ75" s="369"/>
      <c r="BK75" s="369"/>
      <c r="BS75" s="369"/>
      <c r="BT75" s="369"/>
      <c r="BU75" s="369"/>
      <c r="BV75" s="369"/>
      <c r="CD75" s="369"/>
      <c r="CE75" s="369"/>
      <c r="CF75" s="369"/>
      <c r="CG75" s="369"/>
      <c r="CO75" s="369"/>
      <c r="CP75" s="369"/>
      <c r="CQ75" s="369"/>
      <c r="CR75" s="369"/>
    </row>
    <row r="76" spans="1:96" x14ac:dyDescent="0.2">
      <c r="A76" s="110" t="s">
        <v>63</v>
      </c>
      <c r="B76" s="402"/>
      <c r="C76" s="401"/>
      <c r="D76" s="749" t="s">
        <v>276</v>
      </c>
      <c r="E76" s="749"/>
      <c r="F76" s="750"/>
      <c r="G76" s="400"/>
      <c r="H76" s="393"/>
      <c r="I76" s="753" t="s">
        <v>276</v>
      </c>
      <c r="J76" s="754"/>
      <c r="K76" s="755"/>
      <c r="M76" s="402"/>
      <c r="N76" s="401"/>
      <c r="O76" s="749" t="s">
        <v>276</v>
      </c>
      <c r="P76" s="749"/>
      <c r="Q76" s="750"/>
      <c r="R76" s="400"/>
      <c r="S76" s="393"/>
      <c r="T76" s="753" t="s">
        <v>276</v>
      </c>
      <c r="U76" s="754"/>
      <c r="V76" s="755"/>
      <c r="W76" s="400"/>
      <c r="X76" s="402"/>
      <c r="Y76" s="401"/>
      <c r="Z76" s="749" t="s">
        <v>276</v>
      </c>
      <c r="AA76" s="749"/>
      <c r="AB76" s="750"/>
      <c r="AC76" s="400"/>
      <c r="AD76" s="393"/>
      <c r="AE76" s="753" t="s">
        <v>276</v>
      </c>
      <c r="AF76" s="754"/>
      <c r="AG76" s="755"/>
      <c r="AI76" s="402"/>
      <c r="AJ76" s="401"/>
      <c r="AK76" s="749" t="s">
        <v>276</v>
      </c>
      <c r="AL76" s="749"/>
      <c r="AM76" s="750"/>
      <c r="AO76" s="370"/>
      <c r="AP76" s="403"/>
      <c r="AQ76" s="402"/>
      <c r="AR76" s="401"/>
      <c r="AS76" s="756" t="s">
        <v>276</v>
      </c>
      <c r="AT76" s="756"/>
      <c r="AU76" s="757"/>
      <c r="AV76" s="400"/>
      <c r="AW76" s="393"/>
      <c r="AX76" s="753" t="s">
        <v>276</v>
      </c>
      <c r="AY76" s="754"/>
      <c r="AZ76" s="755"/>
      <c r="BA76" s="403"/>
      <c r="BB76" s="402"/>
      <c r="BC76" s="401"/>
      <c r="BD76" s="756" t="s">
        <v>276</v>
      </c>
      <c r="BE76" s="756"/>
      <c r="BF76" s="757"/>
      <c r="BG76" s="400"/>
      <c r="BH76" s="393"/>
      <c r="BI76" s="753" t="s">
        <v>276</v>
      </c>
      <c r="BJ76" s="754"/>
      <c r="BK76" s="755"/>
      <c r="BM76" s="402"/>
      <c r="BN76" s="401"/>
      <c r="BO76" s="756" t="s">
        <v>276</v>
      </c>
      <c r="BP76" s="756"/>
      <c r="BQ76" s="757"/>
      <c r="BR76" s="400"/>
      <c r="BS76" s="393"/>
      <c r="BT76" s="753" t="s">
        <v>276</v>
      </c>
      <c r="BU76" s="754"/>
      <c r="BV76" s="755"/>
      <c r="BW76" s="403"/>
      <c r="BX76" s="402"/>
      <c r="BY76" s="401"/>
      <c r="BZ76" s="756" t="s">
        <v>276</v>
      </c>
      <c r="CA76" s="756"/>
      <c r="CB76" s="757"/>
      <c r="CC76" s="400"/>
      <c r="CD76" s="393"/>
      <c r="CE76" s="753" t="s">
        <v>276</v>
      </c>
      <c r="CF76" s="754"/>
      <c r="CG76" s="755"/>
      <c r="CH76" s="403"/>
      <c r="CI76" s="402"/>
      <c r="CJ76" s="401"/>
      <c r="CK76" s="756" t="s">
        <v>276</v>
      </c>
      <c r="CL76" s="756"/>
      <c r="CM76" s="757"/>
      <c r="CN76" s="400"/>
      <c r="CO76" s="393"/>
      <c r="CP76" s="753" t="s">
        <v>276</v>
      </c>
      <c r="CQ76" s="754"/>
      <c r="CR76" s="755"/>
    </row>
    <row r="77" spans="1:96" x14ac:dyDescent="0.2">
      <c r="B77" s="398" t="s">
        <v>229</v>
      </c>
      <c r="C77" s="398"/>
      <c r="D77" s="397" t="s">
        <v>228</v>
      </c>
      <c r="E77" s="396" t="s">
        <v>227</v>
      </c>
      <c r="F77" s="396" t="s">
        <v>226</v>
      </c>
      <c r="G77" s="395"/>
      <c r="H77" s="394" t="s">
        <v>229</v>
      </c>
      <c r="I77" s="393" t="s">
        <v>228</v>
      </c>
      <c r="J77" s="392" t="s">
        <v>227</v>
      </c>
      <c r="K77" s="392" t="s">
        <v>226</v>
      </c>
      <c r="M77" s="398" t="s">
        <v>229</v>
      </c>
      <c r="N77" s="398"/>
      <c r="O77" s="397" t="s">
        <v>228</v>
      </c>
      <c r="P77" s="396" t="s">
        <v>227</v>
      </c>
      <c r="Q77" s="396" t="s">
        <v>226</v>
      </c>
      <c r="R77" s="395"/>
      <c r="S77" s="394" t="s">
        <v>229</v>
      </c>
      <c r="T77" s="393" t="s">
        <v>228</v>
      </c>
      <c r="U77" s="392" t="s">
        <v>227</v>
      </c>
      <c r="V77" s="392" t="s">
        <v>226</v>
      </c>
      <c r="W77" s="395"/>
      <c r="X77" s="398" t="s">
        <v>229</v>
      </c>
      <c r="Y77" s="398"/>
      <c r="Z77" s="397" t="s">
        <v>228</v>
      </c>
      <c r="AA77" s="396" t="s">
        <v>227</v>
      </c>
      <c r="AB77" s="396" t="s">
        <v>226</v>
      </c>
      <c r="AC77" s="395"/>
      <c r="AD77" s="394" t="s">
        <v>229</v>
      </c>
      <c r="AE77" s="393" t="s">
        <v>228</v>
      </c>
      <c r="AF77" s="392" t="s">
        <v>227</v>
      </c>
      <c r="AG77" s="392" t="s">
        <v>226</v>
      </c>
      <c r="AI77" s="398" t="s">
        <v>229</v>
      </c>
      <c r="AJ77" s="398"/>
      <c r="AK77" s="397" t="s">
        <v>228</v>
      </c>
      <c r="AL77" s="396" t="s">
        <v>227</v>
      </c>
      <c r="AM77" s="396" t="s">
        <v>226</v>
      </c>
      <c r="AO77" s="370"/>
      <c r="AP77" s="399"/>
      <c r="AQ77" s="398" t="s">
        <v>229</v>
      </c>
      <c r="AR77" s="398"/>
      <c r="AS77" s="397" t="s">
        <v>228</v>
      </c>
      <c r="AT77" s="396" t="s">
        <v>227</v>
      </c>
      <c r="AU77" s="396" t="s">
        <v>226</v>
      </c>
      <c r="AV77" s="395"/>
      <c r="AW77" s="394" t="s">
        <v>229</v>
      </c>
      <c r="AX77" s="393" t="s">
        <v>228</v>
      </c>
      <c r="AY77" s="392" t="s">
        <v>227</v>
      </c>
      <c r="AZ77" s="392" t="s">
        <v>226</v>
      </c>
      <c r="BA77" s="399"/>
      <c r="BB77" s="398" t="s">
        <v>229</v>
      </c>
      <c r="BC77" s="398"/>
      <c r="BD77" s="397" t="s">
        <v>228</v>
      </c>
      <c r="BE77" s="396" t="s">
        <v>227</v>
      </c>
      <c r="BF77" s="396" t="s">
        <v>226</v>
      </c>
      <c r="BG77" s="395"/>
      <c r="BH77" s="394" t="s">
        <v>229</v>
      </c>
      <c r="BI77" s="393" t="s">
        <v>228</v>
      </c>
      <c r="BJ77" s="392" t="s">
        <v>227</v>
      </c>
      <c r="BK77" s="392" t="s">
        <v>226</v>
      </c>
      <c r="BM77" s="398" t="s">
        <v>229</v>
      </c>
      <c r="BN77" s="398"/>
      <c r="BO77" s="397" t="s">
        <v>228</v>
      </c>
      <c r="BP77" s="396" t="s">
        <v>227</v>
      </c>
      <c r="BQ77" s="396" t="s">
        <v>226</v>
      </c>
      <c r="BR77" s="395"/>
      <c r="BS77" s="394" t="s">
        <v>229</v>
      </c>
      <c r="BT77" s="393" t="s">
        <v>228</v>
      </c>
      <c r="BU77" s="392" t="s">
        <v>227</v>
      </c>
      <c r="BV77" s="392" t="s">
        <v>226</v>
      </c>
      <c r="BW77" s="399"/>
      <c r="BX77" s="398" t="s">
        <v>229</v>
      </c>
      <c r="BY77" s="398"/>
      <c r="BZ77" s="397" t="s">
        <v>228</v>
      </c>
      <c r="CA77" s="396" t="s">
        <v>227</v>
      </c>
      <c r="CB77" s="396" t="s">
        <v>226</v>
      </c>
      <c r="CC77" s="395"/>
      <c r="CD77" s="394" t="s">
        <v>229</v>
      </c>
      <c r="CE77" s="393" t="s">
        <v>228</v>
      </c>
      <c r="CF77" s="392" t="s">
        <v>227</v>
      </c>
      <c r="CG77" s="392" t="s">
        <v>226</v>
      </c>
      <c r="CH77" s="399"/>
      <c r="CI77" s="398" t="s">
        <v>229</v>
      </c>
      <c r="CJ77" s="398"/>
      <c r="CK77" s="397" t="s">
        <v>228</v>
      </c>
      <c r="CL77" s="396" t="s">
        <v>227</v>
      </c>
      <c r="CM77" s="396" t="s">
        <v>226</v>
      </c>
      <c r="CN77" s="395"/>
      <c r="CO77" s="394" t="s">
        <v>229</v>
      </c>
      <c r="CP77" s="393" t="s">
        <v>228</v>
      </c>
      <c r="CQ77" s="392" t="s">
        <v>227</v>
      </c>
      <c r="CR77" s="392" t="s">
        <v>226</v>
      </c>
    </row>
    <row r="78" spans="1:96" x14ac:dyDescent="0.2">
      <c r="B78" s="746" t="s">
        <v>225</v>
      </c>
      <c r="C78" s="391" t="s">
        <v>274</v>
      </c>
      <c r="D78" s="390">
        <f t="shared" ref="D78:F79" si="60">(AS78+BD78+BO78)/3</f>
        <v>23643.366666666669</v>
      </c>
      <c r="E78" s="390">
        <f t="shared" si="60"/>
        <v>3923.3333333333335</v>
      </c>
      <c r="F78" s="390">
        <f t="shared" si="60"/>
        <v>3</v>
      </c>
      <c r="G78" s="386"/>
      <c r="H78" s="382" t="s">
        <v>225</v>
      </c>
      <c r="I78" s="381"/>
      <c r="J78" s="381"/>
      <c r="K78" s="381"/>
      <c r="M78" s="746" t="s">
        <v>225</v>
      </c>
      <c r="N78" s="391" t="s">
        <v>274</v>
      </c>
      <c r="O78" s="390">
        <f t="shared" ref="O78:Q79" si="61">(+BD78+BO78+BZ78)/3</f>
        <v>22841.399999999998</v>
      </c>
      <c r="P78" s="390">
        <f t="shared" si="61"/>
        <v>3736</v>
      </c>
      <c r="Q78" s="390">
        <f t="shared" si="61"/>
        <v>3</v>
      </c>
      <c r="R78" s="386"/>
      <c r="S78" s="382" t="s">
        <v>225</v>
      </c>
      <c r="T78" s="381"/>
      <c r="U78" s="381"/>
      <c r="V78" s="381"/>
      <c r="W78" s="386"/>
      <c r="X78" s="746" t="s">
        <v>225</v>
      </c>
      <c r="Y78" s="391" t="s">
        <v>274</v>
      </c>
      <c r="Z78" s="390">
        <f t="shared" ref="Z78:AB79" si="62">(+BO78+BZ78+CK78)/3</f>
        <v>21111.266666666666</v>
      </c>
      <c r="AA78" s="390">
        <f t="shared" si="62"/>
        <v>3386.6666666666665</v>
      </c>
      <c r="AB78" s="390">
        <f t="shared" si="62"/>
        <v>0</v>
      </c>
      <c r="AC78" s="386"/>
      <c r="AD78" s="382" t="s">
        <v>225</v>
      </c>
      <c r="AE78" s="381"/>
      <c r="AF78" s="381"/>
      <c r="AG78" s="381"/>
      <c r="AI78" s="746" t="s">
        <v>225</v>
      </c>
      <c r="AJ78" s="391" t="s">
        <v>274</v>
      </c>
      <c r="AK78" s="390">
        <f t="shared" ref="AK78:AM79" si="63">IFERROR(Z78-O78,0)</f>
        <v>-1730.1333333333314</v>
      </c>
      <c r="AL78" s="390">
        <f t="shared" si="63"/>
        <v>-349.33333333333348</v>
      </c>
      <c r="AM78" s="390">
        <f t="shared" si="63"/>
        <v>-3</v>
      </c>
      <c r="AO78" s="370"/>
      <c r="AP78" s="386"/>
      <c r="AQ78" s="746" t="s">
        <v>225</v>
      </c>
      <c r="AR78" s="391" t="s">
        <v>275</v>
      </c>
      <c r="AS78" s="390">
        <v>23650</v>
      </c>
      <c r="AT78" s="390">
        <v>4031</v>
      </c>
      <c r="AU78" s="390">
        <v>0</v>
      </c>
      <c r="AV78" s="386"/>
      <c r="AW78" s="382" t="s">
        <v>225</v>
      </c>
      <c r="AX78" s="381"/>
      <c r="AY78" s="381"/>
      <c r="AZ78" s="381"/>
      <c r="BA78" s="386"/>
      <c r="BB78" s="746" t="s">
        <v>225</v>
      </c>
      <c r="BC78" s="391" t="s">
        <v>275</v>
      </c>
      <c r="BD78" s="390">
        <v>24481.5</v>
      </c>
      <c r="BE78" s="390">
        <v>3932</v>
      </c>
      <c r="BF78" s="390">
        <v>9</v>
      </c>
      <c r="BG78" s="386"/>
      <c r="BH78" s="382" t="s">
        <v>225</v>
      </c>
      <c r="BI78" s="381"/>
      <c r="BJ78" s="381"/>
      <c r="BK78" s="381"/>
      <c r="BM78" s="746" t="s">
        <v>225</v>
      </c>
      <c r="BN78" s="391" t="s">
        <v>274</v>
      </c>
      <c r="BO78" s="390">
        <v>22798.6</v>
      </c>
      <c r="BP78" s="390">
        <v>3807</v>
      </c>
      <c r="BQ78" s="390">
        <v>0</v>
      </c>
      <c r="BR78" s="386"/>
      <c r="BS78" s="382" t="s">
        <v>225</v>
      </c>
      <c r="BT78" s="381"/>
      <c r="BU78" s="381"/>
      <c r="BV78" s="381"/>
      <c r="BW78" s="386"/>
      <c r="BX78" s="746" t="s">
        <v>225</v>
      </c>
      <c r="BY78" s="391" t="s">
        <v>274</v>
      </c>
      <c r="BZ78" s="390">
        <v>21244.1</v>
      </c>
      <c r="CA78" s="390">
        <v>3469</v>
      </c>
      <c r="CB78" s="390">
        <v>0</v>
      </c>
      <c r="CC78" s="386"/>
      <c r="CD78" s="382" t="s">
        <v>225</v>
      </c>
      <c r="CE78" s="381"/>
      <c r="CF78" s="381"/>
      <c r="CG78" s="381"/>
      <c r="CH78" s="386"/>
      <c r="CI78" s="746" t="s">
        <v>225</v>
      </c>
      <c r="CJ78" s="391" t="s">
        <v>274</v>
      </c>
      <c r="CK78" s="390">
        <f>'AY2013-14-Census'!D17</f>
        <v>19291.099999999999</v>
      </c>
      <c r="CL78" s="390">
        <f>'AY2013-14-Census'!E17</f>
        <v>2884</v>
      </c>
      <c r="CM78" s="390">
        <f>'AY2013-14-Census'!F17</f>
        <v>0</v>
      </c>
      <c r="CN78" s="386"/>
      <c r="CO78" s="382" t="s">
        <v>225</v>
      </c>
      <c r="CP78" s="381"/>
      <c r="CQ78" s="381"/>
      <c r="CR78" s="381"/>
    </row>
    <row r="79" spans="1:96" x14ac:dyDescent="0.2">
      <c r="B79" s="747"/>
      <c r="C79" s="389" t="s">
        <v>272</v>
      </c>
      <c r="D79" s="388">
        <f t="shared" si="60"/>
        <v>21588.977464513006</v>
      </c>
      <c r="E79" s="388">
        <f t="shared" si="60"/>
        <v>3745.9299335496557</v>
      </c>
      <c r="F79" s="388">
        <f t="shared" si="60"/>
        <v>3</v>
      </c>
      <c r="G79" s="387"/>
      <c r="H79" s="382"/>
      <c r="I79" s="375">
        <f>ROUND(((+D79*Matrices!$C$63)+(D79*Matrices!$E$67))*Matrices!$D$59,0)</f>
        <v>3317578</v>
      </c>
      <c r="J79" s="375">
        <f>ROUND(((+E79*Matrices!$D$63)+(E79*Matrices!$E$67))*Matrices!$D$59,0)</f>
        <v>1175360</v>
      </c>
      <c r="K79" s="375">
        <f>ROUND(((+F79*Matrices!$E$63)+(F79*Matrices!$E$67))*Matrices!$D$59,0)</f>
        <v>1966</v>
      </c>
      <c r="M79" s="747"/>
      <c r="N79" s="389" t="s">
        <v>272</v>
      </c>
      <c r="O79" s="388">
        <f t="shared" si="61"/>
        <v>21008.836568109138</v>
      </c>
      <c r="P79" s="388">
        <f t="shared" si="61"/>
        <v>3592.5387243735763</v>
      </c>
      <c r="Q79" s="388">
        <f t="shared" si="61"/>
        <v>3</v>
      </c>
      <c r="R79" s="387"/>
      <c r="S79" s="382"/>
      <c r="T79" s="375">
        <f>ROUND(((+O79*Matrices!$C$63)+(O79*Matrices!$E$67))*Matrices!$D$59,0)</f>
        <v>3228428</v>
      </c>
      <c r="U79" s="375">
        <f>ROUND(((+P79*Matrices!$D$63)+(P79*Matrices!$E$67))*Matrices!$D$59,0)</f>
        <v>1127231</v>
      </c>
      <c r="V79" s="375">
        <f>ROUND(((+Q79*Matrices!$E$63)+(Q79*Matrices!$E$67))*Matrices!$D$59,0)</f>
        <v>1966</v>
      </c>
      <c r="W79" s="387"/>
      <c r="X79" s="747"/>
      <c r="Y79" s="389" t="s">
        <v>272</v>
      </c>
      <c r="Z79" s="388">
        <f t="shared" si="62"/>
        <v>19619.526733333332</v>
      </c>
      <c r="AA79" s="388">
        <f t="shared" si="62"/>
        <v>3265.6666666666665</v>
      </c>
      <c r="AB79" s="388">
        <f t="shared" si="62"/>
        <v>0</v>
      </c>
      <c r="AC79" s="387"/>
      <c r="AD79" s="382"/>
      <c r="AE79" s="375">
        <f>ROUND(((+Z79*Matrices!$C$63)+(Z79*Matrices!$E$67))*Matrices!$D$59,0)</f>
        <v>3014933</v>
      </c>
      <c r="AF79" s="375">
        <f>ROUND(((+AA79*Matrices!$D$63)+(AA79*Matrices!$E$67))*Matrices!$D$59,0)</f>
        <v>1024668</v>
      </c>
      <c r="AG79" s="375">
        <f>ROUND(((+AB79*Matrices!$E$63)+(AB79*Matrices!$E$67))*Matrices!$D$59,0)</f>
        <v>0</v>
      </c>
      <c r="AI79" s="747"/>
      <c r="AJ79" s="389" t="s">
        <v>272</v>
      </c>
      <c r="AK79" s="388">
        <f t="shared" si="63"/>
        <v>-1389.3098347758059</v>
      </c>
      <c r="AL79" s="388">
        <f t="shared" si="63"/>
        <v>-326.8720577069098</v>
      </c>
      <c r="AM79" s="388">
        <f t="shared" si="63"/>
        <v>-3</v>
      </c>
      <c r="AO79" s="370"/>
      <c r="AP79" s="386"/>
      <c r="AQ79" s="751"/>
      <c r="AR79" s="389" t="s">
        <v>273</v>
      </c>
      <c r="AS79" s="388">
        <f>AS78*BO80</f>
        <v>21640.663589211617</v>
      </c>
      <c r="AT79" s="388">
        <f>AT78*BP80</f>
        <v>3836.1736275282374</v>
      </c>
      <c r="AU79" s="388">
        <f>AU78*BQ80</f>
        <v>0</v>
      </c>
      <c r="AV79" s="387"/>
      <c r="AW79" s="382"/>
      <c r="AX79" s="375">
        <f>ROUND(((+AS79*Matrices!$C$63)+(AS79*Matrices!$E$67))*Matrices!$D$59,0)</f>
        <v>3325521</v>
      </c>
      <c r="AY79" s="375">
        <f>ROUND(((+AT79*Matrices!$D$63)+(AT79*Matrices!$E$67))*Matrices!$D$59,0)</f>
        <v>1203676</v>
      </c>
      <c r="AZ79" s="375">
        <f>ROUND(((+AU79*Matrices!$E$63)+(AU79*Matrices!$E$67))*Matrices!$D$59,0)</f>
        <v>0</v>
      </c>
      <c r="BA79" s="386"/>
      <c r="BB79" s="751"/>
      <c r="BC79" s="389" t="s">
        <v>273</v>
      </c>
      <c r="BD79" s="388">
        <v>22264.669104327408</v>
      </c>
      <c r="BE79" s="388">
        <v>3778.6161731207289</v>
      </c>
      <c r="BF79" s="388">
        <v>9</v>
      </c>
      <c r="BG79" s="387"/>
      <c r="BH79" s="382"/>
      <c r="BI79" s="375">
        <f>ROUND(((+BD79*Matrices!$C$63)+(BD79*Matrices!$E$67))*Matrices!$D$59,0)</f>
        <v>3421412</v>
      </c>
      <c r="BJ79" s="375">
        <f>ROUND(((+BE79*Matrices!$D$63)+(BE79*Matrices!$E$67))*Matrices!$D$59,0)</f>
        <v>1185616</v>
      </c>
      <c r="BK79" s="375">
        <f>ROUND(((+BF79*Matrices!$E$63)+(BF79*Matrices!$E$67))*Matrices!$D$59,0)</f>
        <v>5899</v>
      </c>
      <c r="BM79" s="751"/>
      <c r="BN79" s="389" t="s">
        <v>272</v>
      </c>
      <c r="BO79" s="388">
        <v>20861.599699999999</v>
      </c>
      <c r="BP79" s="388">
        <v>3623</v>
      </c>
      <c r="BQ79" s="388">
        <v>0</v>
      </c>
      <c r="BR79" s="387"/>
      <c r="BS79" s="382"/>
      <c r="BT79" s="375">
        <f>ROUND(((+BO79*Matrices!$C$63)+(BO79*Matrices!$E$67))*Matrices!$D$59,0)</f>
        <v>3205802</v>
      </c>
      <c r="BU79" s="375">
        <f>ROUND(((+BP79*Matrices!$D$63)+(BP79*Matrices!$E$67))*Matrices!$D$59,0)</f>
        <v>1136789</v>
      </c>
      <c r="BV79" s="375">
        <f>ROUND(((+BQ79*Matrices!$E$63)+(BQ79*Matrices!$E$67))*Matrices!$D$59,0)</f>
        <v>0</v>
      </c>
      <c r="BW79" s="386"/>
      <c r="BX79" s="751"/>
      <c r="BY79" s="389" t="s">
        <v>272</v>
      </c>
      <c r="BZ79" s="388">
        <v>19900.240900000001</v>
      </c>
      <c r="CA79" s="388">
        <v>3376</v>
      </c>
      <c r="CB79" s="388">
        <v>0</v>
      </c>
      <c r="CC79" s="387"/>
      <c r="CD79" s="382"/>
      <c r="CE79" s="375">
        <f>ROUND(((+BZ79*Matrices!$C$63)+(BZ79*Matrices!$E$67))*Matrices!$D$59,0)</f>
        <v>3058070</v>
      </c>
      <c r="CF79" s="375">
        <f>ROUND(((+CA79*Matrices!$D$63)+(CA79*Matrices!$E$67))*Matrices!$D$59,0)</f>
        <v>1059288</v>
      </c>
      <c r="CG79" s="375">
        <f>ROUND(((+CB79*Matrices!$E$63)+(CB79*Matrices!$E$67))*Matrices!$D$59,0)</f>
        <v>0</v>
      </c>
      <c r="CH79" s="386"/>
      <c r="CI79" s="751"/>
      <c r="CJ79" s="389" t="s">
        <v>272</v>
      </c>
      <c r="CK79" s="388">
        <f>'AY2013-14-end_of_course'!D17</f>
        <v>18096.739600000001</v>
      </c>
      <c r="CL79" s="388">
        <f>'AY2013-14-end_of_course'!E17</f>
        <v>2798</v>
      </c>
      <c r="CM79" s="388">
        <f>'AY2013-14-end_of_course'!F17</f>
        <v>0</v>
      </c>
      <c r="CN79" s="387"/>
      <c r="CO79" s="382"/>
      <c r="CP79" s="375">
        <f>ROUND(((+CK79*Matrices!$C$63)+(CK79*Matrices!$E$67))*Matrices!$D$59,0)</f>
        <v>2780926</v>
      </c>
      <c r="CQ79" s="375">
        <f>ROUND(((+CL79*Matrices!$D$63)+(CL79*Matrices!$E$67))*Matrices!$D$59,0)</f>
        <v>877928</v>
      </c>
      <c r="CR79" s="375">
        <f>ROUND(((+CM79*Matrices!$E$63)+(CM79*Matrices!$E$67))*Matrices!$D$59,0)</f>
        <v>0</v>
      </c>
    </row>
    <row r="80" spans="1:96" x14ac:dyDescent="0.2">
      <c r="B80" s="748"/>
      <c r="C80" s="385" t="s">
        <v>270</v>
      </c>
      <c r="D80" s="384">
        <f>D79/D78</f>
        <v>0.91310927791641361</v>
      </c>
      <c r="E80" s="384">
        <f>E79/E78</f>
        <v>0.95478248093873974</v>
      </c>
      <c r="F80" s="384">
        <f>F79/F78</f>
        <v>1</v>
      </c>
      <c r="G80" s="383"/>
      <c r="H80" s="382"/>
      <c r="I80" s="381"/>
      <c r="J80" s="381"/>
      <c r="K80" s="381"/>
      <c r="M80" s="748"/>
      <c r="N80" s="385" t="s">
        <v>270</v>
      </c>
      <c r="O80" s="384">
        <f>O79/O78</f>
        <v>0.9197700915052992</v>
      </c>
      <c r="P80" s="384">
        <f>P79/P78</f>
        <v>0.96160030095652471</v>
      </c>
      <c r="Q80" s="384">
        <f>Q79/Q78</f>
        <v>1</v>
      </c>
      <c r="R80" s="383"/>
      <c r="S80" s="382"/>
      <c r="T80" s="381"/>
      <c r="U80" s="381"/>
      <c r="V80" s="381"/>
      <c r="W80" s="383"/>
      <c r="X80" s="748"/>
      <c r="Y80" s="385" t="s">
        <v>270</v>
      </c>
      <c r="Z80" s="384">
        <f>Z79/Z78</f>
        <v>0.929339155395697</v>
      </c>
      <c r="AA80" s="384">
        <f>AA79/AA78</f>
        <v>0.96427165354330713</v>
      </c>
      <c r="AB80" s="384" t="e">
        <f>AB79/AB78</f>
        <v>#DIV/0!</v>
      </c>
      <c r="AC80" s="383"/>
      <c r="AD80" s="382"/>
      <c r="AE80" s="381"/>
      <c r="AF80" s="381"/>
      <c r="AG80" s="381"/>
      <c r="AI80" s="748"/>
      <c r="AJ80" s="385"/>
      <c r="AK80" s="384"/>
      <c r="AL80" s="384"/>
      <c r="AM80" s="384"/>
      <c r="AO80" s="370"/>
      <c r="AP80" s="386"/>
      <c r="AQ80" s="752"/>
      <c r="AR80" s="385" t="s">
        <v>271</v>
      </c>
      <c r="AS80" s="384">
        <f>IFERROR(AS79/AS78,0)</f>
        <v>0.91503862956497328</v>
      </c>
      <c r="AT80" s="384">
        <f>IFERROR(AT79/AT78,0)</f>
        <v>0.95166798003677433</v>
      </c>
      <c r="AU80" s="384">
        <f>IFERROR(AU79/AU78,0)</f>
        <v>0</v>
      </c>
      <c r="AV80" s="383"/>
      <c r="AW80" s="382"/>
      <c r="AX80" s="381"/>
      <c r="AY80" s="381"/>
      <c r="AZ80" s="381"/>
      <c r="BA80" s="386"/>
      <c r="BB80" s="752"/>
      <c r="BC80" s="385" t="s">
        <v>271</v>
      </c>
      <c r="BD80" s="384">
        <f>IFERROR(BD79/BD78,0)</f>
        <v>0.90944873085094491</v>
      </c>
      <c r="BE80" s="384">
        <f>IFERROR(BE79/BE78,0)</f>
        <v>0.96099088838268798</v>
      </c>
      <c r="BF80" s="384">
        <f>IFERROR(BF79/BF78,0)</f>
        <v>1</v>
      </c>
      <c r="BG80" s="383"/>
      <c r="BH80" s="382"/>
      <c r="BI80" s="381"/>
      <c r="BJ80" s="381"/>
      <c r="BK80" s="381"/>
      <c r="BM80" s="752"/>
      <c r="BN80" s="385" t="s">
        <v>270</v>
      </c>
      <c r="BO80" s="384">
        <f>IFERROR(BO79/BO78,0)</f>
        <v>0.91503862956497328</v>
      </c>
      <c r="BP80" s="384">
        <f>IFERROR(BP79/BP78,0)</f>
        <v>0.95166798003677433</v>
      </c>
      <c r="BQ80" s="384">
        <f>IFERROR(BQ79/BQ78,0)</f>
        <v>0</v>
      </c>
      <c r="BR80" s="383"/>
      <c r="BS80" s="382"/>
      <c r="BT80" s="381"/>
      <c r="BU80" s="381"/>
      <c r="BV80" s="381"/>
      <c r="BW80" s="386"/>
      <c r="BX80" s="752"/>
      <c r="BY80" s="385" t="s">
        <v>270</v>
      </c>
      <c r="BZ80" s="384">
        <f>BZ79/BZ78</f>
        <v>0.93674200836938271</v>
      </c>
      <c r="CA80" s="384">
        <f>CA79/CA78</f>
        <v>0.97319112136062269</v>
      </c>
      <c r="CB80" s="384" t="str">
        <f>IFERROR(CB79/CB78,"")</f>
        <v/>
      </c>
      <c r="CC80" s="383"/>
      <c r="CD80" s="382"/>
      <c r="CE80" s="381"/>
      <c r="CF80" s="381"/>
      <c r="CG80" s="381"/>
      <c r="CH80" s="386"/>
      <c r="CI80" s="752"/>
      <c r="CJ80" s="385" t="s">
        <v>270</v>
      </c>
      <c r="CK80" s="384">
        <f>CK79/CK78</f>
        <v>0.9380874911228495</v>
      </c>
      <c r="CL80" s="384">
        <f>CL79/CL78</f>
        <v>0.97018030513176146</v>
      </c>
      <c r="CM80" s="384" t="str">
        <f>IFERROR(CM79/CM78,"")</f>
        <v/>
      </c>
      <c r="CN80" s="383"/>
      <c r="CO80" s="382"/>
      <c r="CP80" s="381"/>
      <c r="CQ80" s="381"/>
      <c r="CR80" s="381"/>
    </row>
    <row r="81" spans="1:96" x14ac:dyDescent="0.2">
      <c r="B81" s="746" t="s">
        <v>224</v>
      </c>
      <c r="C81" s="391" t="s">
        <v>274</v>
      </c>
      <c r="D81" s="390">
        <f t="shared" ref="D81:F82" si="64">(AS81+BD81+BO81)/3</f>
        <v>8183.0999999999995</v>
      </c>
      <c r="E81" s="390">
        <f t="shared" si="64"/>
        <v>1017.6666666666666</v>
      </c>
      <c r="F81" s="390">
        <f t="shared" si="64"/>
        <v>0</v>
      </c>
      <c r="G81" s="386"/>
      <c r="H81" s="382" t="s">
        <v>224</v>
      </c>
      <c r="I81" s="381"/>
      <c r="J81" s="381"/>
      <c r="K81" s="381"/>
      <c r="M81" s="746" t="s">
        <v>224</v>
      </c>
      <c r="N81" s="391" t="s">
        <v>274</v>
      </c>
      <c r="O81" s="390">
        <f t="shared" ref="O81:Q82" si="65">(+BD81+BO81+BZ81)/3</f>
        <v>7781.7666666666664</v>
      </c>
      <c r="P81" s="390">
        <f t="shared" si="65"/>
        <v>985.66666666666663</v>
      </c>
      <c r="Q81" s="390">
        <f t="shared" si="65"/>
        <v>0</v>
      </c>
      <c r="R81" s="386"/>
      <c r="S81" s="382" t="s">
        <v>224</v>
      </c>
      <c r="T81" s="381"/>
      <c r="U81" s="381"/>
      <c r="V81" s="381"/>
      <c r="W81" s="386"/>
      <c r="X81" s="746" t="s">
        <v>224</v>
      </c>
      <c r="Y81" s="391" t="s">
        <v>274</v>
      </c>
      <c r="Z81" s="390">
        <f t="shared" ref="Z81:AB82" si="66">(+BO81+BZ81+CK81)/3</f>
        <v>6777.2</v>
      </c>
      <c r="AA81" s="390">
        <f t="shared" si="66"/>
        <v>921</v>
      </c>
      <c r="AB81" s="390">
        <f t="shared" si="66"/>
        <v>0</v>
      </c>
      <c r="AC81" s="386"/>
      <c r="AD81" s="382" t="s">
        <v>224</v>
      </c>
      <c r="AE81" s="381"/>
      <c r="AF81" s="381"/>
      <c r="AG81" s="381"/>
      <c r="AI81" s="746" t="s">
        <v>224</v>
      </c>
      <c r="AJ81" s="391" t="s">
        <v>274</v>
      </c>
      <c r="AK81" s="390">
        <f t="shared" ref="AK81:AM82" si="67">IFERROR(Z81-O81,0)</f>
        <v>-1004.5666666666666</v>
      </c>
      <c r="AL81" s="390">
        <f t="shared" si="67"/>
        <v>-64.666666666666629</v>
      </c>
      <c r="AM81" s="390">
        <f t="shared" si="67"/>
        <v>0</v>
      </c>
      <c r="AO81" s="370"/>
      <c r="AP81" s="386"/>
      <c r="AQ81" s="746" t="s">
        <v>224</v>
      </c>
      <c r="AR81" s="391" t="s">
        <v>275</v>
      </c>
      <c r="AS81" s="390">
        <v>8107</v>
      </c>
      <c r="AT81" s="390">
        <v>1000</v>
      </c>
      <c r="AU81" s="390">
        <v>0</v>
      </c>
      <c r="AV81" s="386"/>
      <c r="AW81" s="382" t="s">
        <v>224</v>
      </c>
      <c r="AX81" s="381"/>
      <c r="AY81" s="381"/>
      <c r="AZ81" s="381"/>
      <c r="BA81" s="386"/>
      <c r="BB81" s="746" t="s">
        <v>224</v>
      </c>
      <c r="BC81" s="391" t="s">
        <v>275</v>
      </c>
      <c r="BD81" s="390">
        <v>8812.5</v>
      </c>
      <c r="BE81" s="390">
        <v>1018</v>
      </c>
      <c r="BF81" s="390">
        <v>0</v>
      </c>
      <c r="BG81" s="386"/>
      <c r="BH81" s="382" t="s">
        <v>224</v>
      </c>
      <c r="BI81" s="381"/>
      <c r="BJ81" s="381"/>
      <c r="BK81" s="381"/>
      <c r="BM81" s="746" t="s">
        <v>224</v>
      </c>
      <c r="BN81" s="391" t="s">
        <v>274</v>
      </c>
      <c r="BO81" s="390">
        <v>7629.8</v>
      </c>
      <c r="BP81" s="390">
        <v>1035</v>
      </c>
      <c r="BQ81" s="390">
        <v>0</v>
      </c>
      <c r="BR81" s="386"/>
      <c r="BS81" s="382" t="s">
        <v>224</v>
      </c>
      <c r="BT81" s="381"/>
      <c r="BU81" s="381"/>
      <c r="BV81" s="381"/>
      <c r="BW81" s="386"/>
      <c r="BX81" s="746" t="s">
        <v>224</v>
      </c>
      <c r="BY81" s="391" t="s">
        <v>274</v>
      </c>
      <c r="BZ81" s="390">
        <v>6903</v>
      </c>
      <c r="CA81" s="390">
        <v>904</v>
      </c>
      <c r="CB81" s="390">
        <v>0</v>
      </c>
      <c r="CC81" s="386"/>
      <c r="CD81" s="382" t="s">
        <v>224</v>
      </c>
      <c r="CE81" s="381"/>
      <c r="CF81" s="381"/>
      <c r="CG81" s="381"/>
      <c r="CH81" s="386"/>
      <c r="CI81" s="746" t="s">
        <v>224</v>
      </c>
      <c r="CJ81" s="391" t="s">
        <v>274</v>
      </c>
      <c r="CK81" s="390">
        <f>'AY2013-14-Census'!D18</f>
        <v>5798.8</v>
      </c>
      <c r="CL81" s="390">
        <f>'AY2013-14-Census'!E18</f>
        <v>824</v>
      </c>
      <c r="CM81" s="390">
        <f>'AY2013-14-Census'!F18</f>
        <v>0</v>
      </c>
      <c r="CN81" s="386"/>
      <c r="CO81" s="382" t="s">
        <v>224</v>
      </c>
      <c r="CP81" s="381"/>
      <c r="CQ81" s="381"/>
      <c r="CR81" s="381"/>
    </row>
    <row r="82" spans="1:96" x14ac:dyDescent="0.2">
      <c r="B82" s="747"/>
      <c r="C82" s="389" t="s">
        <v>272</v>
      </c>
      <c r="D82" s="388">
        <f t="shared" si="64"/>
        <v>7718.5309942074082</v>
      </c>
      <c r="E82" s="388">
        <f t="shared" si="64"/>
        <v>953.4869074049351</v>
      </c>
      <c r="F82" s="388">
        <f t="shared" si="64"/>
        <v>0</v>
      </c>
      <c r="G82" s="387"/>
      <c r="H82" s="382"/>
      <c r="I82" s="375">
        <f>ROUND(((+D82*Matrices!$C$64)+(D82*Matrices!$E$67))*Matrices!$D$59,0)</f>
        <v>1694449</v>
      </c>
      <c r="J82" s="375">
        <f>ROUND(((+E82*Matrices!$D$64)+(E82*Matrices!$E$67))*Matrices!$D$59,0)</f>
        <v>457416</v>
      </c>
      <c r="K82" s="375">
        <f>ROUND(((+F82*Matrices!$E$64)+(F82*Matrices!$E$67))*Matrices!$D$59,0)</f>
        <v>0</v>
      </c>
      <c r="M82" s="747"/>
      <c r="N82" s="389" t="s">
        <v>272</v>
      </c>
      <c r="O82" s="388">
        <f t="shared" si="65"/>
        <v>7383.4873757639361</v>
      </c>
      <c r="P82" s="388">
        <f t="shared" si="65"/>
        <v>922.20027294438751</v>
      </c>
      <c r="Q82" s="388">
        <f t="shared" si="65"/>
        <v>0</v>
      </c>
      <c r="R82" s="387"/>
      <c r="S82" s="382"/>
      <c r="T82" s="375">
        <f>ROUND(((+O82*Matrices!$C$64)+(O82*Matrices!$E$67))*Matrices!$D$59,0)</f>
        <v>1620897</v>
      </c>
      <c r="U82" s="375">
        <f>ROUND(((+P82*Matrices!$D$64)+(P82*Matrices!$E$67))*Matrices!$D$59,0)</f>
        <v>442407</v>
      </c>
      <c r="V82" s="375">
        <f>ROUND(((+Q82*Matrices!$E$64)+(Q82*Matrices!$E$67))*Matrices!$D$59,0)</f>
        <v>0</v>
      </c>
      <c r="W82" s="387"/>
      <c r="X82" s="747"/>
      <c r="Y82" s="389" t="s">
        <v>272</v>
      </c>
      <c r="Z82" s="388">
        <f t="shared" si="66"/>
        <v>6498.666666666667</v>
      </c>
      <c r="AA82" s="388">
        <f t="shared" si="66"/>
        <v>866</v>
      </c>
      <c r="AB82" s="388">
        <f t="shared" si="66"/>
        <v>0</v>
      </c>
      <c r="AC82" s="387"/>
      <c r="AD82" s="382"/>
      <c r="AE82" s="375">
        <f>ROUND(((+Z82*Matrices!$C$64)+(Z82*Matrices!$E$67))*Matrices!$D$59,0)</f>
        <v>1426652</v>
      </c>
      <c r="AF82" s="375">
        <f>ROUND(((+AA82*Matrices!$D$64)+(AA82*Matrices!$E$67))*Matrices!$D$59,0)</f>
        <v>415446</v>
      </c>
      <c r="AG82" s="375">
        <f>ROUND(((+AB82*Matrices!$E$64)+(AB82*Matrices!$E$67))*Matrices!$D$59,0)</f>
        <v>0</v>
      </c>
      <c r="AI82" s="747"/>
      <c r="AJ82" s="389" t="s">
        <v>272</v>
      </c>
      <c r="AK82" s="388">
        <f t="shared" si="67"/>
        <v>-884.82070909726917</v>
      </c>
      <c r="AL82" s="388">
        <f t="shared" si="67"/>
        <v>-56.200272944387507</v>
      </c>
      <c r="AM82" s="388">
        <f t="shared" si="67"/>
        <v>0</v>
      </c>
      <c r="AO82" s="370"/>
      <c r="AP82" s="386"/>
      <c r="AQ82" s="751"/>
      <c r="AR82" s="389" t="s">
        <v>273</v>
      </c>
      <c r="AS82" s="388">
        <f>AS81*BO83</f>
        <v>7647.1308553304152</v>
      </c>
      <c r="AT82" s="388">
        <f>AT81*BP83</f>
        <v>946.85990338164254</v>
      </c>
      <c r="AU82" s="388">
        <v>0</v>
      </c>
      <c r="AV82" s="387"/>
      <c r="AW82" s="382"/>
      <c r="AX82" s="375">
        <f>ROUND(((+AS82*Matrices!$C$64)+(AS82*Matrices!$E$67))*Matrices!$D$59,0)</f>
        <v>1678775</v>
      </c>
      <c r="AY82" s="375">
        <f>ROUND(((+AT82*Matrices!$D$64)+(AT82*Matrices!$E$67))*Matrices!$D$59,0)</f>
        <v>454237</v>
      </c>
      <c r="AZ82" s="375">
        <f>ROUND(((+AU82*Matrices!$E$64)+(AU82*Matrices!$E$67))*Matrices!$D$59,0)</f>
        <v>0</v>
      </c>
      <c r="BA82" s="386"/>
      <c r="BB82" s="751"/>
      <c r="BC82" s="389" t="s">
        <v>273</v>
      </c>
      <c r="BD82" s="388">
        <v>8311.4621272918084</v>
      </c>
      <c r="BE82" s="388">
        <v>933.60081883316275</v>
      </c>
      <c r="BF82" s="388">
        <v>0</v>
      </c>
      <c r="BG82" s="387"/>
      <c r="BH82" s="382"/>
      <c r="BI82" s="375">
        <f>ROUND(((+BD82*Matrices!$C$64)+(BD82*Matrices!$E$67))*Matrices!$D$59,0)</f>
        <v>1824615</v>
      </c>
      <c r="BJ82" s="375">
        <f>ROUND(((+BE82*Matrices!$D$64)+(BE82*Matrices!$E$67))*Matrices!$D$59,0)</f>
        <v>447876</v>
      </c>
      <c r="BK82" s="375">
        <f>ROUND(((+BF82*Matrices!$E$64)+(BF82*Matrices!$E$67))*Matrices!$D$59,0)</f>
        <v>0</v>
      </c>
      <c r="BM82" s="751"/>
      <c r="BN82" s="389" t="s">
        <v>272</v>
      </c>
      <c r="BO82" s="388">
        <v>7197</v>
      </c>
      <c r="BP82" s="388">
        <v>980</v>
      </c>
      <c r="BQ82" s="388">
        <v>0</v>
      </c>
      <c r="BR82" s="387"/>
      <c r="BS82" s="382"/>
      <c r="BT82" s="375">
        <f>ROUND(((+BO82*Matrices!$C$64)+(BO82*Matrices!$E$67))*Matrices!$D$59,0)</f>
        <v>1579957</v>
      </c>
      <c r="BU82" s="375">
        <f>ROUND(((+BP82*Matrices!$D$64)+(BP82*Matrices!$E$67))*Matrices!$D$59,0)</f>
        <v>470135</v>
      </c>
      <c r="BV82" s="375">
        <f>ROUND(((+BQ82*Matrices!$E$64)+(BQ82*Matrices!$E$67))*Matrices!$D$59,0)</f>
        <v>0</v>
      </c>
      <c r="BW82" s="386"/>
      <c r="BX82" s="751"/>
      <c r="BY82" s="389" t="s">
        <v>272</v>
      </c>
      <c r="BZ82" s="388">
        <v>6642</v>
      </c>
      <c r="CA82" s="388">
        <v>853</v>
      </c>
      <c r="CB82" s="388">
        <v>0</v>
      </c>
      <c r="CC82" s="387"/>
      <c r="CD82" s="382"/>
      <c r="CE82" s="375">
        <f>ROUND(((+BZ82*Matrices!$C$64)+(BZ82*Matrices!$E$67))*Matrices!$D$59,0)</f>
        <v>1458118</v>
      </c>
      <c r="CF82" s="375">
        <f>ROUND(((+CA82*Matrices!$D$64)+(CA82*Matrices!$E$67))*Matrices!$D$59,0)</f>
        <v>409210</v>
      </c>
      <c r="CG82" s="375">
        <f>ROUND(((+CB82*Matrices!$E$64)+(CB82*Matrices!$E$67))*Matrices!$D$59,0)</f>
        <v>0</v>
      </c>
      <c r="CH82" s="386"/>
      <c r="CI82" s="751"/>
      <c r="CJ82" s="389" t="s">
        <v>272</v>
      </c>
      <c r="CK82" s="388">
        <f>'AY2013-14-end_of_course'!D18</f>
        <v>5657</v>
      </c>
      <c r="CL82" s="388">
        <f>'AY2013-14-end_of_course'!E18</f>
        <v>765</v>
      </c>
      <c r="CM82" s="388">
        <f>'AY2013-14-end_of_course'!F18</f>
        <v>0</v>
      </c>
      <c r="CN82" s="387"/>
      <c r="CO82" s="382"/>
      <c r="CP82" s="375">
        <f>ROUND(((+CK82*Matrices!$C$64)+(CK82*Matrices!$E$67))*Matrices!$D$59,0)</f>
        <v>1241881</v>
      </c>
      <c r="CQ82" s="375">
        <f>ROUND(((+CL82*Matrices!$D$64)+(CL82*Matrices!$E$67))*Matrices!$D$59,0)</f>
        <v>366993</v>
      </c>
      <c r="CR82" s="375">
        <f>ROUND(((+CM82*Matrices!$E$64)+(CM82*Matrices!$E$67))*Matrices!$D$59,0)</f>
        <v>0</v>
      </c>
    </row>
    <row r="83" spans="1:96" x14ac:dyDescent="0.2">
      <c r="B83" s="748"/>
      <c r="C83" s="385" t="s">
        <v>270</v>
      </c>
      <c r="D83" s="384">
        <f>D82/D81</f>
        <v>0.94322823797917765</v>
      </c>
      <c r="E83" s="384">
        <f>E82/E81</f>
        <v>0.93693439967730274</v>
      </c>
      <c r="F83" s="384" t="e">
        <f>F82/F81</f>
        <v>#DIV/0!</v>
      </c>
      <c r="G83" s="383"/>
      <c r="H83" s="382"/>
      <c r="I83" s="381"/>
      <c r="J83" s="381"/>
      <c r="K83" s="381"/>
      <c r="M83" s="748"/>
      <c r="N83" s="385" t="s">
        <v>270</v>
      </c>
      <c r="O83" s="384">
        <f>O82/O81</f>
        <v>0.94881891118519823</v>
      </c>
      <c r="P83" s="384">
        <f>P82/P81</f>
        <v>0.9356106928756045</v>
      </c>
      <c r="Q83" s="384" t="e">
        <f>Q82/Q81</f>
        <v>#DIV/0!</v>
      </c>
      <c r="R83" s="383"/>
      <c r="S83" s="382"/>
      <c r="T83" s="381"/>
      <c r="U83" s="381"/>
      <c r="V83" s="381"/>
      <c r="W83" s="383"/>
      <c r="X83" s="748"/>
      <c r="Y83" s="385" t="s">
        <v>270</v>
      </c>
      <c r="Z83" s="384">
        <f>Z82/Z81</f>
        <v>0.95890141454681388</v>
      </c>
      <c r="AA83" s="384">
        <f>AA82/AA81</f>
        <v>0.94028230184581973</v>
      </c>
      <c r="AB83" s="384" t="e">
        <f>AB82/AB81</f>
        <v>#DIV/0!</v>
      </c>
      <c r="AC83" s="383"/>
      <c r="AD83" s="382"/>
      <c r="AE83" s="381"/>
      <c r="AF83" s="381"/>
      <c r="AG83" s="381"/>
      <c r="AI83" s="748"/>
      <c r="AJ83" s="385"/>
      <c r="AK83" s="384"/>
      <c r="AL83" s="384"/>
      <c r="AM83" s="384"/>
      <c r="AO83" s="370"/>
      <c r="AP83" s="386"/>
      <c r="AQ83" s="752"/>
      <c r="AR83" s="385" t="s">
        <v>271</v>
      </c>
      <c r="AS83" s="384">
        <f>IFERROR(AS82/AS81,0)</f>
        <v>0.94327505308133897</v>
      </c>
      <c r="AT83" s="384">
        <f>IFERROR(AT82/AT81,0)</f>
        <v>0.9468599033816425</v>
      </c>
      <c r="AU83" s="384">
        <f>IFERROR(AU82/AU81,0)</f>
        <v>0</v>
      </c>
      <c r="AV83" s="383"/>
      <c r="AW83" s="382"/>
      <c r="AX83" s="381"/>
      <c r="AY83" s="381"/>
      <c r="AZ83" s="381"/>
      <c r="BA83" s="386"/>
      <c r="BB83" s="752"/>
      <c r="BC83" s="385" t="s">
        <v>271</v>
      </c>
      <c r="BD83" s="384">
        <f>IFERROR(BD82/BD81,0)</f>
        <v>0.94314463855793573</v>
      </c>
      <c r="BE83" s="384">
        <f>IFERROR(BE82/BE81,0)</f>
        <v>0.91709314227226202</v>
      </c>
      <c r="BF83" s="384">
        <f>IFERROR(BF82/BF81,0)</f>
        <v>0</v>
      </c>
      <c r="BG83" s="383"/>
      <c r="BH83" s="382"/>
      <c r="BI83" s="381"/>
      <c r="BJ83" s="381"/>
      <c r="BK83" s="381"/>
      <c r="BM83" s="752"/>
      <c r="BN83" s="385" t="s">
        <v>270</v>
      </c>
      <c r="BO83" s="384">
        <f>IFERROR(BO82/BO81,0)</f>
        <v>0.94327505308133897</v>
      </c>
      <c r="BP83" s="384">
        <f>IFERROR(BP82/BP81,0)</f>
        <v>0.9468599033816425</v>
      </c>
      <c r="BQ83" s="384">
        <f>IFERROR(BQ82/BQ81,0)</f>
        <v>0</v>
      </c>
      <c r="BR83" s="383"/>
      <c r="BS83" s="382"/>
      <c r="BT83" s="381"/>
      <c r="BU83" s="381"/>
      <c r="BV83" s="381"/>
      <c r="BW83" s="386"/>
      <c r="BX83" s="752"/>
      <c r="BY83" s="385" t="s">
        <v>270</v>
      </c>
      <c r="BZ83" s="384">
        <f>BZ82/BZ81</f>
        <v>0.96219035202086045</v>
      </c>
      <c r="CA83" s="384">
        <f>CA82/CA81</f>
        <v>0.94358407079646023</v>
      </c>
      <c r="CB83" s="384" t="str">
        <f>IFERROR(CB82/CB81,"")</f>
        <v/>
      </c>
      <c r="CC83" s="383"/>
      <c r="CD83" s="382"/>
      <c r="CE83" s="381"/>
      <c r="CF83" s="381"/>
      <c r="CG83" s="381"/>
      <c r="CH83" s="386"/>
      <c r="CI83" s="752"/>
      <c r="CJ83" s="385" t="s">
        <v>270</v>
      </c>
      <c r="CK83" s="384">
        <f>CK82/CK81</f>
        <v>0.97554666482720565</v>
      </c>
      <c r="CL83" s="384">
        <f>CL82/CL81</f>
        <v>0.92839805825242716</v>
      </c>
      <c r="CM83" s="384" t="str">
        <f>IFERROR(CM82/CM81,"")</f>
        <v/>
      </c>
      <c r="CN83" s="383"/>
      <c r="CO83" s="382"/>
      <c r="CP83" s="381"/>
      <c r="CQ83" s="381"/>
      <c r="CR83" s="381"/>
    </row>
    <row r="84" spans="1:96" x14ac:dyDescent="0.2">
      <c r="B84" s="746" t="s">
        <v>223</v>
      </c>
      <c r="C84" s="391" t="s">
        <v>274</v>
      </c>
      <c r="D84" s="390">
        <f t="shared" ref="D84:F85" si="68">(AS84+BD84+BO84)/3</f>
        <v>4752.5</v>
      </c>
      <c r="E84" s="390">
        <f t="shared" si="68"/>
        <v>695.33333333333337</v>
      </c>
      <c r="F84" s="390">
        <f t="shared" si="68"/>
        <v>6</v>
      </c>
      <c r="G84" s="386"/>
      <c r="H84" s="382" t="s">
        <v>223</v>
      </c>
      <c r="I84" s="381"/>
      <c r="J84" s="381"/>
      <c r="K84" s="381"/>
      <c r="M84" s="746" t="s">
        <v>223</v>
      </c>
      <c r="N84" s="391" t="s">
        <v>274</v>
      </c>
      <c r="O84" s="390">
        <f t="shared" ref="O84:Q85" si="69">(+BD84+BO84+BZ84)/3</f>
        <v>4498.333333333333</v>
      </c>
      <c r="P84" s="390">
        <f t="shared" si="69"/>
        <v>641.66666666666663</v>
      </c>
      <c r="Q84" s="390">
        <f t="shared" si="69"/>
        <v>6</v>
      </c>
      <c r="R84" s="386"/>
      <c r="S84" s="382" t="s">
        <v>223</v>
      </c>
      <c r="T84" s="381"/>
      <c r="U84" s="381"/>
      <c r="V84" s="381"/>
      <c r="W84" s="386"/>
      <c r="X84" s="746" t="s">
        <v>223</v>
      </c>
      <c r="Y84" s="391" t="s">
        <v>274</v>
      </c>
      <c r="Z84" s="390">
        <f t="shared" ref="Z84:AB85" si="70">(+BO84+BZ84+CK84)/3</f>
        <v>3876.8333333333335</v>
      </c>
      <c r="AA84" s="390">
        <f t="shared" si="70"/>
        <v>635</v>
      </c>
      <c r="AB84" s="390">
        <f t="shared" si="70"/>
        <v>0</v>
      </c>
      <c r="AC84" s="386"/>
      <c r="AD84" s="382" t="s">
        <v>223</v>
      </c>
      <c r="AE84" s="381"/>
      <c r="AF84" s="381"/>
      <c r="AG84" s="381"/>
      <c r="AI84" s="746" t="s">
        <v>223</v>
      </c>
      <c r="AJ84" s="391" t="s">
        <v>274</v>
      </c>
      <c r="AK84" s="390">
        <f t="shared" ref="AK84:AM85" si="71">IFERROR(Z84-O84,0)</f>
        <v>-621.49999999999955</v>
      </c>
      <c r="AL84" s="390">
        <f t="shared" si="71"/>
        <v>-6.6666666666666288</v>
      </c>
      <c r="AM84" s="390">
        <f t="shared" si="71"/>
        <v>-6</v>
      </c>
      <c r="AO84" s="370"/>
      <c r="AP84" s="386"/>
      <c r="AQ84" s="746" t="s">
        <v>223</v>
      </c>
      <c r="AR84" s="391" t="s">
        <v>275</v>
      </c>
      <c r="AS84" s="390">
        <v>4733</v>
      </c>
      <c r="AT84" s="390">
        <v>906</v>
      </c>
      <c r="AU84" s="390">
        <v>0</v>
      </c>
      <c r="AV84" s="386"/>
      <c r="AW84" s="382" t="s">
        <v>223</v>
      </c>
      <c r="AX84" s="381"/>
      <c r="AY84" s="381"/>
      <c r="AZ84" s="381"/>
      <c r="BA84" s="386"/>
      <c r="BB84" s="746" t="s">
        <v>223</v>
      </c>
      <c r="BC84" s="391" t="s">
        <v>275</v>
      </c>
      <c r="BD84" s="390">
        <v>4981.5</v>
      </c>
      <c r="BE84" s="390">
        <v>668</v>
      </c>
      <c r="BF84" s="390">
        <v>18</v>
      </c>
      <c r="BG84" s="386"/>
      <c r="BH84" s="382" t="s">
        <v>223</v>
      </c>
      <c r="BI84" s="381"/>
      <c r="BJ84" s="381"/>
      <c r="BK84" s="381"/>
      <c r="BM84" s="746" t="s">
        <v>223</v>
      </c>
      <c r="BN84" s="391" t="s">
        <v>274</v>
      </c>
      <c r="BO84" s="390">
        <v>4543</v>
      </c>
      <c r="BP84" s="390">
        <v>512</v>
      </c>
      <c r="BQ84" s="390">
        <v>0</v>
      </c>
      <c r="BR84" s="386"/>
      <c r="BS84" s="382" t="s">
        <v>223</v>
      </c>
      <c r="BT84" s="381"/>
      <c r="BU84" s="381"/>
      <c r="BV84" s="381"/>
      <c r="BW84" s="386"/>
      <c r="BX84" s="746" t="s">
        <v>223</v>
      </c>
      <c r="BY84" s="391" t="s">
        <v>274</v>
      </c>
      <c r="BZ84" s="390">
        <v>3970.5</v>
      </c>
      <c r="CA84" s="390">
        <v>745</v>
      </c>
      <c r="CB84" s="390">
        <v>0</v>
      </c>
      <c r="CC84" s="386"/>
      <c r="CD84" s="382" t="s">
        <v>223</v>
      </c>
      <c r="CE84" s="381"/>
      <c r="CF84" s="381"/>
      <c r="CG84" s="381"/>
      <c r="CH84" s="386"/>
      <c r="CI84" s="746" t="s">
        <v>223</v>
      </c>
      <c r="CJ84" s="391" t="s">
        <v>274</v>
      </c>
      <c r="CK84" s="390">
        <f>'AY2013-14-Census'!D19</f>
        <v>3117</v>
      </c>
      <c r="CL84" s="390">
        <f>'AY2013-14-Census'!E19</f>
        <v>648</v>
      </c>
      <c r="CM84" s="390">
        <f>'AY2013-14-Census'!F19</f>
        <v>0</v>
      </c>
      <c r="CN84" s="386"/>
      <c r="CO84" s="382" t="s">
        <v>223</v>
      </c>
      <c r="CP84" s="381"/>
      <c r="CQ84" s="381"/>
      <c r="CR84" s="381"/>
    </row>
    <row r="85" spans="1:96" x14ac:dyDescent="0.2">
      <c r="B85" s="747"/>
      <c r="C85" s="389" t="s">
        <v>272</v>
      </c>
      <c r="D85" s="388">
        <f t="shared" si="68"/>
        <v>4329.955581602133</v>
      </c>
      <c r="E85" s="388">
        <f t="shared" si="68"/>
        <v>651.27994791666663</v>
      </c>
      <c r="F85" s="388">
        <f t="shared" si="68"/>
        <v>6</v>
      </c>
      <c r="G85" s="387"/>
      <c r="H85" s="382"/>
      <c r="I85" s="375">
        <f>ROUND(((+D85*Matrices!$C$65)+(D85*Matrices!$E$67))*Matrices!$D$59,0)</f>
        <v>1478637</v>
      </c>
      <c r="J85" s="375">
        <f>ROUND(((+E85*Matrices!$D$65)+(E85*Matrices!$E$67))*Matrices!$D$59,0)</f>
        <v>357012</v>
      </c>
      <c r="K85" s="375">
        <f>ROUND(((+F85*Matrices!$E$65)+(F85*Matrices!$E$67))*Matrices!$D$59,0)</f>
        <v>8503</v>
      </c>
      <c r="M85" s="747"/>
      <c r="N85" s="389" t="s">
        <v>272</v>
      </c>
      <c r="O85" s="388">
        <f t="shared" si="69"/>
        <v>4155.1713347755131</v>
      </c>
      <c r="P85" s="388">
        <f t="shared" si="69"/>
        <v>601.33333333333337</v>
      </c>
      <c r="Q85" s="388">
        <f t="shared" si="69"/>
        <v>6</v>
      </c>
      <c r="R85" s="387"/>
      <c r="S85" s="382"/>
      <c r="T85" s="375">
        <f>ROUND(((+O85*Matrices!$C$65)+(O85*Matrices!$E$67))*Matrices!$D$59,0)</f>
        <v>1418949</v>
      </c>
      <c r="U85" s="375">
        <f>ROUND(((+P85*Matrices!$D$65)+(P85*Matrices!$E$67))*Matrices!$D$59,0)</f>
        <v>329633</v>
      </c>
      <c r="V85" s="375">
        <f>ROUND(((+Q85*Matrices!$E$65)+(Q85*Matrices!$E$67))*Matrices!$D$59,0)</f>
        <v>8503</v>
      </c>
      <c r="W85" s="387"/>
      <c r="X85" s="747"/>
      <c r="Y85" s="389" t="s">
        <v>272</v>
      </c>
      <c r="Z85" s="388">
        <f t="shared" si="70"/>
        <v>3622.8333333333335</v>
      </c>
      <c r="AA85" s="388">
        <f t="shared" si="70"/>
        <v>608</v>
      </c>
      <c r="AB85" s="388">
        <f t="shared" si="70"/>
        <v>0</v>
      </c>
      <c r="AC85" s="387"/>
      <c r="AD85" s="382"/>
      <c r="AE85" s="375">
        <f>ROUND(((+Z85*Matrices!$C$65)+(Z85*Matrices!$E$67))*Matrices!$D$59,0)</f>
        <v>1237161</v>
      </c>
      <c r="AF85" s="375">
        <f>ROUND(((+AA85*Matrices!$D$65)+(AA85*Matrices!$E$67))*Matrices!$D$59,0)</f>
        <v>333287</v>
      </c>
      <c r="AG85" s="375">
        <f>ROUND(((+AB85*Matrices!$E$65)+(AB85*Matrices!$E$67))*Matrices!$D$59,0)</f>
        <v>0</v>
      </c>
      <c r="AI85" s="747"/>
      <c r="AJ85" s="389" t="s">
        <v>272</v>
      </c>
      <c r="AK85" s="388">
        <f t="shared" si="71"/>
        <v>-532.33800144217957</v>
      </c>
      <c r="AL85" s="388">
        <f t="shared" si="71"/>
        <v>6.6666666666666288</v>
      </c>
      <c r="AM85" s="388">
        <f t="shared" si="71"/>
        <v>-6</v>
      </c>
      <c r="AO85" s="370"/>
      <c r="AP85" s="386"/>
      <c r="AQ85" s="751"/>
      <c r="AR85" s="389" t="s">
        <v>273</v>
      </c>
      <c r="AS85" s="388">
        <f>AS84*BO86</f>
        <v>4305.8527404798588</v>
      </c>
      <c r="AT85" s="388">
        <f>AT84*BP86</f>
        <v>868.83984375</v>
      </c>
      <c r="AU85" s="388">
        <f>AU84*BQ86</f>
        <v>0</v>
      </c>
      <c r="AV85" s="387"/>
      <c r="AW85" s="382"/>
      <c r="AX85" s="375">
        <f>ROUND(((+AS85*Matrices!$C$65)+(AS85*Matrices!$E$67))*Matrices!$D$59,0)</f>
        <v>1470406</v>
      </c>
      <c r="AY85" s="375">
        <f>ROUND(((+AT85*Matrices!$D$65)+(AT85*Matrices!$E$67))*Matrices!$D$59,0)</f>
        <v>476272</v>
      </c>
      <c r="AZ85" s="375">
        <f>ROUND(((+AU85*Matrices!$E$65)+(AU85*Matrices!$E$67))*Matrices!$D$59,0)</f>
        <v>0</v>
      </c>
      <c r="BA85" s="386"/>
      <c r="BB85" s="751"/>
      <c r="BC85" s="389" t="s">
        <v>273</v>
      </c>
      <c r="BD85" s="388">
        <v>4551.0140043265401</v>
      </c>
      <c r="BE85" s="388">
        <v>594</v>
      </c>
      <c r="BF85" s="388">
        <v>18</v>
      </c>
      <c r="BG85" s="387"/>
      <c r="BH85" s="382"/>
      <c r="BI85" s="375">
        <f>ROUND(((+BD85*Matrices!$C$65)+(BD85*Matrices!$E$67))*Matrices!$D$59,0)</f>
        <v>1554126</v>
      </c>
      <c r="BJ85" s="375">
        <f>ROUND(((+BE85*Matrices!$D$65)+(BE85*Matrices!$E$67))*Matrices!$D$59,0)</f>
        <v>325613</v>
      </c>
      <c r="BK85" s="375">
        <f>ROUND(((+BF85*Matrices!$E$65)+(BF85*Matrices!$E$67))*Matrices!$D$59,0)</f>
        <v>25508</v>
      </c>
      <c r="BM85" s="751"/>
      <c r="BN85" s="389" t="s">
        <v>272</v>
      </c>
      <c r="BO85" s="388">
        <v>4133</v>
      </c>
      <c r="BP85" s="388">
        <v>491</v>
      </c>
      <c r="BQ85" s="388">
        <v>0</v>
      </c>
      <c r="BR85" s="387"/>
      <c r="BS85" s="382"/>
      <c r="BT85" s="375">
        <f>ROUND(((+BO85*Matrices!$C$65)+(BO85*Matrices!$E$67))*Matrices!$D$59,0)</f>
        <v>1411378</v>
      </c>
      <c r="BU85" s="375">
        <f>ROUND(((+BP85*Matrices!$D$65)+(BP85*Matrices!$E$67))*Matrices!$D$59,0)</f>
        <v>269151</v>
      </c>
      <c r="BV85" s="375">
        <f>ROUND(((+BQ85*Matrices!$E$65)+(BQ85*Matrices!$E$67))*Matrices!$D$59,0)</f>
        <v>0</v>
      </c>
      <c r="BW85" s="386"/>
      <c r="BX85" s="751"/>
      <c r="BY85" s="389" t="s">
        <v>272</v>
      </c>
      <c r="BZ85" s="388">
        <v>3781.5</v>
      </c>
      <c r="CA85" s="388">
        <v>719</v>
      </c>
      <c r="CB85" s="388">
        <v>0</v>
      </c>
      <c r="CC85" s="387"/>
      <c r="CD85" s="382"/>
      <c r="CE85" s="375">
        <f>ROUND(((+BZ85*Matrices!$C$65)+(BZ85*Matrices!$E$67))*Matrices!$D$59,0)</f>
        <v>1291344</v>
      </c>
      <c r="CF85" s="375">
        <f>ROUND(((+CA85*Matrices!$D$65)+(CA85*Matrices!$E$67))*Matrices!$D$59,0)</f>
        <v>394134</v>
      </c>
      <c r="CG85" s="375">
        <f>ROUND(((+CB85*Matrices!$E$65)+(CB85*Matrices!$E$67))*Matrices!$D$59,0)</f>
        <v>0</v>
      </c>
      <c r="CH85" s="386"/>
      <c r="CI85" s="751"/>
      <c r="CJ85" s="389" t="s">
        <v>272</v>
      </c>
      <c r="CK85" s="388">
        <f>'AY2013-14-end_of_course'!D19</f>
        <v>2954</v>
      </c>
      <c r="CL85" s="388">
        <f>'AY2013-14-end_of_course'!E19</f>
        <v>614</v>
      </c>
      <c r="CM85" s="388">
        <f>'AY2013-14-end_of_course'!F19</f>
        <v>0</v>
      </c>
      <c r="CN85" s="387"/>
      <c r="CO85" s="382"/>
      <c r="CP85" s="375">
        <f>ROUND(((+CK85*Matrices!$C$65)+(CK85*Matrices!$E$67))*Matrices!$D$59,0)</f>
        <v>1008761</v>
      </c>
      <c r="CQ85" s="375">
        <f>ROUND(((+CL85*Matrices!$D$65)+(CL85*Matrices!$E$67))*Matrices!$D$59,0)</f>
        <v>336576</v>
      </c>
      <c r="CR85" s="375">
        <f>ROUND(((+CM85*Matrices!$E$65)+(CM85*Matrices!$E$67))*Matrices!$D$59,0)</f>
        <v>0</v>
      </c>
    </row>
    <row r="86" spans="1:96" x14ac:dyDescent="0.2">
      <c r="B86" s="748"/>
      <c r="C86" s="385" t="s">
        <v>270</v>
      </c>
      <c r="D86" s="384">
        <f>D85/D84</f>
        <v>0.91109007503464134</v>
      </c>
      <c r="E86" s="384">
        <f>E85/E84</f>
        <v>0.93664422039789064</v>
      </c>
      <c r="F86" s="384">
        <f>F85/F84</f>
        <v>1</v>
      </c>
      <c r="G86" s="383"/>
      <c r="H86" s="382"/>
      <c r="I86" s="381"/>
      <c r="J86" s="381"/>
      <c r="K86" s="381"/>
      <c r="M86" s="748"/>
      <c r="N86" s="385" t="s">
        <v>270</v>
      </c>
      <c r="O86" s="384">
        <f>O85/O84</f>
        <v>0.92371352384783545</v>
      </c>
      <c r="P86" s="384">
        <f>P85/P84</f>
        <v>0.93714285714285728</v>
      </c>
      <c r="Q86" s="384">
        <f>Q85/Q84</f>
        <v>1</v>
      </c>
      <c r="R86" s="383"/>
      <c r="S86" s="382"/>
      <c r="T86" s="381"/>
      <c r="U86" s="381"/>
      <c r="V86" s="381"/>
      <c r="W86" s="383"/>
      <c r="X86" s="748"/>
      <c r="Y86" s="385" t="s">
        <v>270</v>
      </c>
      <c r="Z86" s="384">
        <f>Z85/Z84</f>
        <v>0.93448261037788571</v>
      </c>
      <c r="AA86" s="384">
        <f>AA85/AA84</f>
        <v>0.95748031496062991</v>
      </c>
      <c r="AB86" s="384" t="e">
        <f>AB85/AB84</f>
        <v>#DIV/0!</v>
      </c>
      <c r="AC86" s="383"/>
      <c r="AD86" s="382"/>
      <c r="AE86" s="381"/>
      <c r="AF86" s="381"/>
      <c r="AG86" s="381"/>
      <c r="AI86" s="748"/>
      <c r="AJ86" s="385"/>
      <c r="AK86" s="384"/>
      <c r="AL86" s="384"/>
      <c r="AM86" s="384"/>
      <c r="AO86" s="370"/>
      <c r="AP86" s="386"/>
      <c r="AQ86" s="752"/>
      <c r="AR86" s="385" t="s">
        <v>271</v>
      </c>
      <c r="AS86" s="384">
        <f>IFERROR(AS85/AS84,0)</f>
        <v>0.90975126568346898</v>
      </c>
      <c r="AT86" s="384">
        <f>IFERROR(AT85/AT84,0)</f>
        <v>0.958984375</v>
      </c>
      <c r="AU86" s="384">
        <f>IFERROR(AU85/AU84,0)</f>
        <v>0</v>
      </c>
      <c r="AV86" s="383"/>
      <c r="AW86" s="382"/>
      <c r="AX86" s="381"/>
      <c r="AY86" s="381"/>
      <c r="AZ86" s="381"/>
      <c r="BA86" s="386"/>
      <c r="BB86" s="752"/>
      <c r="BC86" s="385" t="s">
        <v>271</v>
      </c>
      <c r="BD86" s="384">
        <f>IFERROR(BD85/BD84,0)</f>
        <v>0.91358305818057617</v>
      </c>
      <c r="BE86" s="384">
        <f>IFERROR(BE85/BE84,0)</f>
        <v>0.8892215568862275</v>
      </c>
      <c r="BF86" s="384">
        <f>IFERROR(BF85/BF84,0)</f>
        <v>1</v>
      </c>
      <c r="BG86" s="383"/>
      <c r="BH86" s="382"/>
      <c r="BI86" s="381"/>
      <c r="BJ86" s="381"/>
      <c r="BK86" s="381"/>
      <c r="BM86" s="752"/>
      <c r="BN86" s="385" t="s">
        <v>270</v>
      </c>
      <c r="BO86" s="384">
        <f>IFERROR(BO85/BO84,0)</f>
        <v>0.90975126568346909</v>
      </c>
      <c r="BP86" s="384">
        <f>IFERROR(BP85/BP84,0)</f>
        <v>0.958984375</v>
      </c>
      <c r="BQ86" s="384">
        <f>IFERROR(BQ85/BQ84,0)</f>
        <v>0</v>
      </c>
      <c r="BR86" s="383"/>
      <c r="BS86" s="382"/>
      <c r="BT86" s="381"/>
      <c r="BU86" s="381"/>
      <c r="BV86" s="381"/>
      <c r="BW86" s="386"/>
      <c r="BX86" s="752"/>
      <c r="BY86" s="385" t="s">
        <v>270</v>
      </c>
      <c r="BZ86" s="384">
        <f>BZ85/BZ84</f>
        <v>0.95239894219871557</v>
      </c>
      <c r="CA86" s="384">
        <f>CA85/CA84</f>
        <v>0.96510067114093956</v>
      </c>
      <c r="CB86" s="384" t="str">
        <f>IFERROR(CB85/CB84,"")</f>
        <v/>
      </c>
      <c r="CC86" s="383"/>
      <c r="CD86" s="382"/>
      <c r="CE86" s="381"/>
      <c r="CF86" s="381"/>
      <c r="CG86" s="381"/>
      <c r="CH86" s="386"/>
      <c r="CI86" s="752"/>
      <c r="CJ86" s="385" t="s">
        <v>270</v>
      </c>
      <c r="CK86" s="384">
        <f>CK85/CK84</f>
        <v>0.94770612768687845</v>
      </c>
      <c r="CL86" s="384">
        <f>CL85/CL84</f>
        <v>0.94753086419753085</v>
      </c>
      <c r="CM86" s="384" t="str">
        <f>IFERROR(CM85/CM84,"")</f>
        <v/>
      </c>
      <c r="CN86" s="383"/>
      <c r="CO86" s="382"/>
      <c r="CP86" s="381"/>
      <c r="CQ86" s="381"/>
      <c r="CR86" s="381"/>
    </row>
    <row r="87" spans="1:96" x14ac:dyDescent="0.2">
      <c r="B87" s="380" t="s">
        <v>141</v>
      </c>
      <c r="C87" s="379"/>
      <c r="D87" s="378">
        <f>D85+D82+D79</f>
        <v>33637.464040322549</v>
      </c>
      <c r="E87" s="378">
        <f>E85+E82+E79</f>
        <v>5350.696788871257</v>
      </c>
      <c r="F87" s="378">
        <f>F85+F82+F79</f>
        <v>9</v>
      </c>
      <c r="G87" s="377"/>
      <c r="H87" s="376" t="s">
        <v>141</v>
      </c>
      <c r="I87" s="375">
        <f>I79+I82+I85</f>
        <v>6490664</v>
      </c>
      <c r="J87" s="375">
        <f>J79+J82+J85</f>
        <v>1989788</v>
      </c>
      <c r="K87" s="375">
        <f>K79+K82+K85</f>
        <v>10469</v>
      </c>
      <c r="M87" s="380" t="s">
        <v>141</v>
      </c>
      <c r="N87" s="379"/>
      <c r="O87" s="378">
        <f>O85+O82+O79</f>
        <v>32547.495278648588</v>
      </c>
      <c r="P87" s="378">
        <f>P85+P82+P79</f>
        <v>5116.0723306512973</v>
      </c>
      <c r="Q87" s="378">
        <f>Q85+Q82+Q79</f>
        <v>9</v>
      </c>
      <c r="R87" s="377"/>
      <c r="S87" s="376" t="s">
        <v>141</v>
      </c>
      <c r="T87" s="375">
        <f>T79+T82+T85</f>
        <v>6268274</v>
      </c>
      <c r="U87" s="375">
        <f>U79+U82+U85</f>
        <v>1899271</v>
      </c>
      <c r="V87" s="375">
        <f>V79+V82+V85</f>
        <v>10469</v>
      </c>
      <c r="W87" s="377"/>
      <c r="X87" s="380" t="s">
        <v>141</v>
      </c>
      <c r="Y87" s="379"/>
      <c r="Z87" s="378">
        <f>Z85+Z82+Z79</f>
        <v>29741.026733333332</v>
      </c>
      <c r="AA87" s="378">
        <f>AA85+AA82+AA79</f>
        <v>4739.6666666666661</v>
      </c>
      <c r="AB87" s="378">
        <f>AB85+AB82+AB79</f>
        <v>0</v>
      </c>
      <c r="AC87" s="377"/>
      <c r="AD87" s="376" t="s">
        <v>141</v>
      </c>
      <c r="AE87" s="375">
        <f>AE79+AE82+AE85</f>
        <v>5678746</v>
      </c>
      <c r="AF87" s="375">
        <f>AF79+AF82+AF85</f>
        <v>1773401</v>
      </c>
      <c r="AG87" s="375">
        <f>AG79+AG82+AG85</f>
        <v>0</v>
      </c>
      <c r="AI87" s="380" t="s">
        <v>141</v>
      </c>
      <c r="AJ87" s="379"/>
      <c r="AK87" s="378">
        <f>AK85+AK82+AK79</f>
        <v>-2806.4685453152547</v>
      </c>
      <c r="AL87" s="378">
        <f>AL85+AL82+AL79</f>
        <v>-376.40566398463068</v>
      </c>
      <c r="AM87" s="378">
        <f>AM85+AM82+AM79</f>
        <v>-9</v>
      </c>
      <c r="AO87" s="370"/>
      <c r="AP87" s="374"/>
      <c r="AQ87" s="380" t="s">
        <v>141</v>
      </c>
      <c r="AR87" s="379"/>
      <c r="AS87" s="378">
        <f>AS85+AS82+AS79</f>
        <v>33593.647185021895</v>
      </c>
      <c r="AT87" s="378">
        <f>AT85+AT82+AT79</f>
        <v>5651.87337465988</v>
      </c>
      <c r="AU87" s="378">
        <f>AU85+AU82+AU79</f>
        <v>0</v>
      </c>
      <c r="AV87" s="377"/>
      <c r="AW87" s="376" t="s">
        <v>141</v>
      </c>
      <c r="AX87" s="375">
        <f>AX79+AX82+AX85</f>
        <v>6474702</v>
      </c>
      <c r="AY87" s="375">
        <f>AY79+AY82+AY85</f>
        <v>2134185</v>
      </c>
      <c r="AZ87" s="375">
        <f>AZ79+AZ82+AZ85</f>
        <v>0</v>
      </c>
      <c r="BA87" s="374"/>
      <c r="BB87" s="380" t="s">
        <v>141</v>
      </c>
      <c r="BC87" s="379"/>
      <c r="BD87" s="378">
        <f>BD85+BD82+BD79</f>
        <v>35127.145235945754</v>
      </c>
      <c r="BE87" s="378">
        <f>BE85+BE82+BE79</f>
        <v>5306.2169919538919</v>
      </c>
      <c r="BF87" s="378">
        <f>BF85+BF82+BF79</f>
        <v>27</v>
      </c>
      <c r="BG87" s="377"/>
      <c r="BH87" s="376" t="s">
        <v>141</v>
      </c>
      <c r="BI87" s="375">
        <f>BI79+BI82+BI85</f>
        <v>6800153</v>
      </c>
      <c r="BJ87" s="375">
        <f>BJ79+BJ82+BJ85</f>
        <v>1959105</v>
      </c>
      <c r="BK87" s="375">
        <f>BK79+BK82+BK85</f>
        <v>31407</v>
      </c>
      <c r="BM87" s="380" t="s">
        <v>141</v>
      </c>
      <c r="BN87" s="379"/>
      <c r="BO87" s="378">
        <f>BO85+BO82+BO79</f>
        <v>32191.599699999999</v>
      </c>
      <c r="BP87" s="378">
        <f>BP85+BP82+BP79</f>
        <v>5094</v>
      </c>
      <c r="BQ87" s="378">
        <f>BQ85+BQ82+BQ79</f>
        <v>0</v>
      </c>
      <c r="BR87" s="377"/>
      <c r="BS87" s="376" t="s">
        <v>141</v>
      </c>
      <c r="BT87" s="375">
        <f>BT79+BT82+BT85</f>
        <v>6197137</v>
      </c>
      <c r="BU87" s="375">
        <f>BU79+BU82+BU85</f>
        <v>1876075</v>
      </c>
      <c r="BV87" s="375">
        <f>BV79+BV82+BV85</f>
        <v>0</v>
      </c>
      <c r="BW87" s="374"/>
      <c r="BX87" s="380" t="s">
        <v>141</v>
      </c>
      <c r="BY87" s="379"/>
      <c r="BZ87" s="378">
        <f>BZ85+BZ82+BZ79</f>
        <v>30323.740900000001</v>
      </c>
      <c r="CA87" s="378">
        <f>CA85+CA82+CA79</f>
        <v>4948</v>
      </c>
      <c r="CB87" s="378">
        <f>CB85+CB82+CB79</f>
        <v>0</v>
      </c>
      <c r="CC87" s="377"/>
      <c r="CD87" s="376" t="s">
        <v>141</v>
      </c>
      <c r="CE87" s="375">
        <f>CE79+CE82+CE85</f>
        <v>5807532</v>
      </c>
      <c r="CF87" s="375">
        <f>CF79+CF82+CF85</f>
        <v>1862632</v>
      </c>
      <c r="CG87" s="375">
        <f>CG79+CG82+CG85</f>
        <v>0</v>
      </c>
      <c r="CH87" s="374"/>
      <c r="CI87" s="380" t="s">
        <v>141</v>
      </c>
      <c r="CJ87" s="379"/>
      <c r="CK87" s="378">
        <f>CK85+CK82+CK79</f>
        <v>26707.739600000001</v>
      </c>
      <c r="CL87" s="378">
        <f>CL85+CL82+CL79</f>
        <v>4177</v>
      </c>
      <c r="CM87" s="378">
        <f>CM85+CM82+CM79</f>
        <v>0</v>
      </c>
      <c r="CN87" s="377"/>
      <c r="CO87" s="376" t="s">
        <v>141</v>
      </c>
      <c r="CP87" s="375">
        <f>CP79+CP82+CP85</f>
        <v>5031568</v>
      </c>
      <c r="CQ87" s="375">
        <f>CQ79+CQ82+CQ85</f>
        <v>1581497</v>
      </c>
      <c r="CR87" s="375">
        <f>CR79+CR82+CR85</f>
        <v>0</v>
      </c>
    </row>
    <row r="88" spans="1:96" x14ac:dyDescent="0.2">
      <c r="D88" s="373" t="s">
        <v>269</v>
      </c>
      <c r="E88" s="373"/>
      <c r="F88" s="350">
        <f>SUM(D87:F87)</f>
        <v>38997.160829193803</v>
      </c>
      <c r="G88" s="350"/>
      <c r="H88" s="369"/>
      <c r="I88" s="372" t="s">
        <v>268</v>
      </c>
      <c r="J88" s="371"/>
      <c r="K88" s="368">
        <f>SUM(I87:K87)</f>
        <v>8490921</v>
      </c>
      <c r="O88" s="373" t="s">
        <v>269</v>
      </c>
      <c r="P88" s="373"/>
      <c r="Q88" s="350">
        <f>SUM(O87:Q87)</f>
        <v>37672.567609299884</v>
      </c>
      <c r="R88" s="350"/>
      <c r="S88" s="369"/>
      <c r="T88" s="372" t="s">
        <v>268</v>
      </c>
      <c r="U88" s="371"/>
      <c r="V88" s="368">
        <f>SUM(T87:V87)</f>
        <v>8178014</v>
      </c>
      <c r="W88" s="350"/>
      <c r="Z88" s="373" t="s">
        <v>269</v>
      </c>
      <c r="AA88" s="373"/>
      <c r="AB88" s="350">
        <f>SUM(Z87:AB87)</f>
        <v>34480.693399999996</v>
      </c>
      <c r="AC88" s="350"/>
      <c r="AD88" s="369"/>
      <c r="AE88" s="372" t="s">
        <v>268</v>
      </c>
      <c r="AF88" s="371"/>
      <c r="AG88" s="368">
        <f>SUM(AE87:AG87)</f>
        <v>7452147</v>
      </c>
      <c r="AK88" s="373" t="s">
        <v>269</v>
      </c>
      <c r="AL88" s="373"/>
      <c r="AM88" s="350">
        <f>SUM(AK87:AM87)</f>
        <v>-3191.8742092998855</v>
      </c>
      <c r="AO88" s="368">
        <f>ROUND(AG88-V88,0)</f>
        <v>-725867</v>
      </c>
      <c r="AP88" s="374"/>
      <c r="AS88" s="373" t="s">
        <v>269</v>
      </c>
      <c r="AT88" s="373"/>
      <c r="AU88" s="350">
        <f>SUM(AS87:AU87)</f>
        <v>39245.520559681776</v>
      </c>
      <c r="AV88" s="350"/>
      <c r="AW88" s="369"/>
      <c r="AX88" s="372" t="s">
        <v>268</v>
      </c>
      <c r="AY88" s="371"/>
      <c r="AZ88" s="368">
        <f>SUM(AX87:AZ87)</f>
        <v>8608887</v>
      </c>
      <c r="BA88" s="374"/>
      <c r="BD88" s="373" t="s">
        <v>269</v>
      </c>
      <c r="BE88" s="373"/>
      <c r="BF88" s="350">
        <f>SUM(BD87:BF87)</f>
        <v>40460.362227899648</v>
      </c>
      <c r="BG88" s="350"/>
      <c r="BH88" s="369"/>
      <c r="BI88" s="372" t="s">
        <v>268</v>
      </c>
      <c r="BJ88" s="371"/>
      <c r="BK88" s="368">
        <f>SUM(BI87:BK87)</f>
        <v>8790665</v>
      </c>
      <c r="BO88" s="373" t="s">
        <v>269</v>
      </c>
      <c r="BP88" s="373"/>
      <c r="BQ88" s="350">
        <f>SUM(BO87:BQ87)</f>
        <v>37285.599699999999</v>
      </c>
      <c r="BR88" s="350"/>
      <c r="BS88" s="369"/>
      <c r="BT88" s="372" t="s">
        <v>268</v>
      </c>
      <c r="BU88" s="371"/>
      <c r="BV88" s="368">
        <f>SUM(BT87:BV87)</f>
        <v>8073212</v>
      </c>
      <c r="BW88" s="374"/>
      <c r="BZ88" s="373" t="s">
        <v>269</v>
      </c>
      <c r="CA88" s="373"/>
      <c r="CB88" s="350">
        <f>SUM(BZ87:CB87)</f>
        <v>35271.740900000004</v>
      </c>
      <c r="CC88" s="350"/>
      <c r="CD88" s="369"/>
      <c r="CE88" s="372" t="s">
        <v>268</v>
      </c>
      <c r="CF88" s="371"/>
      <c r="CG88" s="368">
        <f>SUM(CE87:CG87)</f>
        <v>7670164</v>
      </c>
      <c r="CH88" s="374"/>
      <c r="CK88" s="373" t="s">
        <v>269</v>
      </c>
      <c r="CL88" s="373"/>
      <c r="CM88" s="350">
        <f>SUM(CK87:CM87)</f>
        <v>30884.739600000001</v>
      </c>
      <c r="CN88" s="350"/>
      <c r="CO88" s="369"/>
      <c r="CP88" s="372" t="s">
        <v>268</v>
      </c>
      <c r="CQ88" s="371"/>
      <c r="CR88" s="368">
        <f>SUM(CP87:CR87)</f>
        <v>6613065</v>
      </c>
    </row>
    <row r="89" spans="1:96" x14ac:dyDescent="0.2">
      <c r="H89" s="369"/>
      <c r="I89" s="369"/>
      <c r="J89" s="369"/>
      <c r="K89" s="369"/>
      <c r="S89" s="369"/>
      <c r="T89" s="369"/>
      <c r="U89" s="369"/>
      <c r="V89" s="369"/>
      <c r="AD89" s="369"/>
      <c r="AE89" s="369"/>
      <c r="AF89" s="369"/>
      <c r="AG89" s="369"/>
      <c r="AO89" s="370"/>
      <c r="AW89" s="369"/>
      <c r="AX89" s="369"/>
      <c r="AY89" s="369"/>
      <c r="AZ89" s="369"/>
      <c r="BH89" s="369"/>
      <c r="BI89" s="369"/>
      <c r="BJ89" s="369"/>
      <c r="BK89" s="369"/>
      <c r="BS89" s="369"/>
      <c r="BT89" s="369"/>
      <c r="BU89" s="369"/>
      <c r="BV89" s="369"/>
      <c r="CD89" s="369"/>
      <c r="CE89" s="369"/>
      <c r="CF89" s="369"/>
      <c r="CG89" s="369"/>
      <c r="CO89" s="369"/>
      <c r="CP89" s="369"/>
      <c r="CQ89" s="369"/>
      <c r="CR89" s="369"/>
    </row>
    <row r="90" spans="1:96" x14ac:dyDescent="0.2">
      <c r="A90" s="110" t="s">
        <v>65</v>
      </c>
      <c r="B90" s="402"/>
      <c r="C90" s="401"/>
      <c r="D90" s="749" t="s">
        <v>276</v>
      </c>
      <c r="E90" s="749"/>
      <c r="F90" s="750"/>
      <c r="G90" s="400"/>
      <c r="H90" s="393"/>
      <c r="I90" s="753" t="s">
        <v>276</v>
      </c>
      <c r="J90" s="754"/>
      <c r="K90" s="755"/>
      <c r="M90" s="402"/>
      <c r="N90" s="401"/>
      <c r="O90" s="749" t="s">
        <v>276</v>
      </c>
      <c r="P90" s="749"/>
      <c r="Q90" s="750"/>
      <c r="R90" s="400"/>
      <c r="S90" s="393"/>
      <c r="T90" s="753" t="s">
        <v>276</v>
      </c>
      <c r="U90" s="754"/>
      <c r="V90" s="755"/>
      <c r="W90" s="400"/>
      <c r="X90" s="402"/>
      <c r="Y90" s="401"/>
      <c r="Z90" s="749" t="s">
        <v>276</v>
      </c>
      <c r="AA90" s="749"/>
      <c r="AB90" s="750"/>
      <c r="AC90" s="400"/>
      <c r="AD90" s="393"/>
      <c r="AE90" s="753" t="s">
        <v>276</v>
      </c>
      <c r="AF90" s="754"/>
      <c r="AG90" s="755"/>
      <c r="AI90" s="402"/>
      <c r="AJ90" s="401"/>
      <c r="AK90" s="749" t="s">
        <v>276</v>
      </c>
      <c r="AL90" s="749"/>
      <c r="AM90" s="750"/>
      <c r="AO90" s="370"/>
      <c r="AP90" s="403"/>
      <c r="AQ90" s="402"/>
      <c r="AR90" s="401"/>
      <c r="AS90" s="756" t="s">
        <v>276</v>
      </c>
      <c r="AT90" s="756"/>
      <c r="AU90" s="757"/>
      <c r="AV90" s="400"/>
      <c r="AW90" s="393"/>
      <c r="AX90" s="753" t="s">
        <v>276</v>
      </c>
      <c r="AY90" s="754"/>
      <c r="AZ90" s="755"/>
      <c r="BA90" s="403"/>
      <c r="BB90" s="402"/>
      <c r="BC90" s="401"/>
      <c r="BD90" s="756" t="s">
        <v>276</v>
      </c>
      <c r="BE90" s="756"/>
      <c r="BF90" s="757"/>
      <c r="BG90" s="400"/>
      <c r="BH90" s="393"/>
      <c r="BI90" s="753" t="s">
        <v>276</v>
      </c>
      <c r="BJ90" s="754"/>
      <c r="BK90" s="755"/>
      <c r="BM90" s="402"/>
      <c r="BN90" s="401"/>
      <c r="BO90" s="756" t="s">
        <v>276</v>
      </c>
      <c r="BP90" s="756"/>
      <c r="BQ90" s="757"/>
      <c r="BR90" s="400"/>
      <c r="BS90" s="393"/>
      <c r="BT90" s="753" t="s">
        <v>276</v>
      </c>
      <c r="BU90" s="754"/>
      <c r="BV90" s="755"/>
      <c r="BW90" s="403"/>
      <c r="BX90" s="402"/>
      <c r="BY90" s="401"/>
      <c r="BZ90" s="756" t="s">
        <v>276</v>
      </c>
      <c r="CA90" s="756"/>
      <c r="CB90" s="757"/>
      <c r="CC90" s="400"/>
      <c r="CD90" s="393"/>
      <c r="CE90" s="753" t="s">
        <v>276</v>
      </c>
      <c r="CF90" s="754"/>
      <c r="CG90" s="755"/>
      <c r="CH90" s="403"/>
      <c r="CI90" s="402"/>
      <c r="CJ90" s="401"/>
      <c r="CK90" s="756" t="s">
        <v>276</v>
      </c>
      <c r="CL90" s="756"/>
      <c r="CM90" s="757"/>
      <c r="CN90" s="400"/>
      <c r="CO90" s="393"/>
      <c r="CP90" s="753" t="s">
        <v>276</v>
      </c>
      <c r="CQ90" s="754"/>
      <c r="CR90" s="755"/>
    </row>
    <row r="91" spans="1:96" x14ac:dyDescent="0.2">
      <c r="B91" s="398" t="s">
        <v>229</v>
      </c>
      <c r="C91" s="398"/>
      <c r="D91" s="397" t="s">
        <v>228</v>
      </c>
      <c r="E91" s="396" t="s">
        <v>227</v>
      </c>
      <c r="F91" s="396" t="s">
        <v>226</v>
      </c>
      <c r="G91" s="395"/>
      <c r="H91" s="394" t="s">
        <v>229</v>
      </c>
      <c r="I91" s="393" t="s">
        <v>228</v>
      </c>
      <c r="J91" s="392" t="s">
        <v>227</v>
      </c>
      <c r="K91" s="392" t="s">
        <v>226</v>
      </c>
      <c r="M91" s="398" t="s">
        <v>229</v>
      </c>
      <c r="N91" s="398"/>
      <c r="O91" s="397" t="s">
        <v>228</v>
      </c>
      <c r="P91" s="396" t="s">
        <v>227</v>
      </c>
      <c r="Q91" s="396" t="s">
        <v>226</v>
      </c>
      <c r="R91" s="395"/>
      <c r="S91" s="394" t="s">
        <v>229</v>
      </c>
      <c r="T91" s="393" t="s">
        <v>228</v>
      </c>
      <c r="U91" s="392" t="s">
        <v>227</v>
      </c>
      <c r="V91" s="392" t="s">
        <v>226</v>
      </c>
      <c r="W91" s="395"/>
      <c r="X91" s="398" t="s">
        <v>229</v>
      </c>
      <c r="Y91" s="398"/>
      <c r="Z91" s="397" t="s">
        <v>228</v>
      </c>
      <c r="AA91" s="396" t="s">
        <v>227</v>
      </c>
      <c r="AB91" s="396" t="s">
        <v>226</v>
      </c>
      <c r="AC91" s="395"/>
      <c r="AD91" s="394" t="s">
        <v>229</v>
      </c>
      <c r="AE91" s="393" t="s">
        <v>228</v>
      </c>
      <c r="AF91" s="392" t="s">
        <v>227</v>
      </c>
      <c r="AG91" s="392" t="s">
        <v>226</v>
      </c>
      <c r="AI91" s="398" t="s">
        <v>229</v>
      </c>
      <c r="AJ91" s="398"/>
      <c r="AK91" s="397" t="s">
        <v>228</v>
      </c>
      <c r="AL91" s="396" t="s">
        <v>227</v>
      </c>
      <c r="AM91" s="396" t="s">
        <v>226</v>
      </c>
      <c r="AO91" s="370"/>
      <c r="AP91" s="399"/>
      <c r="AQ91" s="398" t="s">
        <v>229</v>
      </c>
      <c r="AR91" s="398"/>
      <c r="AS91" s="397" t="s">
        <v>228</v>
      </c>
      <c r="AT91" s="396" t="s">
        <v>227</v>
      </c>
      <c r="AU91" s="396" t="s">
        <v>226</v>
      </c>
      <c r="AV91" s="395"/>
      <c r="AW91" s="394" t="s">
        <v>229</v>
      </c>
      <c r="AX91" s="393" t="s">
        <v>228</v>
      </c>
      <c r="AY91" s="392" t="s">
        <v>227</v>
      </c>
      <c r="AZ91" s="392" t="s">
        <v>226</v>
      </c>
      <c r="BA91" s="399"/>
      <c r="BB91" s="398" t="s">
        <v>229</v>
      </c>
      <c r="BC91" s="398"/>
      <c r="BD91" s="397" t="s">
        <v>228</v>
      </c>
      <c r="BE91" s="396" t="s">
        <v>227</v>
      </c>
      <c r="BF91" s="396" t="s">
        <v>226</v>
      </c>
      <c r="BG91" s="395"/>
      <c r="BH91" s="394" t="s">
        <v>229</v>
      </c>
      <c r="BI91" s="393" t="s">
        <v>228</v>
      </c>
      <c r="BJ91" s="392" t="s">
        <v>227</v>
      </c>
      <c r="BK91" s="392" t="s">
        <v>226</v>
      </c>
      <c r="BM91" s="398" t="s">
        <v>229</v>
      </c>
      <c r="BN91" s="398"/>
      <c r="BO91" s="397" t="s">
        <v>228</v>
      </c>
      <c r="BP91" s="396" t="s">
        <v>227</v>
      </c>
      <c r="BQ91" s="396" t="s">
        <v>226</v>
      </c>
      <c r="BR91" s="395"/>
      <c r="BS91" s="394" t="s">
        <v>229</v>
      </c>
      <c r="BT91" s="393" t="s">
        <v>228</v>
      </c>
      <c r="BU91" s="392" t="s">
        <v>227</v>
      </c>
      <c r="BV91" s="392" t="s">
        <v>226</v>
      </c>
      <c r="BW91" s="399"/>
      <c r="BX91" s="398" t="s">
        <v>229</v>
      </c>
      <c r="BY91" s="398"/>
      <c r="BZ91" s="397" t="s">
        <v>228</v>
      </c>
      <c r="CA91" s="396" t="s">
        <v>227</v>
      </c>
      <c r="CB91" s="396" t="s">
        <v>226</v>
      </c>
      <c r="CC91" s="395"/>
      <c r="CD91" s="394" t="s">
        <v>229</v>
      </c>
      <c r="CE91" s="393" t="s">
        <v>228</v>
      </c>
      <c r="CF91" s="392" t="s">
        <v>227</v>
      </c>
      <c r="CG91" s="392" t="s">
        <v>226</v>
      </c>
      <c r="CH91" s="399"/>
      <c r="CI91" s="398" t="s">
        <v>229</v>
      </c>
      <c r="CJ91" s="398"/>
      <c r="CK91" s="397" t="s">
        <v>228</v>
      </c>
      <c r="CL91" s="396" t="s">
        <v>227</v>
      </c>
      <c r="CM91" s="396" t="s">
        <v>226</v>
      </c>
      <c r="CN91" s="395"/>
      <c r="CO91" s="394" t="s">
        <v>229</v>
      </c>
      <c r="CP91" s="393" t="s">
        <v>228</v>
      </c>
      <c r="CQ91" s="392" t="s">
        <v>227</v>
      </c>
      <c r="CR91" s="392" t="s">
        <v>226</v>
      </c>
    </row>
    <row r="92" spans="1:96" x14ac:dyDescent="0.2">
      <c r="B92" s="746" t="s">
        <v>225</v>
      </c>
      <c r="C92" s="391" t="s">
        <v>274</v>
      </c>
      <c r="D92" s="390">
        <f t="shared" ref="D92:F93" si="72">(AS92+BD92+BO92)/3</f>
        <v>33912.033333333333</v>
      </c>
      <c r="E92" s="390">
        <f t="shared" si="72"/>
        <v>12698.433333333334</v>
      </c>
      <c r="F92" s="390">
        <f t="shared" si="72"/>
        <v>7149.3999999999987</v>
      </c>
      <c r="G92" s="386"/>
      <c r="H92" s="382" t="s">
        <v>225</v>
      </c>
      <c r="I92" s="381"/>
      <c r="J92" s="381"/>
      <c r="K92" s="381"/>
      <c r="M92" s="746" t="s">
        <v>225</v>
      </c>
      <c r="N92" s="391" t="s">
        <v>274</v>
      </c>
      <c r="O92" s="390">
        <f t="shared" ref="O92:Q93" si="73">(+BD92+BO92+BZ92)/3</f>
        <v>32412.233333333337</v>
      </c>
      <c r="P92" s="390">
        <f t="shared" si="73"/>
        <v>12812.466666666667</v>
      </c>
      <c r="Q92" s="390">
        <f t="shared" si="73"/>
        <v>7449.2</v>
      </c>
      <c r="R92" s="386"/>
      <c r="S92" s="382" t="s">
        <v>225</v>
      </c>
      <c r="T92" s="381"/>
      <c r="U92" s="381"/>
      <c r="V92" s="381"/>
      <c r="W92" s="386"/>
      <c r="X92" s="746" t="s">
        <v>225</v>
      </c>
      <c r="Y92" s="391" t="s">
        <v>274</v>
      </c>
      <c r="Z92" s="390">
        <f t="shared" ref="Z92:AB93" si="74">(+BO92+BZ92+CK92)/3</f>
        <v>30460.966666666664</v>
      </c>
      <c r="AA92" s="390">
        <f t="shared" si="74"/>
        <v>11906.466666666667</v>
      </c>
      <c r="AB92" s="390">
        <f t="shared" si="74"/>
        <v>7502.3999999999987</v>
      </c>
      <c r="AC92" s="386"/>
      <c r="AD92" s="382" t="s">
        <v>225</v>
      </c>
      <c r="AE92" s="381"/>
      <c r="AF92" s="381"/>
      <c r="AG92" s="381"/>
      <c r="AI92" s="746" t="s">
        <v>225</v>
      </c>
      <c r="AJ92" s="391" t="s">
        <v>274</v>
      </c>
      <c r="AK92" s="390">
        <f t="shared" ref="AK92:AM93" si="75">IFERROR(Z92-O92,0)</f>
        <v>-1951.2666666666737</v>
      </c>
      <c r="AL92" s="390">
        <f t="shared" si="75"/>
        <v>-906</v>
      </c>
      <c r="AM92" s="390">
        <f t="shared" si="75"/>
        <v>53.199999999998909</v>
      </c>
      <c r="AO92" s="370"/>
      <c r="AP92" s="386"/>
      <c r="AQ92" s="746" t="s">
        <v>225</v>
      </c>
      <c r="AR92" s="391" t="s">
        <v>275</v>
      </c>
      <c r="AS92" s="390">
        <v>34379</v>
      </c>
      <c r="AT92" s="390">
        <v>11940</v>
      </c>
      <c r="AU92" s="390">
        <v>6951</v>
      </c>
      <c r="AV92" s="386"/>
      <c r="AW92" s="382" t="s">
        <v>225</v>
      </c>
      <c r="AX92" s="381"/>
      <c r="AY92" s="381"/>
      <c r="AZ92" s="381"/>
      <c r="BA92" s="386"/>
      <c r="BB92" s="746" t="s">
        <v>225</v>
      </c>
      <c r="BC92" s="391" t="s">
        <v>275</v>
      </c>
      <c r="BD92" s="390">
        <v>35098.300000000003</v>
      </c>
      <c r="BE92" s="390">
        <v>13516.6</v>
      </c>
      <c r="BF92" s="390">
        <v>6876.8</v>
      </c>
      <c r="BG92" s="386"/>
      <c r="BH92" s="382" t="s">
        <v>225</v>
      </c>
      <c r="BI92" s="381"/>
      <c r="BJ92" s="381"/>
      <c r="BK92" s="381"/>
      <c r="BM92" s="746" t="s">
        <v>225</v>
      </c>
      <c r="BN92" s="391" t="s">
        <v>274</v>
      </c>
      <c r="BO92" s="390">
        <v>32258.799999999999</v>
      </c>
      <c r="BP92" s="390">
        <v>12638.7</v>
      </c>
      <c r="BQ92" s="390">
        <v>7620.4</v>
      </c>
      <c r="BR92" s="386"/>
      <c r="BS92" s="382" t="s">
        <v>225</v>
      </c>
      <c r="BT92" s="381"/>
      <c r="BU92" s="381"/>
      <c r="BV92" s="381"/>
      <c r="BW92" s="386"/>
      <c r="BX92" s="746" t="s">
        <v>225</v>
      </c>
      <c r="BY92" s="391" t="s">
        <v>274</v>
      </c>
      <c r="BZ92" s="390">
        <v>29879.599999999999</v>
      </c>
      <c r="CA92" s="390">
        <v>12282.1</v>
      </c>
      <c r="CB92" s="390">
        <v>7850.4</v>
      </c>
      <c r="CC92" s="386"/>
      <c r="CD92" s="382" t="s">
        <v>225</v>
      </c>
      <c r="CE92" s="381"/>
      <c r="CF92" s="381"/>
      <c r="CG92" s="381"/>
      <c r="CH92" s="386"/>
      <c r="CI92" s="746" t="s">
        <v>225</v>
      </c>
      <c r="CJ92" s="391" t="s">
        <v>274</v>
      </c>
      <c r="CK92" s="390">
        <f>'AY2013-14-Census'!D20</f>
        <v>29244.5</v>
      </c>
      <c r="CL92" s="390">
        <f>'AY2013-14-Census'!E20</f>
        <v>10798.6</v>
      </c>
      <c r="CM92" s="390">
        <f>'AY2013-14-Census'!F20</f>
        <v>7036.4</v>
      </c>
      <c r="CN92" s="386"/>
      <c r="CO92" s="382" t="s">
        <v>225</v>
      </c>
      <c r="CP92" s="381"/>
      <c r="CQ92" s="381"/>
      <c r="CR92" s="381"/>
    </row>
    <row r="93" spans="1:96" x14ac:dyDescent="0.2">
      <c r="B93" s="747"/>
      <c r="C93" s="389" t="s">
        <v>272</v>
      </c>
      <c r="D93" s="388">
        <f t="shared" si="72"/>
        <v>29735.037681264064</v>
      </c>
      <c r="E93" s="388">
        <f t="shared" si="72"/>
        <v>11925.693831532151</v>
      </c>
      <c r="F93" s="388">
        <f t="shared" si="72"/>
        <v>6617.1324137029123</v>
      </c>
      <c r="G93" s="387"/>
      <c r="H93" s="382"/>
      <c r="I93" s="375">
        <f>ROUND(((+D93*Matrices!$C$63)+(D93*Matrices!$E$67))*Matrices!$D$59,0)</f>
        <v>4569383</v>
      </c>
      <c r="J93" s="375">
        <f>ROUND(((+E93*Matrices!$D$63)+(E93*Matrices!$E$67))*Matrices!$D$59,0)</f>
        <v>3741925</v>
      </c>
      <c r="K93" s="375">
        <f>ROUND(((+F93*Matrices!$E$63)+(F93*Matrices!$E$67))*Matrices!$D$59,0)</f>
        <v>4337001</v>
      </c>
      <c r="M93" s="747"/>
      <c r="N93" s="389" t="s">
        <v>272</v>
      </c>
      <c r="O93" s="388">
        <f t="shared" si="73"/>
        <v>29268.540496105288</v>
      </c>
      <c r="P93" s="388">
        <f t="shared" si="73"/>
        <v>12229.947489186816</v>
      </c>
      <c r="Q93" s="388">
        <f t="shared" si="73"/>
        <v>7053.5560284737903</v>
      </c>
      <c r="R93" s="387"/>
      <c r="S93" s="382"/>
      <c r="T93" s="375">
        <f>ROUND(((+O93*Matrices!$C$63)+(O93*Matrices!$E$67))*Matrices!$D$59,0)</f>
        <v>4497697</v>
      </c>
      <c r="U93" s="375">
        <f>ROUND(((+P93*Matrices!$D$63)+(P93*Matrices!$E$67))*Matrices!$D$59,0)</f>
        <v>3837391</v>
      </c>
      <c r="V93" s="375">
        <f>ROUND(((+Q93*Matrices!$E$63)+(Q93*Matrices!$E$67))*Matrices!$D$59,0)</f>
        <v>4623042</v>
      </c>
      <c r="W93" s="387"/>
      <c r="X93" s="747"/>
      <c r="Y93" s="389" t="s">
        <v>272</v>
      </c>
      <c r="Z93" s="388">
        <f t="shared" si="74"/>
        <v>28827.355933333329</v>
      </c>
      <c r="AA93" s="388">
        <f t="shared" si="74"/>
        <v>11597.713333333333</v>
      </c>
      <c r="AB93" s="388">
        <f t="shared" si="74"/>
        <v>7300.0333333333328</v>
      </c>
      <c r="AC93" s="387"/>
      <c r="AD93" s="382"/>
      <c r="AE93" s="375">
        <f>ROUND(((+Z93*Matrices!$C$63)+(Z93*Matrices!$E$67))*Matrices!$D$59,0)</f>
        <v>4429900</v>
      </c>
      <c r="AF93" s="375">
        <f>ROUND(((+AA93*Matrices!$D$63)+(AA93*Matrices!$E$67))*Matrices!$D$59,0)</f>
        <v>3639015</v>
      </c>
      <c r="AG93" s="375">
        <f>ROUND(((+AB93*Matrices!$E$63)+(AB93*Matrices!$E$67))*Matrices!$D$59,0)</f>
        <v>4784588</v>
      </c>
      <c r="AI93" s="747"/>
      <c r="AJ93" s="389" t="s">
        <v>272</v>
      </c>
      <c r="AK93" s="388">
        <f t="shared" si="75"/>
        <v>-441.18456277195946</v>
      </c>
      <c r="AL93" s="388">
        <f t="shared" si="75"/>
        <v>-632.23415585348266</v>
      </c>
      <c r="AM93" s="388">
        <f t="shared" si="75"/>
        <v>246.47730485954253</v>
      </c>
      <c r="AO93" s="370"/>
      <c r="AP93" s="386"/>
      <c r="AQ93" s="751"/>
      <c r="AR93" s="389" t="s">
        <v>273</v>
      </c>
      <c r="AS93" s="388">
        <f>AS92*BO94</f>
        <v>30297.551055476335</v>
      </c>
      <c r="AT93" s="388">
        <f>AT92*BP94</f>
        <v>11223.309027036008</v>
      </c>
      <c r="AU93" s="388">
        <f>AU92*BQ94</f>
        <v>6481.7591556873658</v>
      </c>
      <c r="AV93" s="387"/>
      <c r="AW93" s="382"/>
      <c r="AX93" s="375">
        <f>ROUND(((+AS93*Matrices!$C$63)+(AS93*Matrices!$E$67))*Matrices!$D$59,0)</f>
        <v>4655825</v>
      </c>
      <c r="AY93" s="375">
        <f>ROUND(((+AT93*Matrices!$D$63)+(AT93*Matrices!$E$67))*Matrices!$D$59,0)</f>
        <v>3521538</v>
      </c>
      <c r="AZ93" s="375">
        <f>ROUND(((+AU93*Matrices!$E$63)+(AU93*Matrices!$E$67))*Matrices!$D$59,0)</f>
        <v>4248275</v>
      </c>
      <c r="BA93" s="386"/>
      <c r="BB93" s="751"/>
      <c r="BC93" s="389" t="s">
        <v>273</v>
      </c>
      <c r="BD93" s="388">
        <v>30478.502388315872</v>
      </c>
      <c r="BE93" s="388">
        <v>12673.702467560446</v>
      </c>
      <c r="BF93" s="388">
        <v>6263.6680854213701</v>
      </c>
      <c r="BG93" s="387"/>
      <c r="BH93" s="382"/>
      <c r="BI93" s="375">
        <f>ROUND(((+BD93*Matrices!$C$63)+(BD93*Matrices!$E$67))*Matrices!$D$59,0)</f>
        <v>4683631</v>
      </c>
      <c r="BJ93" s="375">
        <f>ROUND(((+BE93*Matrices!$D$63)+(BE93*Matrices!$E$67))*Matrices!$D$59,0)</f>
        <v>3976628</v>
      </c>
      <c r="BK93" s="375">
        <f>ROUND(((+BF93*Matrices!$E$63)+(BF93*Matrices!$E$67))*Matrices!$D$59,0)</f>
        <v>4105333</v>
      </c>
      <c r="BM93" s="751"/>
      <c r="BN93" s="389" t="s">
        <v>272</v>
      </c>
      <c r="BO93" s="388">
        <v>28429.059600000001</v>
      </c>
      <c r="BP93" s="388">
        <v>11880.07</v>
      </c>
      <c r="BQ93" s="388">
        <v>7105.97</v>
      </c>
      <c r="BR93" s="387"/>
      <c r="BS93" s="382"/>
      <c r="BT93" s="375">
        <f>ROUND(((+BO93*Matrices!$C$63)+(BO93*Matrices!$E$67))*Matrices!$D$59,0)</f>
        <v>4368694</v>
      </c>
      <c r="BU93" s="375">
        <f>ROUND(((+BP93*Matrices!$D$63)+(BP93*Matrices!$E$67))*Matrices!$D$59,0)</f>
        <v>3727610</v>
      </c>
      <c r="BV93" s="375">
        <f>ROUND(((+BQ93*Matrices!$E$63)+(BQ93*Matrices!$E$67))*Matrices!$D$59,0)</f>
        <v>4657395</v>
      </c>
      <c r="BW93" s="386"/>
      <c r="BX93" s="751"/>
      <c r="BY93" s="389" t="s">
        <v>272</v>
      </c>
      <c r="BZ93" s="388">
        <v>28898.059499999999</v>
      </c>
      <c r="CA93" s="388">
        <v>12136.07</v>
      </c>
      <c r="CB93" s="388">
        <v>7791.03</v>
      </c>
      <c r="CC93" s="387"/>
      <c r="CD93" s="382"/>
      <c r="CE93" s="375">
        <f>ROUND(((+BZ93*Matrices!$C$63)+(BZ93*Matrices!$E$67))*Matrices!$D$59,0)</f>
        <v>4440765</v>
      </c>
      <c r="CF93" s="375">
        <f>ROUND(((+CA93*Matrices!$D$63)+(CA93*Matrices!$E$67))*Matrices!$D$59,0)</f>
        <v>3807935</v>
      </c>
      <c r="CG93" s="375">
        <f>ROUND(((+CB93*Matrices!$E$63)+(CB93*Matrices!$E$67))*Matrices!$D$59,0)</f>
        <v>5106397</v>
      </c>
      <c r="CH93" s="386"/>
      <c r="CI93" s="751"/>
      <c r="CJ93" s="389" t="s">
        <v>272</v>
      </c>
      <c r="CK93" s="388">
        <f>'AY2013-14-end_of_course'!D20</f>
        <v>29154.948700000001</v>
      </c>
      <c r="CL93" s="388">
        <f>'AY2013-14-end_of_course'!E20</f>
        <v>10777</v>
      </c>
      <c r="CM93" s="388">
        <f>'AY2013-14-end_of_course'!F20</f>
        <v>7003.1</v>
      </c>
      <c r="CN93" s="387"/>
      <c r="CO93" s="382"/>
      <c r="CP93" s="375">
        <f>ROUND(((+CK93*Matrices!$C$63)+(CK93*Matrices!$E$67))*Matrices!$D$59,0)</f>
        <v>4480241</v>
      </c>
      <c r="CQ93" s="375">
        <f>ROUND(((+CL93*Matrices!$D$63)+(CL93*Matrices!$E$67))*Matrices!$D$59,0)</f>
        <v>3381499</v>
      </c>
      <c r="CR93" s="375">
        <f>ROUND(((+CM93*Matrices!$E$63)+(CM93*Matrices!$E$67))*Matrices!$D$59,0)</f>
        <v>4589972</v>
      </c>
    </row>
    <row r="94" spans="1:96" x14ac:dyDescent="0.2">
      <c r="B94" s="748"/>
      <c r="C94" s="385" t="s">
        <v>270</v>
      </c>
      <c r="D94" s="384">
        <f>D93/D92</f>
        <v>0.87682851066427936</v>
      </c>
      <c r="E94" s="384">
        <f>E93/E92</f>
        <v>0.93914686311950424</v>
      </c>
      <c r="F94" s="384">
        <f>F93/F92</f>
        <v>0.92555073344657079</v>
      </c>
      <c r="G94" s="383"/>
      <c r="H94" s="382"/>
      <c r="I94" s="381"/>
      <c r="J94" s="381"/>
      <c r="K94" s="381"/>
      <c r="M94" s="748"/>
      <c r="N94" s="385" t="s">
        <v>270</v>
      </c>
      <c r="O94" s="384">
        <f>O93/O92</f>
        <v>0.90300906435857919</v>
      </c>
      <c r="P94" s="384">
        <f>P93/P92</f>
        <v>0.9545349703039343</v>
      </c>
      <c r="Q94" s="384">
        <f>Q93/Q92</f>
        <v>0.94688772330905202</v>
      </c>
      <c r="R94" s="383"/>
      <c r="S94" s="382"/>
      <c r="T94" s="381"/>
      <c r="U94" s="381"/>
      <c r="V94" s="381"/>
      <c r="W94" s="383"/>
      <c r="X94" s="748"/>
      <c r="Y94" s="385" t="s">
        <v>270</v>
      </c>
      <c r="Z94" s="384">
        <f>Z93/Z92</f>
        <v>0.94637035813045978</v>
      </c>
      <c r="AA94" s="384">
        <f>AA93/AA92</f>
        <v>0.974068433400337</v>
      </c>
      <c r="AB94" s="384">
        <f>AB93/AB92</f>
        <v>0.9730264093267933</v>
      </c>
      <c r="AC94" s="383"/>
      <c r="AD94" s="382"/>
      <c r="AE94" s="381"/>
      <c r="AF94" s="381"/>
      <c r="AG94" s="381"/>
      <c r="AI94" s="748"/>
      <c r="AJ94" s="385"/>
      <c r="AK94" s="384"/>
      <c r="AL94" s="384"/>
      <c r="AM94" s="384"/>
      <c r="AO94" s="370"/>
      <c r="AP94" s="386"/>
      <c r="AQ94" s="752"/>
      <c r="AR94" s="385" t="s">
        <v>271</v>
      </c>
      <c r="AS94" s="384">
        <f>IFERROR(AS93/AS92,0)</f>
        <v>0.88128075439879971</v>
      </c>
      <c r="AT94" s="384">
        <f>IFERROR(AT93/AT92,0)</f>
        <v>0.93997563040502585</v>
      </c>
      <c r="AU94" s="384">
        <f>IFERROR(AU93/AU92,0)</f>
        <v>0.93249304498451524</v>
      </c>
      <c r="AV94" s="383"/>
      <c r="AW94" s="382"/>
      <c r="AX94" s="381"/>
      <c r="AY94" s="381"/>
      <c r="AZ94" s="381"/>
      <c r="BA94" s="386"/>
      <c r="BB94" s="752"/>
      <c r="BC94" s="385" t="s">
        <v>271</v>
      </c>
      <c r="BD94" s="384">
        <f>IFERROR(BD93/BD92,0)</f>
        <v>0.86837545944720596</v>
      </c>
      <c r="BE94" s="384">
        <f>IFERROR(BE93/BE92,0)</f>
        <v>0.93763982566329152</v>
      </c>
      <c r="BF94" s="384">
        <f>IFERROR(BF93/BF92,0)</f>
        <v>0.91084051963433132</v>
      </c>
      <c r="BG94" s="383"/>
      <c r="BH94" s="382"/>
      <c r="BI94" s="381"/>
      <c r="BJ94" s="381"/>
      <c r="BK94" s="381"/>
      <c r="BM94" s="752"/>
      <c r="BN94" s="385" t="s">
        <v>270</v>
      </c>
      <c r="BO94" s="384">
        <f>IFERROR(BO93/BO92,0)</f>
        <v>0.88128075439879971</v>
      </c>
      <c r="BP94" s="384">
        <f>IFERROR(BP93/BP92,0)</f>
        <v>0.93997563040502574</v>
      </c>
      <c r="BQ94" s="384">
        <f>IFERROR(BQ93/BQ92,0)</f>
        <v>0.93249304498451535</v>
      </c>
      <c r="BR94" s="383"/>
      <c r="BS94" s="382"/>
      <c r="BT94" s="381"/>
      <c r="BU94" s="381"/>
      <c r="BV94" s="381"/>
      <c r="BW94" s="386"/>
      <c r="BX94" s="752"/>
      <c r="BY94" s="385" t="s">
        <v>270</v>
      </c>
      <c r="BZ94" s="384">
        <f>BZ93/BZ92</f>
        <v>0.96715014591895476</v>
      </c>
      <c r="CA94" s="384">
        <f>CA93/CA92</f>
        <v>0.98811033943706694</v>
      </c>
      <c r="CB94" s="384">
        <f>CB93/CB92</f>
        <v>0.99243732803424034</v>
      </c>
      <c r="CC94" s="383"/>
      <c r="CD94" s="382"/>
      <c r="CE94" s="381"/>
      <c r="CF94" s="381"/>
      <c r="CG94" s="381"/>
      <c r="CH94" s="386"/>
      <c r="CI94" s="752"/>
      <c r="CJ94" s="385" t="s">
        <v>270</v>
      </c>
      <c r="CK94" s="384">
        <f>CK93/CK92</f>
        <v>0.99693784130349294</v>
      </c>
      <c r="CL94" s="384">
        <f>CL93/CL92</f>
        <v>0.99799974070712871</v>
      </c>
      <c r="CM94" s="384">
        <f>CM93/CM92</f>
        <v>0.99526746631800367</v>
      </c>
      <c r="CN94" s="383"/>
      <c r="CO94" s="382"/>
      <c r="CP94" s="381"/>
      <c r="CQ94" s="381"/>
      <c r="CR94" s="381"/>
    </row>
    <row r="95" spans="1:96" x14ac:dyDescent="0.2">
      <c r="B95" s="746" t="s">
        <v>224</v>
      </c>
      <c r="C95" s="391" t="s">
        <v>274</v>
      </c>
      <c r="D95" s="390">
        <f t="shared" ref="D95:F96" si="76">(AS95+BD95+BO95)/3</f>
        <v>7659</v>
      </c>
      <c r="E95" s="390">
        <f t="shared" si="76"/>
        <v>2853.6666666666665</v>
      </c>
      <c r="F95" s="390">
        <f t="shared" si="76"/>
        <v>1074</v>
      </c>
      <c r="G95" s="386"/>
      <c r="H95" s="382" t="s">
        <v>224</v>
      </c>
      <c r="I95" s="381"/>
      <c r="J95" s="381"/>
      <c r="K95" s="381"/>
      <c r="M95" s="746" t="s">
        <v>224</v>
      </c>
      <c r="N95" s="391" t="s">
        <v>274</v>
      </c>
      <c r="O95" s="390">
        <f t="shared" ref="O95:Q96" si="77">(+BD95+BO95+BZ95)/3</f>
        <v>7271.666666666667</v>
      </c>
      <c r="P95" s="390">
        <f t="shared" si="77"/>
        <v>3383.6666666666665</v>
      </c>
      <c r="Q95" s="390">
        <f t="shared" si="77"/>
        <v>1262</v>
      </c>
      <c r="R95" s="386"/>
      <c r="S95" s="382" t="s">
        <v>224</v>
      </c>
      <c r="T95" s="381"/>
      <c r="U95" s="381"/>
      <c r="V95" s="381"/>
      <c r="W95" s="386"/>
      <c r="X95" s="746" t="s">
        <v>224</v>
      </c>
      <c r="Y95" s="391" t="s">
        <v>274</v>
      </c>
      <c r="Z95" s="390">
        <f t="shared" ref="Z95:AB96" si="78">(+BO95+BZ95+CK95)/3</f>
        <v>7788</v>
      </c>
      <c r="AA95" s="390">
        <f t="shared" si="78"/>
        <v>4142</v>
      </c>
      <c r="AB95" s="390">
        <f t="shared" si="78"/>
        <v>1758</v>
      </c>
      <c r="AC95" s="386"/>
      <c r="AD95" s="382" t="s">
        <v>224</v>
      </c>
      <c r="AE95" s="381"/>
      <c r="AF95" s="381"/>
      <c r="AG95" s="381"/>
      <c r="AI95" s="746" t="s">
        <v>224</v>
      </c>
      <c r="AJ95" s="391" t="s">
        <v>274</v>
      </c>
      <c r="AK95" s="390">
        <f t="shared" ref="AK95:AM96" si="79">IFERROR(Z95-O95,0)</f>
        <v>516.33333333333303</v>
      </c>
      <c r="AL95" s="390">
        <f t="shared" si="79"/>
        <v>758.33333333333348</v>
      </c>
      <c r="AM95" s="390">
        <f t="shared" si="79"/>
        <v>496</v>
      </c>
      <c r="AO95" s="370"/>
      <c r="AP95" s="386"/>
      <c r="AQ95" s="746" t="s">
        <v>224</v>
      </c>
      <c r="AR95" s="391" t="s">
        <v>275</v>
      </c>
      <c r="AS95" s="390">
        <v>8534</v>
      </c>
      <c r="AT95" s="390">
        <v>2306</v>
      </c>
      <c r="AU95" s="390">
        <v>814</v>
      </c>
      <c r="AV95" s="386"/>
      <c r="AW95" s="382" t="s">
        <v>224</v>
      </c>
      <c r="AX95" s="381"/>
      <c r="AY95" s="381"/>
      <c r="AZ95" s="381"/>
      <c r="BA95" s="386"/>
      <c r="BB95" s="746" t="s">
        <v>224</v>
      </c>
      <c r="BC95" s="391" t="s">
        <v>275</v>
      </c>
      <c r="BD95" s="390">
        <v>7532</v>
      </c>
      <c r="BE95" s="390">
        <v>2797</v>
      </c>
      <c r="BF95" s="390">
        <v>1084</v>
      </c>
      <c r="BG95" s="386"/>
      <c r="BH95" s="382" t="s">
        <v>224</v>
      </c>
      <c r="BI95" s="381"/>
      <c r="BJ95" s="381"/>
      <c r="BK95" s="381"/>
      <c r="BM95" s="746" t="s">
        <v>224</v>
      </c>
      <c r="BN95" s="391" t="s">
        <v>274</v>
      </c>
      <c r="BO95" s="390">
        <v>6911</v>
      </c>
      <c r="BP95" s="390">
        <v>3458</v>
      </c>
      <c r="BQ95" s="390">
        <v>1324</v>
      </c>
      <c r="BR95" s="386"/>
      <c r="BS95" s="382" t="s">
        <v>224</v>
      </c>
      <c r="BT95" s="381"/>
      <c r="BU95" s="381"/>
      <c r="BV95" s="381"/>
      <c r="BW95" s="386"/>
      <c r="BX95" s="746" t="s">
        <v>224</v>
      </c>
      <c r="BY95" s="391" t="s">
        <v>274</v>
      </c>
      <c r="BZ95" s="390">
        <v>7372</v>
      </c>
      <c r="CA95" s="390">
        <v>3896</v>
      </c>
      <c r="CB95" s="390">
        <v>1378</v>
      </c>
      <c r="CC95" s="386"/>
      <c r="CD95" s="382" t="s">
        <v>224</v>
      </c>
      <c r="CE95" s="381"/>
      <c r="CF95" s="381"/>
      <c r="CG95" s="381"/>
      <c r="CH95" s="386"/>
      <c r="CI95" s="746" t="s">
        <v>224</v>
      </c>
      <c r="CJ95" s="391" t="s">
        <v>274</v>
      </c>
      <c r="CK95" s="390">
        <f>'AY2013-14-Census'!D21</f>
        <v>9081</v>
      </c>
      <c r="CL95" s="390">
        <f>'AY2013-14-Census'!E21</f>
        <v>5072</v>
      </c>
      <c r="CM95" s="390">
        <f>'AY2013-14-Census'!F21</f>
        <v>2572</v>
      </c>
      <c r="CN95" s="386"/>
      <c r="CO95" s="382" t="s">
        <v>224</v>
      </c>
      <c r="CP95" s="381"/>
      <c r="CQ95" s="381"/>
      <c r="CR95" s="381"/>
    </row>
    <row r="96" spans="1:96" x14ac:dyDescent="0.2">
      <c r="B96" s="747"/>
      <c r="C96" s="389" t="s">
        <v>272</v>
      </c>
      <c r="D96" s="388">
        <f t="shared" si="76"/>
        <v>6970.5378164586955</v>
      </c>
      <c r="E96" s="388">
        <f t="shared" si="76"/>
        <v>2711.1087972296673</v>
      </c>
      <c r="F96" s="388">
        <f t="shared" si="76"/>
        <v>1056.2736359485341</v>
      </c>
      <c r="G96" s="387"/>
      <c r="H96" s="382"/>
      <c r="I96" s="375">
        <f>ROUND(((+D96*Matrices!$C$64)+(D96*Matrices!$E$67))*Matrices!$D$59,0)</f>
        <v>1530242</v>
      </c>
      <c r="J96" s="375">
        <f>ROUND(((+E96*Matrices!$D$64)+(E96*Matrices!$E$67))*Matrices!$D$59,0)</f>
        <v>1300600</v>
      </c>
      <c r="K96" s="375">
        <f>ROUND(((+F96*Matrices!$E$64)+(F96*Matrices!$E$67))*Matrices!$D$59,0)</f>
        <v>944457</v>
      </c>
      <c r="M96" s="747"/>
      <c r="N96" s="389" t="s">
        <v>272</v>
      </c>
      <c r="O96" s="388">
        <f t="shared" si="77"/>
        <v>6744.8625162127109</v>
      </c>
      <c r="P96" s="388">
        <f t="shared" si="77"/>
        <v>3268.7854889589908</v>
      </c>
      <c r="Q96" s="388">
        <f t="shared" si="77"/>
        <v>1246.3229813664595</v>
      </c>
      <c r="R96" s="387"/>
      <c r="S96" s="382"/>
      <c r="T96" s="375">
        <f>ROUND(((+O96*Matrices!$C$64)+(O96*Matrices!$E$67))*Matrices!$D$59,0)</f>
        <v>1480700</v>
      </c>
      <c r="U96" s="375">
        <f>ROUND(((+P96*Matrices!$D$64)+(P96*Matrices!$E$67))*Matrices!$D$59,0)</f>
        <v>1568134</v>
      </c>
      <c r="V96" s="375">
        <f>ROUND(((+Q96*Matrices!$E$64)+(Q96*Matrices!$E$67))*Matrices!$D$59,0)</f>
        <v>1114387</v>
      </c>
      <c r="W96" s="387"/>
      <c r="X96" s="747"/>
      <c r="Y96" s="389" t="s">
        <v>272</v>
      </c>
      <c r="Z96" s="388">
        <f t="shared" si="78"/>
        <v>7518.666666666667</v>
      </c>
      <c r="AA96" s="388">
        <f t="shared" si="78"/>
        <v>4083</v>
      </c>
      <c r="AB96" s="388">
        <f t="shared" si="78"/>
        <v>1754.6666666666667</v>
      </c>
      <c r="AC96" s="387"/>
      <c r="AD96" s="382"/>
      <c r="AE96" s="375">
        <f>ROUND(((+Z96*Matrices!$C$64)+(Z96*Matrices!$E$67))*Matrices!$D$59,0)</f>
        <v>1650573</v>
      </c>
      <c r="AF96" s="375">
        <f>ROUND(((+AA96*Matrices!$D$64)+(AA96*Matrices!$E$67))*Matrices!$D$59,0)</f>
        <v>1958738</v>
      </c>
      <c r="AG96" s="375">
        <f>ROUND(((+AB96*Matrices!$E$64)+(AB96*Matrices!$E$67))*Matrices!$D$59,0)</f>
        <v>1568918</v>
      </c>
      <c r="AI96" s="747"/>
      <c r="AJ96" s="389" t="s">
        <v>272</v>
      </c>
      <c r="AK96" s="388">
        <f t="shared" si="79"/>
        <v>773.80415045395603</v>
      </c>
      <c r="AL96" s="388">
        <f t="shared" si="79"/>
        <v>814.21451104100925</v>
      </c>
      <c r="AM96" s="388">
        <f t="shared" si="79"/>
        <v>508.3436853002072</v>
      </c>
      <c r="AO96" s="370"/>
      <c r="AP96" s="386"/>
      <c r="AQ96" s="751"/>
      <c r="AR96" s="389" t="s">
        <v>273</v>
      </c>
      <c r="AS96" s="388">
        <f>AS95*BO97</f>
        <v>7819.0259007379545</v>
      </c>
      <c r="AT96" s="388">
        <f>AT95*BP97</f>
        <v>2201.9699248120301</v>
      </c>
      <c r="AU96" s="388">
        <f>AU95*BQ97</f>
        <v>807.85196374622353</v>
      </c>
      <c r="AV96" s="387"/>
      <c r="AW96" s="382"/>
      <c r="AX96" s="375">
        <f>ROUND(((+AS96*Matrices!$C$64)+(AS96*Matrices!$E$67))*Matrices!$D$59,0)</f>
        <v>1716511</v>
      </c>
      <c r="AY96" s="375">
        <f>ROUND(((+AT96*Matrices!$D$64)+(AT96*Matrices!$E$67))*Matrices!$D$59,0)</f>
        <v>1056351</v>
      </c>
      <c r="AZ96" s="375">
        <f>ROUND(((+AU96*Matrices!$E$64)+(AU96*Matrices!$E$67))*Matrices!$D$59,0)</f>
        <v>722333</v>
      </c>
      <c r="BA96" s="386"/>
      <c r="BB96" s="751"/>
      <c r="BC96" s="389" t="s">
        <v>273</v>
      </c>
      <c r="BD96" s="388">
        <v>6760.5875486381319</v>
      </c>
      <c r="BE96" s="388">
        <v>2629.3564668769718</v>
      </c>
      <c r="BF96" s="388">
        <v>1046.9689440993789</v>
      </c>
      <c r="BG96" s="387"/>
      <c r="BH96" s="382"/>
      <c r="BI96" s="375">
        <f>ROUND(((+BD96*Matrices!$C$64)+(BD96*Matrices!$E$67))*Matrices!$D$59,0)</f>
        <v>1484152</v>
      </c>
      <c r="BJ96" s="375">
        <f>ROUND(((+BE96*Matrices!$D$64)+(BE96*Matrices!$E$67))*Matrices!$D$59,0)</f>
        <v>1261381</v>
      </c>
      <c r="BK96" s="375">
        <f>ROUND(((+BF96*Matrices!$E$64)+(BF96*Matrices!$E$67))*Matrices!$D$59,0)</f>
        <v>936137</v>
      </c>
      <c r="BM96" s="751"/>
      <c r="BN96" s="389" t="s">
        <v>272</v>
      </c>
      <c r="BO96" s="388">
        <v>6332</v>
      </c>
      <c r="BP96" s="388">
        <v>3302</v>
      </c>
      <c r="BQ96" s="388">
        <v>1314</v>
      </c>
      <c r="BR96" s="387"/>
      <c r="BS96" s="382"/>
      <c r="BT96" s="375">
        <f>ROUND(((+BO96*Matrices!$C$64)+(BO96*Matrices!$E$67))*Matrices!$D$59,0)</f>
        <v>1390064</v>
      </c>
      <c r="BU96" s="375">
        <f>ROUND(((+BP96*Matrices!$D$64)+(BP96*Matrices!$E$67))*Matrices!$D$59,0)</f>
        <v>1584068</v>
      </c>
      <c r="BV96" s="375">
        <f>ROUND(((+BQ96*Matrices!$E$64)+(BQ96*Matrices!$E$67))*Matrices!$D$59,0)</f>
        <v>1174900</v>
      </c>
      <c r="BW96" s="386"/>
      <c r="BX96" s="751"/>
      <c r="BY96" s="389" t="s">
        <v>272</v>
      </c>
      <c r="BZ96" s="388">
        <v>7142</v>
      </c>
      <c r="CA96" s="388">
        <v>3875</v>
      </c>
      <c r="CB96" s="388">
        <v>1378</v>
      </c>
      <c r="CC96" s="387"/>
      <c r="CD96" s="382"/>
      <c r="CE96" s="375">
        <f>ROUND(((+BZ96*Matrices!$C$64)+(BZ96*Matrices!$E$67))*Matrices!$D$59,0)</f>
        <v>1567883</v>
      </c>
      <c r="CF96" s="375">
        <f>ROUND(((+CA96*Matrices!$D$64)+(CA96*Matrices!$E$67))*Matrices!$D$59,0)</f>
        <v>1858954</v>
      </c>
      <c r="CG96" s="375">
        <f>ROUND(((+CB96*Matrices!$E$64)+(CB96*Matrices!$E$67))*Matrices!$D$59,0)</f>
        <v>1232125</v>
      </c>
      <c r="CH96" s="386"/>
      <c r="CI96" s="751"/>
      <c r="CJ96" s="389" t="s">
        <v>272</v>
      </c>
      <c r="CK96" s="388">
        <f>'AY2013-14-end_of_course'!D21</f>
        <v>9082</v>
      </c>
      <c r="CL96" s="388">
        <f>'AY2013-14-end_of_course'!E21</f>
        <v>5072</v>
      </c>
      <c r="CM96" s="388">
        <f>'AY2013-14-end_of_course'!F21</f>
        <v>2572</v>
      </c>
      <c r="CN96" s="387"/>
      <c r="CO96" s="382"/>
      <c r="CP96" s="375">
        <f>ROUND(((+CK96*Matrices!$C$64)+(CK96*Matrices!$E$67))*Matrices!$D$59,0)</f>
        <v>1993771</v>
      </c>
      <c r="CQ96" s="375">
        <f>ROUND(((+CL96*Matrices!$D$64)+(CL96*Matrices!$E$67))*Matrices!$D$59,0)</f>
        <v>2433191</v>
      </c>
      <c r="CR96" s="375">
        <f>ROUND(((+CM96*Matrices!$E$64)+(CM96*Matrices!$E$67))*Matrices!$D$59,0)</f>
        <v>2299728</v>
      </c>
    </row>
    <row r="97" spans="1:96" x14ac:dyDescent="0.2">
      <c r="B97" s="748"/>
      <c r="C97" s="385" t="s">
        <v>270</v>
      </c>
      <c r="D97" s="384">
        <f>D96/D95</f>
        <v>0.91011069545093293</v>
      </c>
      <c r="E97" s="384">
        <f>E96/E95</f>
        <v>0.95004396585550777</v>
      </c>
      <c r="F97" s="384">
        <f>F96/F95</f>
        <v>0.98349500553867231</v>
      </c>
      <c r="G97" s="383"/>
      <c r="H97" s="382"/>
      <c r="I97" s="381"/>
      <c r="J97" s="381"/>
      <c r="K97" s="381"/>
      <c r="M97" s="748"/>
      <c r="N97" s="385" t="s">
        <v>270</v>
      </c>
      <c r="O97" s="384">
        <f>O96/O95</f>
        <v>0.92755386425111763</v>
      </c>
      <c r="P97" s="384">
        <f>P96/P95</f>
        <v>0.9660483170994949</v>
      </c>
      <c r="Q97" s="384">
        <f>Q96/Q95</f>
        <v>0.98757763975155277</v>
      </c>
      <c r="R97" s="383"/>
      <c r="S97" s="382"/>
      <c r="T97" s="381"/>
      <c r="U97" s="381"/>
      <c r="V97" s="381"/>
      <c r="W97" s="383"/>
      <c r="X97" s="748"/>
      <c r="Y97" s="385" t="s">
        <v>270</v>
      </c>
      <c r="Z97" s="384">
        <f>Z96/Z95</f>
        <v>0.96541688067111797</v>
      </c>
      <c r="AA97" s="384">
        <f>AA96/AA95</f>
        <v>0.98575567358763883</v>
      </c>
      <c r="AB97" s="384">
        <f>AB96/AB95</f>
        <v>0.99810390595373533</v>
      </c>
      <c r="AC97" s="383"/>
      <c r="AD97" s="382"/>
      <c r="AE97" s="381"/>
      <c r="AF97" s="381"/>
      <c r="AG97" s="381"/>
      <c r="AI97" s="748"/>
      <c r="AJ97" s="385"/>
      <c r="AK97" s="384"/>
      <c r="AL97" s="384"/>
      <c r="AM97" s="384"/>
      <c r="AO97" s="370"/>
      <c r="AP97" s="386"/>
      <c r="AQ97" s="752"/>
      <c r="AR97" s="385" t="s">
        <v>271</v>
      </c>
      <c r="AS97" s="384">
        <f>IFERROR(AS96/AS95,0)</f>
        <v>0.91622051801475912</v>
      </c>
      <c r="AT97" s="384">
        <f>IFERROR(AT96/AT95,0)</f>
        <v>0.95488721804511278</v>
      </c>
      <c r="AU97" s="384">
        <f>IFERROR(AU96/AU95,0)</f>
        <v>0.99244712990936557</v>
      </c>
      <c r="AV97" s="383"/>
      <c r="AW97" s="382"/>
      <c r="AX97" s="381"/>
      <c r="AY97" s="381"/>
      <c r="AZ97" s="381"/>
      <c r="BA97" s="386"/>
      <c r="BB97" s="752"/>
      <c r="BC97" s="385" t="s">
        <v>271</v>
      </c>
      <c r="BD97" s="384">
        <f>IFERROR(BD96/BD95,0)</f>
        <v>0.89758198999444128</v>
      </c>
      <c r="BE97" s="384">
        <f>IFERROR(BE96/BE95,0)</f>
        <v>0.94006309148264988</v>
      </c>
      <c r="BF97" s="384">
        <f>IFERROR(BF96/BF95,0)</f>
        <v>0.96583850931677018</v>
      </c>
      <c r="BG97" s="383"/>
      <c r="BH97" s="382"/>
      <c r="BI97" s="381"/>
      <c r="BJ97" s="381"/>
      <c r="BK97" s="381"/>
      <c r="BM97" s="752"/>
      <c r="BN97" s="385" t="s">
        <v>270</v>
      </c>
      <c r="BO97" s="384">
        <f>IFERROR(BO96/BO95,0)</f>
        <v>0.91622051801475912</v>
      </c>
      <c r="BP97" s="384">
        <f>IFERROR(BP96/BP95,0)</f>
        <v>0.95488721804511278</v>
      </c>
      <c r="BQ97" s="384">
        <f>IFERROR(BQ96/BQ95,0)</f>
        <v>0.99244712990936557</v>
      </c>
      <c r="BR97" s="383"/>
      <c r="BS97" s="382"/>
      <c r="BT97" s="381"/>
      <c r="BU97" s="381"/>
      <c r="BV97" s="381"/>
      <c r="BW97" s="386"/>
      <c r="BX97" s="752"/>
      <c r="BY97" s="385" t="s">
        <v>270</v>
      </c>
      <c r="BZ97" s="384">
        <f>BZ96/BZ95</f>
        <v>0.96880086814975586</v>
      </c>
      <c r="CA97" s="384">
        <f>CA96/CA95</f>
        <v>0.99460985626283371</v>
      </c>
      <c r="CB97" s="384">
        <f>CB96/CB95</f>
        <v>1</v>
      </c>
      <c r="CC97" s="383"/>
      <c r="CD97" s="382"/>
      <c r="CE97" s="381"/>
      <c r="CF97" s="381"/>
      <c r="CG97" s="381"/>
      <c r="CH97" s="386"/>
      <c r="CI97" s="752"/>
      <c r="CJ97" s="385" t="s">
        <v>270</v>
      </c>
      <c r="CK97" s="384">
        <f>CK96/CK95</f>
        <v>1.0001101200308335</v>
      </c>
      <c r="CL97" s="384">
        <f>CL96/CL95</f>
        <v>1</v>
      </c>
      <c r="CM97" s="384">
        <f>CM96/CM95</f>
        <v>1</v>
      </c>
      <c r="CN97" s="383"/>
      <c r="CO97" s="382"/>
      <c r="CP97" s="381"/>
      <c r="CQ97" s="381"/>
      <c r="CR97" s="381"/>
    </row>
    <row r="98" spans="1:96" x14ac:dyDescent="0.2">
      <c r="B98" s="746" t="s">
        <v>223</v>
      </c>
      <c r="C98" s="391" t="s">
        <v>274</v>
      </c>
      <c r="D98" s="390">
        <f t="shared" ref="D98:F99" si="80">(AS98+BD98+BO98)/3</f>
        <v>4896</v>
      </c>
      <c r="E98" s="390">
        <f t="shared" si="80"/>
        <v>341.66666666666669</v>
      </c>
      <c r="F98" s="390">
        <f t="shared" si="80"/>
        <v>5.333333333333333</v>
      </c>
      <c r="G98" s="386"/>
      <c r="H98" s="382" t="s">
        <v>223</v>
      </c>
      <c r="I98" s="381"/>
      <c r="J98" s="381"/>
      <c r="K98" s="381"/>
      <c r="M98" s="746" t="s">
        <v>223</v>
      </c>
      <c r="N98" s="391" t="s">
        <v>274</v>
      </c>
      <c r="O98" s="390">
        <f t="shared" ref="O98:Q99" si="81">(+BD98+BO98+BZ98)/3</f>
        <v>4140.666666666667</v>
      </c>
      <c r="P98" s="390">
        <f t="shared" si="81"/>
        <v>416</v>
      </c>
      <c r="Q98" s="390">
        <f t="shared" si="81"/>
        <v>5.333333333333333</v>
      </c>
      <c r="R98" s="386"/>
      <c r="S98" s="382" t="s">
        <v>223</v>
      </c>
      <c r="T98" s="381"/>
      <c r="U98" s="381"/>
      <c r="V98" s="381"/>
      <c r="W98" s="386"/>
      <c r="X98" s="746" t="s">
        <v>223</v>
      </c>
      <c r="Y98" s="391" t="s">
        <v>274</v>
      </c>
      <c r="Z98" s="390">
        <f t="shared" ref="Z98:AB99" si="82">(+BO98+BZ98+CK98)/3</f>
        <v>4288.666666666667</v>
      </c>
      <c r="AA98" s="390">
        <f t="shared" si="82"/>
        <v>487</v>
      </c>
      <c r="AB98" s="390">
        <f t="shared" si="82"/>
        <v>8</v>
      </c>
      <c r="AC98" s="386"/>
      <c r="AD98" s="382" t="s">
        <v>223</v>
      </c>
      <c r="AE98" s="381"/>
      <c r="AF98" s="381"/>
      <c r="AG98" s="381"/>
      <c r="AI98" s="746" t="s">
        <v>223</v>
      </c>
      <c r="AJ98" s="391" t="s">
        <v>274</v>
      </c>
      <c r="AK98" s="390">
        <f t="shared" ref="AK98:AM99" si="83">IFERROR(Z98-O98,0)</f>
        <v>148</v>
      </c>
      <c r="AL98" s="390">
        <f t="shared" si="83"/>
        <v>71</v>
      </c>
      <c r="AM98" s="390">
        <f t="shared" si="83"/>
        <v>2.666666666666667</v>
      </c>
      <c r="AO98" s="370"/>
      <c r="AP98" s="386"/>
      <c r="AQ98" s="746" t="s">
        <v>223</v>
      </c>
      <c r="AR98" s="391" t="s">
        <v>275</v>
      </c>
      <c r="AS98" s="390">
        <v>6167</v>
      </c>
      <c r="AT98" s="390">
        <v>323</v>
      </c>
      <c r="AU98" s="390">
        <v>6</v>
      </c>
      <c r="AV98" s="386"/>
      <c r="AW98" s="382" t="s">
        <v>223</v>
      </c>
      <c r="AX98" s="381"/>
      <c r="AY98" s="381"/>
      <c r="AZ98" s="381"/>
      <c r="BA98" s="386"/>
      <c r="BB98" s="746" t="s">
        <v>223</v>
      </c>
      <c r="BC98" s="391" t="s">
        <v>275</v>
      </c>
      <c r="BD98" s="390">
        <v>4163</v>
      </c>
      <c r="BE98" s="390">
        <v>351</v>
      </c>
      <c r="BF98" s="390">
        <v>1</v>
      </c>
      <c r="BG98" s="386"/>
      <c r="BH98" s="382" t="s">
        <v>223</v>
      </c>
      <c r="BI98" s="381"/>
      <c r="BJ98" s="381"/>
      <c r="BK98" s="381"/>
      <c r="BM98" s="746" t="s">
        <v>223</v>
      </c>
      <c r="BN98" s="391" t="s">
        <v>274</v>
      </c>
      <c r="BO98" s="390">
        <v>4358</v>
      </c>
      <c r="BP98" s="390">
        <v>351</v>
      </c>
      <c r="BQ98" s="390">
        <v>9</v>
      </c>
      <c r="BR98" s="386"/>
      <c r="BS98" s="382" t="s">
        <v>223</v>
      </c>
      <c r="BT98" s="381"/>
      <c r="BU98" s="381"/>
      <c r="BV98" s="381"/>
      <c r="BW98" s="386"/>
      <c r="BX98" s="746" t="s">
        <v>223</v>
      </c>
      <c r="BY98" s="391" t="s">
        <v>274</v>
      </c>
      <c r="BZ98" s="390">
        <v>3901</v>
      </c>
      <c r="CA98" s="390">
        <v>546</v>
      </c>
      <c r="CB98" s="390">
        <v>6</v>
      </c>
      <c r="CC98" s="386"/>
      <c r="CD98" s="382" t="s">
        <v>223</v>
      </c>
      <c r="CE98" s="381"/>
      <c r="CF98" s="381"/>
      <c r="CG98" s="381"/>
      <c r="CH98" s="386"/>
      <c r="CI98" s="746" t="s">
        <v>223</v>
      </c>
      <c r="CJ98" s="391" t="s">
        <v>274</v>
      </c>
      <c r="CK98" s="390">
        <f>'AY2013-14-Census'!D22</f>
        <v>4607</v>
      </c>
      <c r="CL98" s="390">
        <f>'AY2013-14-Census'!E22</f>
        <v>564</v>
      </c>
      <c r="CM98" s="390">
        <f>'AY2013-14-Census'!F22</f>
        <v>9</v>
      </c>
      <c r="CN98" s="386"/>
      <c r="CO98" s="382" t="s">
        <v>223</v>
      </c>
      <c r="CP98" s="381"/>
      <c r="CQ98" s="381"/>
      <c r="CR98" s="381"/>
    </row>
    <row r="99" spans="1:96" x14ac:dyDescent="0.2">
      <c r="B99" s="747"/>
      <c r="C99" s="389" t="s">
        <v>272</v>
      </c>
      <c r="D99" s="388">
        <f t="shared" si="80"/>
        <v>4420.7574183727147</v>
      </c>
      <c r="E99" s="388">
        <f t="shared" si="80"/>
        <v>328.14475805561079</v>
      </c>
      <c r="F99" s="388">
        <f t="shared" si="80"/>
        <v>3</v>
      </c>
      <c r="G99" s="387"/>
      <c r="H99" s="382"/>
      <c r="I99" s="375">
        <f>ROUND(((+D99*Matrices!$C$65)+(D99*Matrices!$E$67))*Matrices!$D$59,0)</f>
        <v>1509644</v>
      </c>
      <c r="J99" s="375">
        <f>ROUND(((+E99*Matrices!$D$65)+(E99*Matrices!$E$67))*Matrices!$D$59,0)</f>
        <v>179879</v>
      </c>
      <c r="K99" s="375">
        <f>ROUND(((+F99*Matrices!$E$65)+(F99*Matrices!$E$67))*Matrices!$D$59,0)</f>
        <v>4251</v>
      </c>
      <c r="M99" s="747"/>
      <c r="N99" s="389" t="s">
        <v>272</v>
      </c>
      <c r="O99" s="388">
        <f t="shared" si="81"/>
        <v>3779.9024390243903</v>
      </c>
      <c r="P99" s="388">
        <f t="shared" si="81"/>
        <v>407.30620155038758</v>
      </c>
      <c r="Q99" s="388">
        <f t="shared" si="81"/>
        <v>5</v>
      </c>
      <c r="R99" s="387"/>
      <c r="S99" s="382"/>
      <c r="T99" s="375">
        <f>ROUND(((+O99*Matrices!$C$65)+(O99*Matrices!$E$67))*Matrices!$D$59,0)</f>
        <v>1290799</v>
      </c>
      <c r="U99" s="375">
        <f>ROUND(((+P99*Matrices!$D$65)+(P99*Matrices!$E$67))*Matrices!$D$59,0)</f>
        <v>223273</v>
      </c>
      <c r="V99" s="375">
        <f>ROUND(((+Q99*Matrices!$E$65)+(Q99*Matrices!$E$67))*Matrices!$D$59,0)</f>
        <v>7086</v>
      </c>
      <c r="W99" s="387"/>
      <c r="X99" s="747"/>
      <c r="Y99" s="389" t="s">
        <v>272</v>
      </c>
      <c r="Z99" s="388">
        <f t="shared" si="82"/>
        <v>4198.666666666667</v>
      </c>
      <c r="AA99" s="388">
        <f t="shared" si="82"/>
        <v>479.66666666666669</v>
      </c>
      <c r="AB99" s="388">
        <f t="shared" si="82"/>
        <v>8</v>
      </c>
      <c r="AC99" s="387"/>
      <c r="AD99" s="382"/>
      <c r="AE99" s="375">
        <f>ROUND(((+Z99*Matrices!$C$65)+(Z99*Matrices!$E$67))*Matrices!$D$59,0)</f>
        <v>1433803</v>
      </c>
      <c r="AF99" s="375">
        <f>ROUND(((+AA99*Matrices!$D$65)+(AA99*Matrices!$E$67))*Matrices!$D$59,0)</f>
        <v>262939</v>
      </c>
      <c r="AG99" s="375">
        <f>ROUND(((+AB99*Matrices!$E$65)+(AB99*Matrices!$E$67))*Matrices!$D$59,0)</f>
        <v>11337</v>
      </c>
      <c r="AI99" s="747"/>
      <c r="AJ99" s="389" t="s">
        <v>272</v>
      </c>
      <c r="AK99" s="388">
        <f t="shared" si="83"/>
        <v>418.76422764227664</v>
      </c>
      <c r="AL99" s="388">
        <f t="shared" si="83"/>
        <v>72.360465116279101</v>
      </c>
      <c r="AM99" s="388">
        <f t="shared" si="83"/>
        <v>3</v>
      </c>
      <c r="AO99" s="370"/>
      <c r="AP99" s="386"/>
      <c r="AQ99" s="751"/>
      <c r="AR99" s="389" t="s">
        <v>273</v>
      </c>
      <c r="AS99" s="388">
        <f>AS98*BO100</f>
        <v>5807.564938044975</v>
      </c>
      <c r="AT99" s="388">
        <f>AT98*BP100</f>
        <v>305.51566951566952</v>
      </c>
      <c r="AU99" s="388">
        <v>0</v>
      </c>
      <c r="AV99" s="387"/>
      <c r="AW99" s="382"/>
      <c r="AX99" s="375">
        <f>ROUND(((+AS99*Matrices!$C$65)+(AS99*Matrices!$E$67))*Matrices!$D$59,0)</f>
        <v>1983225</v>
      </c>
      <c r="AY99" s="375">
        <f>ROUND(((+AT99*Matrices!$D$65)+(AT99*Matrices!$E$67))*Matrices!$D$59,0)</f>
        <v>167475</v>
      </c>
      <c r="AZ99" s="375">
        <f>ROUND(((+AU99*Matrices!$E$65)+(AU99*Matrices!$E$67))*Matrices!$D$59,0)</f>
        <v>0</v>
      </c>
      <c r="BA99" s="386"/>
      <c r="BB99" s="751"/>
      <c r="BC99" s="389" t="s">
        <v>273</v>
      </c>
      <c r="BD99" s="388">
        <v>3350.7073170731705</v>
      </c>
      <c r="BE99" s="388">
        <v>346.91860465116281</v>
      </c>
      <c r="BF99" s="388">
        <v>0</v>
      </c>
      <c r="BG99" s="387"/>
      <c r="BH99" s="382"/>
      <c r="BI99" s="375">
        <f>ROUND(((+BD99*Matrices!$C$65)+(BD99*Matrices!$E$67))*Matrices!$D$59,0)</f>
        <v>1144233</v>
      </c>
      <c r="BJ99" s="375">
        <f>ROUND(((+BE99*Matrices!$D$65)+(BE99*Matrices!$E$67))*Matrices!$D$59,0)</f>
        <v>190170</v>
      </c>
      <c r="BK99" s="375">
        <f>ROUND(((+BF99*Matrices!$E$65)+(BF99*Matrices!$E$67))*Matrices!$D$59,0)</f>
        <v>0</v>
      </c>
      <c r="BM99" s="751"/>
      <c r="BN99" s="389" t="s">
        <v>272</v>
      </c>
      <c r="BO99" s="388">
        <v>4104</v>
      </c>
      <c r="BP99" s="388">
        <v>332</v>
      </c>
      <c r="BQ99" s="388">
        <v>9</v>
      </c>
      <c r="BR99" s="387"/>
      <c r="BS99" s="382"/>
      <c r="BT99" s="375">
        <f>ROUND(((+BO99*Matrices!$C$65)+(BO99*Matrices!$E$67))*Matrices!$D$59,0)</f>
        <v>1401475</v>
      </c>
      <c r="BU99" s="375">
        <f>ROUND(((+BP99*Matrices!$D$65)+(BP99*Matrices!$E$67))*Matrices!$D$59,0)</f>
        <v>181992</v>
      </c>
      <c r="BV99" s="375">
        <f>ROUND(((+BQ99*Matrices!$E$65)+(BQ99*Matrices!$E$67))*Matrices!$D$59,0)</f>
        <v>12754</v>
      </c>
      <c r="BW99" s="386"/>
      <c r="BX99" s="751"/>
      <c r="BY99" s="389" t="s">
        <v>272</v>
      </c>
      <c r="BZ99" s="388">
        <v>3885</v>
      </c>
      <c r="CA99" s="388">
        <v>543</v>
      </c>
      <c r="CB99" s="388">
        <v>6</v>
      </c>
      <c r="CC99" s="387"/>
      <c r="CD99" s="382"/>
      <c r="CE99" s="375">
        <f>ROUND(((+BZ99*Matrices!$C$65)+(BZ99*Matrices!$E$67))*Matrices!$D$59,0)</f>
        <v>1326689</v>
      </c>
      <c r="CF99" s="375">
        <f>ROUND(((+CA99*Matrices!$D$65)+(CA99*Matrices!$E$67))*Matrices!$D$59,0)</f>
        <v>297656</v>
      </c>
      <c r="CG99" s="375">
        <f>ROUND(((+CB99*Matrices!$E$65)+(CB99*Matrices!$E$67))*Matrices!$D$59,0)</f>
        <v>8503</v>
      </c>
      <c r="CH99" s="386"/>
      <c r="CI99" s="751"/>
      <c r="CJ99" s="389" t="s">
        <v>272</v>
      </c>
      <c r="CK99" s="388">
        <f>'AY2013-14-end_of_course'!D22</f>
        <v>4607</v>
      </c>
      <c r="CL99" s="388">
        <f>'AY2013-14-end_of_course'!E22</f>
        <v>564</v>
      </c>
      <c r="CM99" s="388">
        <f>'AY2013-14-end_of_course'!F22</f>
        <v>9</v>
      </c>
      <c r="CN99" s="387"/>
      <c r="CO99" s="382"/>
      <c r="CP99" s="375">
        <f>ROUND(((+CK99*Matrices!$C$65)+(CK99*Matrices!$E$67))*Matrices!$D$59,0)</f>
        <v>1573244</v>
      </c>
      <c r="CQ99" s="375">
        <f>ROUND(((+CL99*Matrices!$D$65)+(CL99*Matrices!$E$67))*Matrices!$D$59,0)</f>
        <v>309168</v>
      </c>
      <c r="CR99" s="375">
        <f>ROUND(((+CM99*Matrices!$E$65)+(CM99*Matrices!$E$67))*Matrices!$D$59,0)</f>
        <v>12754</v>
      </c>
    </row>
    <row r="100" spans="1:96" x14ac:dyDescent="0.2">
      <c r="B100" s="748"/>
      <c r="C100" s="385" t="s">
        <v>270</v>
      </c>
      <c r="D100" s="384">
        <f>D99/D98</f>
        <v>0.90293247924279307</v>
      </c>
      <c r="E100" s="384">
        <f>E99/E98</f>
        <v>0.96042368211398277</v>
      </c>
      <c r="F100" s="384">
        <f>F99/F98</f>
        <v>0.5625</v>
      </c>
      <c r="G100" s="383"/>
      <c r="H100" s="382"/>
      <c r="I100" s="381"/>
      <c r="J100" s="381"/>
      <c r="K100" s="381"/>
      <c r="M100" s="748"/>
      <c r="N100" s="385" t="s">
        <v>270</v>
      </c>
      <c r="O100" s="384">
        <f>O99/O98</f>
        <v>0.91287291233884804</v>
      </c>
      <c r="P100" s="384">
        <f>P99/P98</f>
        <v>0.97910144603458549</v>
      </c>
      <c r="Q100" s="384">
        <f>Q99/Q98</f>
        <v>0.9375</v>
      </c>
      <c r="R100" s="383"/>
      <c r="S100" s="382"/>
      <c r="T100" s="381"/>
      <c r="U100" s="381"/>
      <c r="V100" s="381"/>
      <c r="W100" s="383"/>
      <c r="X100" s="748"/>
      <c r="Y100" s="385" t="s">
        <v>270</v>
      </c>
      <c r="Z100" s="384">
        <f>Z99/Z98</f>
        <v>0.97901445670760145</v>
      </c>
      <c r="AA100" s="384">
        <f>AA99/AA98</f>
        <v>0.98494182067077352</v>
      </c>
      <c r="AB100" s="384">
        <f>AB99/AB98</f>
        <v>1</v>
      </c>
      <c r="AC100" s="383"/>
      <c r="AD100" s="382"/>
      <c r="AE100" s="381"/>
      <c r="AF100" s="381"/>
      <c r="AG100" s="381"/>
      <c r="AI100" s="748"/>
      <c r="AJ100" s="385"/>
      <c r="AK100" s="384"/>
      <c r="AL100" s="384"/>
      <c r="AM100" s="384"/>
      <c r="AO100" s="370"/>
      <c r="AP100" s="386"/>
      <c r="AQ100" s="752"/>
      <c r="AR100" s="385" t="s">
        <v>271</v>
      </c>
      <c r="AS100" s="384">
        <f>IFERROR(AS99/AS98,0)</f>
        <v>0.94171638366223043</v>
      </c>
      <c r="AT100" s="384">
        <f>IFERROR(AT99/AT98,0)</f>
        <v>0.94586894586894588</v>
      </c>
      <c r="AU100" s="384">
        <f>IFERROR(AU99/AU98,0)</f>
        <v>0</v>
      </c>
      <c r="AV100" s="383"/>
      <c r="AW100" s="382"/>
      <c r="AX100" s="381"/>
      <c r="AY100" s="381"/>
      <c r="AZ100" s="381"/>
      <c r="BA100" s="386"/>
      <c r="BB100" s="752"/>
      <c r="BC100" s="385" t="s">
        <v>271</v>
      </c>
      <c r="BD100" s="384">
        <f>IFERROR(BD99/BD98,0)</f>
        <v>0.80487804878048774</v>
      </c>
      <c r="BE100" s="384">
        <f>IFERROR(BE99/BE98,0)</f>
        <v>0.9883720930232559</v>
      </c>
      <c r="BF100" s="384">
        <f>IFERROR(BF99/BF98,0)</f>
        <v>0</v>
      </c>
      <c r="BG100" s="383"/>
      <c r="BH100" s="382"/>
      <c r="BI100" s="381"/>
      <c r="BJ100" s="381"/>
      <c r="BK100" s="381"/>
      <c r="BM100" s="752"/>
      <c r="BN100" s="385" t="s">
        <v>270</v>
      </c>
      <c r="BO100" s="384">
        <f>IFERROR(BO99/BO98,0)</f>
        <v>0.94171638366223043</v>
      </c>
      <c r="BP100" s="384">
        <f>IFERROR(BP99/BP98,0)</f>
        <v>0.94586894586894588</v>
      </c>
      <c r="BQ100" s="384">
        <f>IFERROR(BQ99/BQ98,0)</f>
        <v>1</v>
      </c>
      <c r="BR100" s="383"/>
      <c r="BS100" s="382"/>
      <c r="BT100" s="381"/>
      <c r="BU100" s="381"/>
      <c r="BV100" s="381"/>
      <c r="BW100" s="386"/>
      <c r="BX100" s="752"/>
      <c r="BY100" s="385" t="s">
        <v>270</v>
      </c>
      <c r="BZ100" s="384">
        <f>BZ99/BZ98</f>
        <v>0.99589848756729049</v>
      </c>
      <c r="CA100" s="384">
        <f>CA99/CA98</f>
        <v>0.99450549450549453</v>
      </c>
      <c r="CB100" s="384">
        <f>CB99/CB98</f>
        <v>1</v>
      </c>
      <c r="CC100" s="383"/>
      <c r="CD100" s="382"/>
      <c r="CE100" s="381"/>
      <c r="CF100" s="381"/>
      <c r="CG100" s="381"/>
      <c r="CH100" s="386"/>
      <c r="CI100" s="752"/>
      <c r="CJ100" s="385" t="s">
        <v>270</v>
      </c>
      <c r="CK100" s="384">
        <f>CK99/CK98</f>
        <v>1</v>
      </c>
      <c r="CL100" s="384">
        <f>CL99/CL98</f>
        <v>1</v>
      </c>
      <c r="CM100" s="384">
        <f>CM99/CM98</f>
        <v>1</v>
      </c>
      <c r="CN100" s="383"/>
      <c r="CO100" s="382"/>
      <c r="CP100" s="381"/>
      <c r="CQ100" s="381"/>
      <c r="CR100" s="381"/>
    </row>
    <row r="101" spans="1:96" x14ac:dyDescent="0.2">
      <c r="B101" s="380" t="s">
        <v>141</v>
      </c>
      <c r="C101" s="379"/>
      <c r="D101" s="378">
        <f>D99+D96+D93</f>
        <v>41126.332916095475</v>
      </c>
      <c r="E101" s="378">
        <f>E99+E96+E93</f>
        <v>14964.94738681743</v>
      </c>
      <c r="F101" s="378">
        <f>F99+F96+F93</f>
        <v>7676.4060496514467</v>
      </c>
      <c r="G101" s="377"/>
      <c r="H101" s="376" t="s">
        <v>141</v>
      </c>
      <c r="I101" s="375">
        <f>I93+I96+I99</f>
        <v>7609269</v>
      </c>
      <c r="J101" s="375">
        <f>J93+J96+J99</f>
        <v>5222404</v>
      </c>
      <c r="K101" s="375">
        <f>K93+K96+K99</f>
        <v>5285709</v>
      </c>
      <c r="M101" s="380" t="s">
        <v>141</v>
      </c>
      <c r="N101" s="379"/>
      <c r="O101" s="378">
        <f>O99+O96+O93</f>
        <v>39793.305451342385</v>
      </c>
      <c r="P101" s="378">
        <f>P99+P96+P93</f>
        <v>15906.039179696194</v>
      </c>
      <c r="Q101" s="378">
        <f>Q99+Q96+Q93</f>
        <v>8304.8790098402496</v>
      </c>
      <c r="R101" s="377"/>
      <c r="S101" s="376" t="s">
        <v>141</v>
      </c>
      <c r="T101" s="375">
        <f>T93+T96+T99</f>
        <v>7269196</v>
      </c>
      <c r="U101" s="375">
        <f>U93+U96+U99</f>
        <v>5628798</v>
      </c>
      <c r="V101" s="375">
        <f>V93+V96+V99</f>
        <v>5744515</v>
      </c>
      <c r="W101" s="377"/>
      <c r="X101" s="380" t="s">
        <v>141</v>
      </c>
      <c r="Y101" s="379"/>
      <c r="Z101" s="378">
        <f>Z99+Z96+Z93</f>
        <v>40544.689266666661</v>
      </c>
      <c r="AA101" s="378">
        <f>AA99+AA96+AA93</f>
        <v>16160.380000000001</v>
      </c>
      <c r="AB101" s="378">
        <f>AB99+AB96+AB93</f>
        <v>9062.6999999999989</v>
      </c>
      <c r="AC101" s="377"/>
      <c r="AD101" s="376" t="s">
        <v>141</v>
      </c>
      <c r="AE101" s="375">
        <f>AE93+AE96+AE99</f>
        <v>7514276</v>
      </c>
      <c r="AF101" s="375">
        <f>AF93+AF96+AF99</f>
        <v>5860692</v>
      </c>
      <c r="AG101" s="375">
        <f>AG93+AG96+AG99</f>
        <v>6364843</v>
      </c>
      <c r="AI101" s="380" t="s">
        <v>141</v>
      </c>
      <c r="AJ101" s="379"/>
      <c r="AK101" s="378">
        <f>AK99+AK96+AK93</f>
        <v>751.3838153242732</v>
      </c>
      <c r="AL101" s="378">
        <f>AL99+AL96+AL93</f>
        <v>254.34082030380569</v>
      </c>
      <c r="AM101" s="378">
        <f>AM99+AM96+AM93</f>
        <v>757.82099015974973</v>
      </c>
      <c r="AO101" s="370"/>
      <c r="AP101" s="374"/>
      <c r="AQ101" s="380" t="s">
        <v>141</v>
      </c>
      <c r="AR101" s="379"/>
      <c r="AS101" s="378">
        <f>AS99+AS96+AS93</f>
        <v>43924.141894259265</v>
      </c>
      <c r="AT101" s="378">
        <f>AT99+AT96+AT93</f>
        <v>13730.794621363708</v>
      </c>
      <c r="AU101" s="378">
        <f>AU99+AU96+AU93</f>
        <v>7289.611119433589</v>
      </c>
      <c r="AV101" s="377"/>
      <c r="AW101" s="376" t="s">
        <v>141</v>
      </c>
      <c r="AX101" s="375">
        <f>AX93+AX96+AX99</f>
        <v>8355561</v>
      </c>
      <c r="AY101" s="375">
        <f>AY93+AY96+AY99</f>
        <v>4745364</v>
      </c>
      <c r="AZ101" s="375">
        <f>AZ93+AZ96+AZ99</f>
        <v>4970608</v>
      </c>
      <c r="BA101" s="374"/>
      <c r="BB101" s="380" t="s">
        <v>141</v>
      </c>
      <c r="BC101" s="379"/>
      <c r="BD101" s="378">
        <f>BD99+BD96+BD93</f>
        <v>40589.797254027173</v>
      </c>
      <c r="BE101" s="378">
        <f>BE99+BE96+BE93</f>
        <v>15649.977539088581</v>
      </c>
      <c r="BF101" s="378">
        <f>BF99+BF96+BF93</f>
        <v>7310.6370295207489</v>
      </c>
      <c r="BG101" s="377"/>
      <c r="BH101" s="376" t="s">
        <v>141</v>
      </c>
      <c r="BI101" s="375">
        <f>BI93+BI96+BI99</f>
        <v>7312016</v>
      </c>
      <c r="BJ101" s="375">
        <f>BJ93+BJ96+BJ99</f>
        <v>5428179</v>
      </c>
      <c r="BK101" s="375">
        <f>BK93+BK96+BK99</f>
        <v>5041470</v>
      </c>
      <c r="BM101" s="380" t="s">
        <v>141</v>
      </c>
      <c r="BN101" s="379"/>
      <c r="BO101" s="378">
        <f>BO99+BO96+BO93</f>
        <v>38865.059600000001</v>
      </c>
      <c r="BP101" s="378">
        <f>BP99+BP96+BP93</f>
        <v>15514.07</v>
      </c>
      <c r="BQ101" s="378">
        <f>BQ99+BQ96+BQ93</f>
        <v>8428.9700000000012</v>
      </c>
      <c r="BR101" s="377"/>
      <c r="BS101" s="376" t="s">
        <v>141</v>
      </c>
      <c r="BT101" s="375">
        <f>BT93+BT96+BT99</f>
        <v>7160233</v>
      </c>
      <c r="BU101" s="375">
        <f>BU93+BU96+BU99</f>
        <v>5493670</v>
      </c>
      <c r="BV101" s="375">
        <f>BV93+BV96+BV99</f>
        <v>5845049</v>
      </c>
      <c r="BW101" s="374"/>
      <c r="BX101" s="380" t="s">
        <v>141</v>
      </c>
      <c r="BY101" s="379"/>
      <c r="BZ101" s="378">
        <f>BZ99+BZ96+BZ93</f>
        <v>39925.059500000003</v>
      </c>
      <c r="CA101" s="378">
        <f>CA99+CA96+CA93</f>
        <v>16554.07</v>
      </c>
      <c r="CB101" s="378">
        <f>CB99+CB96+CB93</f>
        <v>9175.0299999999988</v>
      </c>
      <c r="CC101" s="377"/>
      <c r="CD101" s="376" t="s">
        <v>141</v>
      </c>
      <c r="CE101" s="375">
        <f>CE93+CE96+CE99</f>
        <v>7335337</v>
      </c>
      <c r="CF101" s="375">
        <f>CF93+CF96+CF99</f>
        <v>5964545</v>
      </c>
      <c r="CG101" s="375">
        <f>CG93+CG96+CG99</f>
        <v>6347025</v>
      </c>
      <c r="CH101" s="374"/>
      <c r="CI101" s="380" t="s">
        <v>141</v>
      </c>
      <c r="CJ101" s="379"/>
      <c r="CK101" s="378">
        <f>CK99+CK96+CK93</f>
        <v>42843.948700000001</v>
      </c>
      <c r="CL101" s="378">
        <f>CL99+CL96+CL93</f>
        <v>16413</v>
      </c>
      <c r="CM101" s="378">
        <f>CM99+CM96+CM93</f>
        <v>9584.1</v>
      </c>
      <c r="CN101" s="377"/>
      <c r="CO101" s="376" t="s">
        <v>141</v>
      </c>
      <c r="CP101" s="375">
        <f>CP93+CP96+CP99</f>
        <v>8047256</v>
      </c>
      <c r="CQ101" s="375">
        <f>CQ93+CQ96+CQ99</f>
        <v>6123858</v>
      </c>
      <c r="CR101" s="375">
        <f>CR93+CR96+CR99</f>
        <v>6902454</v>
      </c>
    </row>
    <row r="102" spans="1:96" x14ac:dyDescent="0.2">
      <c r="D102" s="373" t="s">
        <v>269</v>
      </c>
      <c r="E102" s="373"/>
      <c r="F102" s="350">
        <f>SUM(D101:F101)</f>
        <v>63767.686352564357</v>
      </c>
      <c r="G102" s="350"/>
      <c r="H102" s="369"/>
      <c r="I102" s="372" t="s">
        <v>268</v>
      </c>
      <c r="J102" s="371"/>
      <c r="K102" s="368">
        <f>SUM(I101:K101)</f>
        <v>18117382</v>
      </c>
      <c r="O102" s="373" t="s">
        <v>269</v>
      </c>
      <c r="P102" s="373"/>
      <c r="Q102" s="350">
        <f>SUM(O101:Q101)</f>
        <v>64004.22364087883</v>
      </c>
      <c r="R102" s="350"/>
      <c r="S102" s="369"/>
      <c r="T102" s="372" t="s">
        <v>268</v>
      </c>
      <c r="U102" s="371"/>
      <c r="V102" s="368">
        <f>SUM(T101:V101)</f>
        <v>18642509</v>
      </c>
      <c r="W102" s="350"/>
      <c r="Z102" s="373" t="s">
        <v>269</v>
      </c>
      <c r="AA102" s="373"/>
      <c r="AB102" s="350">
        <f>SUM(Z101:AB101)</f>
        <v>65767.769266666655</v>
      </c>
      <c r="AC102" s="350"/>
      <c r="AD102" s="369"/>
      <c r="AE102" s="372" t="s">
        <v>268</v>
      </c>
      <c r="AF102" s="371"/>
      <c r="AG102" s="368">
        <f>SUM(AE101:AG101)</f>
        <v>19739811</v>
      </c>
      <c r="AK102" s="373" t="s">
        <v>269</v>
      </c>
      <c r="AL102" s="373"/>
      <c r="AM102" s="350">
        <f>SUM(AK101:AM101)</f>
        <v>1763.5456257878286</v>
      </c>
      <c r="AO102" s="368">
        <f>ROUND(AG102-V102,0)</f>
        <v>1097302</v>
      </c>
      <c r="AP102" s="374"/>
      <c r="AS102" s="373" t="s">
        <v>269</v>
      </c>
      <c r="AT102" s="373"/>
      <c r="AU102" s="350">
        <f>SUM(AS101:AU101)</f>
        <v>64944.547635056566</v>
      </c>
      <c r="AV102" s="350"/>
      <c r="AW102" s="369"/>
      <c r="AX102" s="372" t="s">
        <v>268</v>
      </c>
      <c r="AY102" s="371"/>
      <c r="AZ102" s="368">
        <f>SUM(AX101:AZ101)</f>
        <v>18071533</v>
      </c>
      <c r="BA102" s="374"/>
      <c r="BD102" s="373" t="s">
        <v>269</v>
      </c>
      <c r="BE102" s="373"/>
      <c r="BF102" s="350">
        <f>SUM(BD101:BF101)</f>
        <v>63550.411822636495</v>
      </c>
      <c r="BG102" s="350"/>
      <c r="BH102" s="369"/>
      <c r="BI102" s="372" t="s">
        <v>268</v>
      </c>
      <c r="BJ102" s="371"/>
      <c r="BK102" s="368">
        <f>SUM(BI101:BK101)</f>
        <v>17781665</v>
      </c>
      <c r="BO102" s="373" t="s">
        <v>269</v>
      </c>
      <c r="BP102" s="373"/>
      <c r="BQ102" s="350">
        <f>SUM(BO101:BQ101)</f>
        <v>62808.099600000001</v>
      </c>
      <c r="BR102" s="350"/>
      <c r="BS102" s="369"/>
      <c r="BT102" s="372" t="s">
        <v>268</v>
      </c>
      <c r="BU102" s="371"/>
      <c r="BV102" s="368">
        <f>SUM(BT101:BV101)</f>
        <v>18498952</v>
      </c>
      <c r="BW102" s="374"/>
      <c r="BZ102" s="373" t="s">
        <v>269</v>
      </c>
      <c r="CA102" s="373"/>
      <c r="CB102" s="350">
        <f>SUM(BZ101:CB101)</f>
        <v>65654.159500000009</v>
      </c>
      <c r="CC102" s="350"/>
      <c r="CD102" s="369"/>
      <c r="CE102" s="372" t="s">
        <v>268</v>
      </c>
      <c r="CF102" s="371"/>
      <c r="CG102" s="368">
        <f>SUM(CE101:CG101)</f>
        <v>19646907</v>
      </c>
      <c r="CH102" s="374"/>
      <c r="CK102" s="373" t="s">
        <v>269</v>
      </c>
      <c r="CL102" s="373"/>
      <c r="CM102" s="350">
        <f>SUM(CK101:CM101)</f>
        <v>68841.048699999999</v>
      </c>
      <c r="CN102" s="350"/>
      <c r="CO102" s="369"/>
      <c r="CP102" s="372" t="s">
        <v>268</v>
      </c>
      <c r="CQ102" s="371"/>
      <c r="CR102" s="368">
        <f>SUM(CP101:CR101)</f>
        <v>21073568</v>
      </c>
    </row>
    <row r="103" spans="1:96" x14ac:dyDescent="0.2">
      <c r="H103" s="369"/>
      <c r="I103" s="369"/>
      <c r="J103" s="369"/>
      <c r="K103" s="369"/>
      <c r="S103" s="369"/>
      <c r="T103" s="369"/>
      <c r="U103" s="369"/>
      <c r="V103" s="369"/>
      <c r="AD103" s="369"/>
      <c r="AE103" s="369"/>
      <c r="AF103" s="369"/>
      <c r="AG103" s="369"/>
      <c r="AO103" s="370"/>
      <c r="AW103" s="369"/>
      <c r="AX103" s="369"/>
      <c r="AY103" s="369"/>
      <c r="AZ103" s="369"/>
      <c r="BH103" s="369"/>
      <c r="BI103" s="369"/>
      <c r="BJ103" s="369"/>
      <c r="BK103" s="369"/>
      <c r="BS103" s="369"/>
      <c r="BT103" s="369"/>
      <c r="BU103" s="369"/>
      <c r="BV103" s="369"/>
      <c r="CD103" s="369"/>
      <c r="CE103" s="369"/>
      <c r="CF103" s="369"/>
      <c r="CG103" s="369"/>
      <c r="CO103" s="369"/>
      <c r="CP103" s="369"/>
      <c r="CQ103" s="369"/>
      <c r="CR103" s="369"/>
    </row>
    <row r="104" spans="1:96" x14ac:dyDescent="0.2">
      <c r="A104" s="110" t="s">
        <v>67</v>
      </c>
      <c r="B104" s="402"/>
      <c r="C104" s="401"/>
      <c r="D104" s="749" t="s">
        <v>276</v>
      </c>
      <c r="E104" s="749"/>
      <c r="F104" s="750"/>
      <c r="G104" s="400"/>
      <c r="H104" s="393"/>
      <c r="I104" s="753" t="s">
        <v>276</v>
      </c>
      <c r="J104" s="754"/>
      <c r="K104" s="755"/>
      <c r="M104" s="402"/>
      <c r="N104" s="401"/>
      <c r="O104" s="749" t="s">
        <v>276</v>
      </c>
      <c r="P104" s="749"/>
      <c r="Q104" s="750"/>
      <c r="R104" s="400"/>
      <c r="S104" s="393"/>
      <c r="T104" s="753" t="s">
        <v>276</v>
      </c>
      <c r="U104" s="754"/>
      <c r="V104" s="755"/>
      <c r="W104" s="400"/>
      <c r="X104" s="402"/>
      <c r="Y104" s="401"/>
      <c r="Z104" s="749" t="s">
        <v>276</v>
      </c>
      <c r="AA104" s="749"/>
      <c r="AB104" s="750"/>
      <c r="AC104" s="400"/>
      <c r="AD104" s="393"/>
      <c r="AE104" s="753" t="s">
        <v>276</v>
      </c>
      <c r="AF104" s="754"/>
      <c r="AG104" s="755"/>
      <c r="AI104" s="402"/>
      <c r="AJ104" s="401"/>
      <c r="AK104" s="749" t="s">
        <v>276</v>
      </c>
      <c r="AL104" s="749"/>
      <c r="AM104" s="750"/>
      <c r="AO104" s="370"/>
      <c r="AP104" s="403"/>
      <c r="AQ104" s="402"/>
      <c r="AR104" s="401"/>
      <c r="AS104" s="756" t="s">
        <v>276</v>
      </c>
      <c r="AT104" s="756"/>
      <c r="AU104" s="757"/>
      <c r="AV104" s="400"/>
      <c r="AW104" s="393"/>
      <c r="AX104" s="753" t="s">
        <v>276</v>
      </c>
      <c r="AY104" s="754"/>
      <c r="AZ104" s="755"/>
      <c r="BA104" s="403"/>
      <c r="BB104" s="402"/>
      <c r="BC104" s="401"/>
      <c r="BD104" s="756" t="s">
        <v>276</v>
      </c>
      <c r="BE104" s="756"/>
      <c r="BF104" s="757"/>
      <c r="BG104" s="400"/>
      <c r="BH104" s="393"/>
      <c r="BI104" s="753" t="s">
        <v>276</v>
      </c>
      <c r="BJ104" s="754"/>
      <c r="BK104" s="755"/>
      <c r="BM104" s="402"/>
      <c r="BN104" s="401"/>
      <c r="BO104" s="756" t="s">
        <v>276</v>
      </c>
      <c r="BP104" s="756"/>
      <c r="BQ104" s="757"/>
      <c r="BR104" s="400"/>
      <c r="BS104" s="393"/>
      <c r="BT104" s="753" t="s">
        <v>276</v>
      </c>
      <c r="BU104" s="754"/>
      <c r="BV104" s="755"/>
      <c r="BW104" s="403"/>
      <c r="BX104" s="402"/>
      <c r="BY104" s="401"/>
      <c r="BZ104" s="756" t="s">
        <v>276</v>
      </c>
      <c r="CA104" s="756"/>
      <c r="CB104" s="757"/>
      <c r="CC104" s="400"/>
      <c r="CD104" s="393"/>
      <c r="CE104" s="753" t="s">
        <v>276</v>
      </c>
      <c r="CF104" s="754"/>
      <c r="CG104" s="755"/>
      <c r="CH104" s="403"/>
      <c r="CI104" s="402"/>
      <c r="CJ104" s="401"/>
      <c r="CK104" s="756" t="s">
        <v>276</v>
      </c>
      <c r="CL104" s="756"/>
      <c r="CM104" s="757"/>
      <c r="CN104" s="400"/>
      <c r="CO104" s="393"/>
      <c r="CP104" s="753" t="s">
        <v>276</v>
      </c>
      <c r="CQ104" s="754"/>
      <c r="CR104" s="755"/>
    </row>
    <row r="105" spans="1:96" x14ac:dyDescent="0.2">
      <c r="B105" s="398" t="s">
        <v>229</v>
      </c>
      <c r="C105" s="398"/>
      <c r="D105" s="397" t="s">
        <v>228</v>
      </c>
      <c r="E105" s="396" t="s">
        <v>227</v>
      </c>
      <c r="F105" s="396" t="s">
        <v>226</v>
      </c>
      <c r="G105" s="395"/>
      <c r="H105" s="394" t="s">
        <v>229</v>
      </c>
      <c r="I105" s="393" t="s">
        <v>228</v>
      </c>
      <c r="J105" s="392" t="s">
        <v>227</v>
      </c>
      <c r="K105" s="392" t="s">
        <v>226</v>
      </c>
      <c r="M105" s="398" t="s">
        <v>229</v>
      </c>
      <c r="N105" s="398"/>
      <c r="O105" s="397" t="s">
        <v>228</v>
      </c>
      <c r="P105" s="396" t="s">
        <v>227</v>
      </c>
      <c r="Q105" s="396" t="s">
        <v>226</v>
      </c>
      <c r="R105" s="395"/>
      <c r="S105" s="394" t="s">
        <v>229</v>
      </c>
      <c r="T105" s="393" t="s">
        <v>228</v>
      </c>
      <c r="U105" s="392" t="s">
        <v>227</v>
      </c>
      <c r="V105" s="392" t="s">
        <v>226</v>
      </c>
      <c r="W105" s="395"/>
      <c r="X105" s="398" t="s">
        <v>229</v>
      </c>
      <c r="Y105" s="398"/>
      <c r="Z105" s="397" t="s">
        <v>228</v>
      </c>
      <c r="AA105" s="396" t="s">
        <v>227</v>
      </c>
      <c r="AB105" s="396" t="s">
        <v>226</v>
      </c>
      <c r="AC105" s="395"/>
      <c r="AD105" s="394" t="s">
        <v>229</v>
      </c>
      <c r="AE105" s="393" t="s">
        <v>228</v>
      </c>
      <c r="AF105" s="392" t="s">
        <v>227</v>
      </c>
      <c r="AG105" s="392" t="s">
        <v>226</v>
      </c>
      <c r="AI105" s="398" t="s">
        <v>229</v>
      </c>
      <c r="AJ105" s="398"/>
      <c r="AK105" s="397" t="s">
        <v>228</v>
      </c>
      <c r="AL105" s="396" t="s">
        <v>227</v>
      </c>
      <c r="AM105" s="396" t="s">
        <v>226</v>
      </c>
      <c r="AO105" s="370"/>
      <c r="AP105" s="399"/>
      <c r="AQ105" s="398" t="s">
        <v>229</v>
      </c>
      <c r="AR105" s="398"/>
      <c r="AS105" s="397" t="s">
        <v>228</v>
      </c>
      <c r="AT105" s="396" t="s">
        <v>227</v>
      </c>
      <c r="AU105" s="396" t="s">
        <v>226</v>
      </c>
      <c r="AV105" s="395"/>
      <c r="AW105" s="394" t="s">
        <v>229</v>
      </c>
      <c r="AX105" s="393" t="s">
        <v>228</v>
      </c>
      <c r="AY105" s="392" t="s">
        <v>227</v>
      </c>
      <c r="AZ105" s="392" t="s">
        <v>226</v>
      </c>
      <c r="BA105" s="399"/>
      <c r="BB105" s="398" t="s">
        <v>229</v>
      </c>
      <c r="BC105" s="398"/>
      <c r="BD105" s="397" t="s">
        <v>228</v>
      </c>
      <c r="BE105" s="396" t="s">
        <v>227</v>
      </c>
      <c r="BF105" s="396" t="s">
        <v>226</v>
      </c>
      <c r="BG105" s="395"/>
      <c r="BH105" s="394" t="s">
        <v>229</v>
      </c>
      <c r="BI105" s="393" t="s">
        <v>228</v>
      </c>
      <c r="BJ105" s="392" t="s">
        <v>227</v>
      </c>
      <c r="BK105" s="392" t="s">
        <v>226</v>
      </c>
      <c r="BM105" s="398" t="s">
        <v>229</v>
      </c>
      <c r="BN105" s="398"/>
      <c r="BO105" s="397" t="s">
        <v>228</v>
      </c>
      <c r="BP105" s="396" t="s">
        <v>227</v>
      </c>
      <c r="BQ105" s="396" t="s">
        <v>226</v>
      </c>
      <c r="BR105" s="395"/>
      <c r="BS105" s="394" t="s">
        <v>229</v>
      </c>
      <c r="BT105" s="393" t="s">
        <v>228</v>
      </c>
      <c r="BU105" s="392" t="s">
        <v>227</v>
      </c>
      <c r="BV105" s="392" t="s">
        <v>226</v>
      </c>
      <c r="BW105" s="399"/>
      <c r="BX105" s="398" t="s">
        <v>229</v>
      </c>
      <c r="BY105" s="398"/>
      <c r="BZ105" s="397" t="s">
        <v>228</v>
      </c>
      <c r="CA105" s="396" t="s">
        <v>227</v>
      </c>
      <c r="CB105" s="396" t="s">
        <v>226</v>
      </c>
      <c r="CC105" s="395"/>
      <c r="CD105" s="394" t="s">
        <v>229</v>
      </c>
      <c r="CE105" s="393" t="s">
        <v>228</v>
      </c>
      <c r="CF105" s="392" t="s">
        <v>227</v>
      </c>
      <c r="CG105" s="392" t="s">
        <v>226</v>
      </c>
      <c r="CH105" s="399"/>
      <c r="CI105" s="398" t="s">
        <v>229</v>
      </c>
      <c r="CJ105" s="398"/>
      <c r="CK105" s="397" t="s">
        <v>228</v>
      </c>
      <c r="CL105" s="396" t="s">
        <v>227</v>
      </c>
      <c r="CM105" s="396" t="s">
        <v>226</v>
      </c>
      <c r="CN105" s="395"/>
      <c r="CO105" s="394" t="s">
        <v>229</v>
      </c>
      <c r="CP105" s="393" t="s">
        <v>228</v>
      </c>
      <c r="CQ105" s="392" t="s">
        <v>227</v>
      </c>
      <c r="CR105" s="392" t="s">
        <v>226</v>
      </c>
    </row>
    <row r="106" spans="1:96" x14ac:dyDescent="0.2">
      <c r="B106" s="746" t="s">
        <v>225</v>
      </c>
      <c r="C106" s="391" t="s">
        <v>274</v>
      </c>
      <c r="D106" s="390">
        <f>(AS106+BD106+BO106)/3</f>
        <v>47185.333333333336</v>
      </c>
      <c r="E106" s="390">
        <f>(+AT106+BE106)/2</f>
        <v>0</v>
      </c>
      <c r="F106" s="390">
        <f>(+AU106+BF106)/2</f>
        <v>0</v>
      </c>
      <c r="G106" s="386"/>
      <c r="H106" s="382" t="s">
        <v>225</v>
      </c>
      <c r="I106" s="381"/>
      <c r="J106" s="381"/>
      <c r="K106" s="381"/>
      <c r="M106" s="746" t="s">
        <v>225</v>
      </c>
      <c r="N106" s="391" t="s">
        <v>274</v>
      </c>
      <c r="O106" s="390">
        <f>(+BD106+BO106+BZ106)/3</f>
        <v>44660.666666666664</v>
      </c>
      <c r="P106" s="390">
        <f>(+AT106+BE106+BP106)/3</f>
        <v>0</v>
      </c>
      <c r="Q106" s="390">
        <f>(+AU106+BF106+BQ106)/3</f>
        <v>0</v>
      </c>
      <c r="R106" s="386"/>
      <c r="S106" s="382" t="s">
        <v>225</v>
      </c>
      <c r="T106" s="381"/>
      <c r="U106" s="381"/>
      <c r="V106" s="381"/>
      <c r="W106" s="386"/>
      <c r="X106" s="746" t="s">
        <v>225</v>
      </c>
      <c r="Y106" s="391" t="s">
        <v>274</v>
      </c>
      <c r="Z106" s="390">
        <f>(+BO106+BZ106+CK106)/3</f>
        <v>39846.333333333336</v>
      </c>
      <c r="AA106" s="390">
        <f>(+BE106+BP106+CA106)/3</f>
        <v>0</v>
      </c>
      <c r="AB106" s="390">
        <f>(+BF106+BQ106+CB106)/3</f>
        <v>0</v>
      </c>
      <c r="AC106" s="386"/>
      <c r="AD106" s="382" t="s">
        <v>225</v>
      </c>
      <c r="AE106" s="381"/>
      <c r="AF106" s="381"/>
      <c r="AG106" s="381"/>
      <c r="AI106" s="746" t="s">
        <v>225</v>
      </c>
      <c r="AJ106" s="391" t="s">
        <v>274</v>
      </c>
      <c r="AK106" s="390">
        <f t="shared" ref="AK106:AM107" si="84">IFERROR(Z106-O106,0)</f>
        <v>-4814.3333333333285</v>
      </c>
      <c r="AL106" s="390">
        <f t="shared" si="84"/>
        <v>0</v>
      </c>
      <c r="AM106" s="390">
        <f t="shared" si="84"/>
        <v>0</v>
      </c>
      <c r="AO106" s="370"/>
      <c r="AP106" s="386"/>
      <c r="AQ106" s="746" t="s">
        <v>225</v>
      </c>
      <c r="AR106" s="391" t="s">
        <v>275</v>
      </c>
      <c r="AS106" s="390">
        <v>47713</v>
      </c>
      <c r="AT106" s="390"/>
      <c r="AU106" s="390"/>
      <c r="AV106" s="386"/>
      <c r="AW106" s="382" t="s">
        <v>225</v>
      </c>
      <c r="AX106" s="381"/>
      <c r="AY106" s="381"/>
      <c r="AZ106" s="381"/>
      <c r="BA106" s="386"/>
      <c r="BB106" s="746" t="s">
        <v>225</v>
      </c>
      <c r="BC106" s="391" t="s">
        <v>275</v>
      </c>
      <c r="BD106" s="390">
        <v>48807</v>
      </c>
      <c r="BE106" s="390">
        <v>0</v>
      </c>
      <c r="BF106" s="390">
        <v>0</v>
      </c>
      <c r="BG106" s="386"/>
      <c r="BH106" s="382" t="s">
        <v>225</v>
      </c>
      <c r="BI106" s="381"/>
      <c r="BJ106" s="381"/>
      <c r="BK106" s="381"/>
      <c r="BM106" s="746" t="s">
        <v>225</v>
      </c>
      <c r="BN106" s="391" t="s">
        <v>274</v>
      </c>
      <c r="BO106" s="390">
        <v>45036</v>
      </c>
      <c r="BP106" s="390"/>
      <c r="BQ106" s="390"/>
      <c r="BR106" s="386"/>
      <c r="BS106" s="382" t="s">
        <v>225</v>
      </c>
      <c r="BT106" s="381"/>
      <c r="BU106" s="381"/>
      <c r="BV106" s="381"/>
      <c r="BW106" s="386"/>
      <c r="BX106" s="746" t="s">
        <v>225</v>
      </c>
      <c r="BY106" s="391" t="s">
        <v>274</v>
      </c>
      <c r="BZ106" s="390">
        <v>40139</v>
      </c>
      <c r="CA106" s="390"/>
      <c r="CB106" s="390"/>
      <c r="CC106" s="386"/>
      <c r="CD106" s="382" t="s">
        <v>225</v>
      </c>
      <c r="CE106" s="381"/>
      <c r="CF106" s="381"/>
      <c r="CG106" s="381"/>
      <c r="CH106" s="386"/>
      <c r="CI106" s="746" t="s">
        <v>225</v>
      </c>
      <c r="CJ106" s="391" t="s">
        <v>274</v>
      </c>
      <c r="CK106" s="390">
        <f>'AY2013-14-Census'!D23</f>
        <v>34364</v>
      </c>
      <c r="CL106" s="390"/>
      <c r="CM106" s="390"/>
      <c r="CN106" s="386"/>
      <c r="CO106" s="382" t="s">
        <v>225</v>
      </c>
      <c r="CP106" s="381"/>
      <c r="CQ106" s="381"/>
      <c r="CR106" s="381"/>
    </row>
    <row r="107" spans="1:96" x14ac:dyDescent="0.2">
      <c r="B107" s="747"/>
      <c r="C107" s="389" t="s">
        <v>272</v>
      </c>
      <c r="D107" s="388">
        <f>(AS107+BD107+BO107)/3</f>
        <v>40597.918705557189</v>
      </c>
      <c r="E107" s="388">
        <f>(+AT107+BE107)/2</f>
        <v>0</v>
      </c>
      <c r="F107" s="388">
        <f>(+AU107+BF107)/2</f>
        <v>0</v>
      </c>
      <c r="G107" s="387"/>
      <c r="H107" s="382"/>
      <c r="I107" s="375">
        <f>ROUND(((+D107*Matrices!$C$63)+(D107*Matrices!$E$67))*Matrices!$D$59,0)</f>
        <v>6238682</v>
      </c>
      <c r="J107" s="375">
        <f>ROUND(((+E107*Matrices!$D$63)+(E107*Matrices!$E$67))*Matrices!$D$59,0)</f>
        <v>0</v>
      </c>
      <c r="K107" s="375">
        <f>ROUND(((+F107*Matrices!$E$63)+(F107*Matrices!$E$67))*Matrices!$D$59,0)</f>
        <v>0</v>
      </c>
      <c r="M107" s="747"/>
      <c r="N107" s="389" t="s">
        <v>272</v>
      </c>
      <c r="O107" s="388">
        <f>(+BD107+BO107+BZ107)/3</f>
        <v>38555.525472592453</v>
      </c>
      <c r="P107" s="388">
        <f>(+AT107+BE107+BP107)/3</f>
        <v>0</v>
      </c>
      <c r="Q107" s="388">
        <f>(+AU107+BF107+BQ107)/3</f>
        <v>0</v>
      </c>
      <c r="R107" s="387"/>
      <c r="S107" s="382"/>
      <c r="T107" s="375">
        <f>ROUND(((+O107*Matrices!$C$63)+(O107*Matrices!$E$67))*Matrices!$D$59,0)</f>
        <v>5924828</v>
      </c>
      <c r="U107" s="375">
        <f>ROUND(((+P107*Matrices!$D$63)+(P107*Matrices!$E$67))*Matrices!$D$59,0)</f>
        <v>0</v>
      </c>
      <c r="V107" s="375">
        <f>ROUND(((+Q107*Matrices!$E$63)+(Q107*Matrices!$E$67))*Matrices!$D$59,0)</f>
        <v>0</v>
      </c>
      <c r="W107" s="387"/>
      <c r="X107" s="747"/>
      <c r="Y107" s="389" t="s">
        <v>272</v>
      </c>
      <c r="Z107" s="388">
        <f>(+BO107+BZ107+CK107)/3</f>
        <v>34925.331666666672</v>
      </c>
      <c r="AA107" s="388">
        <f>(+BE107+BP107+CA107)/3</f>
        <v>0</v>
      </c>
      <c r="AB107" s="388">
        <f>(+BF107+BQ107+CB107)/3</f>
        <v>0</v>
      </c>
      <c r="AC107" s="387"/>
      <c r="AD107" s="382"/>
      <c r="AE107" s="375">
        <f>ROUND(((+Z107*Matrices!$C$63)+(Z107*Matrices!$E$67))*Matrices!$D$59,0)</f>
        <v>5366976</v>
      </c>
      <c r="AF107" s="375">
        <f>ROUND(((+AA107*Matrices!$D$63)+(AA107*Matrices!$E$67))*Matrices!$D$59,0)</f>
        <v>0</v>
      </c>
      <c r="AG107" s="375">
        <f>ROUND(((+AB107*Matrices!$E$63)+(AB107*Matrices!$E$67))*Matrices!$D$59,0)</f>
        <v>0</v>
      </c>
      <c r="AI107" s="747"/>
      <c r="AJ107" s="389" t="s">
        <v>272</v>
      </c>
      <c r="AK107" s="388">
        <f t="shared" si="84"/>
        <v>-3630.1938059257809</v>
      </c>
      <c r="AL107" s="388">
        <f t="shared" si="84"/>
        <v>0</v>
      </c>
      <c r="AM107" s="388">
        <f t="shared" si="84"/>
        <v>0</v>
      </c>
      <c r="AO107" s="370"/>
      <c r="AP107" s="386"/>
      <c r="AQ107" s="751"/>
      <c r="AR107" s="389" t="s">
        <v>273</v>
      </c>
      <c r="AS107" s="388">
        <f>AS106*BO108</f>
        <v>40854.178698894211</v>
      </c>
      <c r="AT107" s="388"/>
      <c r="AU107" s="388"/>
      <c r="AV107" s="387"/>
      <c r="AW107" s="382"/>
      <c r="AX107" s="375">
        <f>ROUND(((+AS107*Matrices!$C$63)+(AS107*Matrices!$E$67))*Matrices!$D$59,0)</f>
        <v>6278062</v>
      </c>
      <c r="AY107" s="375">
        <f>ROUND(((+AT107*Matrices!$D$63)+(AT107*Matrices!$E$67))*Matrices!$D$59,0)</f>
        <v>0</v>
      </c>
      <c r="AZ107" s="375">
        <f>ROUND(((+AU107*Matrices!$E$63)+(AU107*Matrices!$E$67))*Matrices!$D$59,0)</f>
        <v>0</v>
      </c>
      <c r="BA107" s="386"/>
      <c r="BB107" s="751"/>
      <c r="BC107" s="389" t="s">
        <v>273</v>
      </c>
      <c r="BD107" s="388">
        <v>42377.575617777373</v>
      </c>
      <c r="BE107" s="388">
        <v>0</v>
      </c>
      <c r="BF107" s="388">
        <v>0</v>
      </c>
      <c r="BG107" s="387"/>
      <c r="BH107" s="382"/>
      <c r="BI107" s="375">
        <f>ROUND(((+BD107*Matrices!$C$63)+(BD107*Matrices!$E$67))*Matrices!$D$59,0)</f>
        <v>6512162</v>
      </c>
      <c r="BJ107" s="375">
        <f>ROUND(((+BE107*Matrices!$D$63)+(BE107*Matrices!$E$67))*Matrices!$D$59,0)</f>
        <v>0</v>
      </c>
      <c r="BK107" s="375">
        <f>ROUND(((+BF107*Matrices!$E$63)+(BF107*Matrices!$E$67))*Matrices!$D$59,0)</f>
        <v>0</v>
      </c>
      <c r="BM107" s="751"/>
      <c r="BN107" s="389" t="s">
        <v>272</v>
      </c>
      <c r="BO107" s="388">
        <v>38562.001799999998</v>
      </c>
      <c r="BP107" s="388"/>
      <c r="BQ107" s="388"/>
      <c r="BR107" s="387"/>
      <c r="BS107" s="382"/>
      <c r="BT107" s="375">
        <f>ROUND(((+BO107*Matrices!$C$63)+(BO107*Matrices!$E$67))*Matrices!$D$59,0)</f>
        <v>5925823</v>
      </c>
      <c r="BU107" s="375">
        <f>ROUND(((+BP107*Matrices!$D$63)+(BP107*Matrices!$E$67))*Matrices!$D$59,0)</f>
        <v>0</v>
      </c>
      <c r="BV107" s="375">
        <f>ROUND(((+BQ107*Matrices!$E$63)+(BQ107*Matrices!$E$67))*Matrices!$D$59,0)</f>
        <v>0</v>
      </c>
      <c r="BW107" s="386"/>
      <c r="BX107" s="751"/>
      <c r="BY107" s="389" t="s">
        <v>272</v>
      </c>
      <c r="BZ107" s="388">
        <v>34726.999000000003</v>
      </c>
      <c r="CA107" s="388"/>
      <c r="CB107" s="388"/>
      <c r="CC107" s="387"/>
      <c r="CD107" s="382"/>
      <c r="CE107" s="375">
        <f>ROUND(((+BZ107*Matrices!$C$63)+(BZ107*Matrices!$E$67))*Matrices!$D$59,0)</f>
        <v>5336498</v>
      </c>
      <c r="CF107" s="375">
        <f>ROUND(((+CA107*Matrices!$D$63)+(CA107*Matrices!$E$67))*Matrices!$D$59,0)</f>
        <v>0</v>
      </c>
      <c r="CG107" s="375">
        <f>ROUND(((+CB107*Matrices!$E$63)+(CB107*Matrices!$E$67))*Matrices!$D$59,0)</f>
        <v>0</v>
      </c>
      <c r="CH107" s="386"/>
      <c r="CI107" s="751"/>
      <c r="CJ107" s="389" t="s">
        <v>272</v>
      </c>
      <c r="CK107" s="388">
        <f>'AY2013-14-end_of_course'!D23</f>
        <v>31486.994200000001</v>
      </c>
      <c r="CL107" s="388"/>
      <c r="CM107" s="388"/>
      <c r="CN107" s="387"/>
      <c r="CO107" s="382"/>
      <c r="CP107" s="375">
        <f>ROUND(((+CK107*Matrices!$C$63)+(CK107*Matrices!$E$67))*Matrices!$D$59,0)</f>
        <v>4838606</v>
      </c>
      <c r="CQ107" s="375">
        <f>ROUND(((+CL107*Matrices!$D$63)+(CL107*Matrices!$E$67))*Matrices!$D$59,0)</f>
        <v>0</v>
      </c>
      <c r="CR107" s="375">
        <f>ROUND(((+CM107*Matrices!$E$63)+(CM107*Matrices!$E$67))*Matrices!$D$59,0)</f>
        <v>0</v>
      </c>
    </row>
    <row r="108" spans="1:96" x14ac:dyDescent="0.2">
      <c r="B108" s="748"/>
      <c r="C108" s="385" t="s">
        <v>270</v>
      </c>
      <c r="D108" s="384">
        <f>D107/D106</f>
        <v>0.86039274998355109</v>
      </c>
      <c r="E108" s="384">
        <f>IFERROR(E107/E106,0)</f>
        <v>0</v>
      </c>
      <c r="F108" s="384">
        <f>IFERROR(F107/F106,0)</f>
        <v>0</v>
      </c>
      <c r="G108" s="383"/>
      <c r="H108" s="382"/>
      <c r="I108" s="381"/>
      <c r="J108" s="381"/>
      <c r="K108" s="381"/>
      <c r="M108" s="748"/>
      <c r="N108" s="385" t="s">
        <v>270</v>
      </c>
      <c r="O108" s="384">
        <f>O107/O106</f>
        <v>0.8632993716900581</v>
      </c>
      <c r="P108" s="384">
        <f>IFERROR(P107/P106,0)</f>
        <v>0</v>
      </c>
      <c r="Q108" s="384">
        <f>IFERROR(Q107/Q106,0)</f>
        <v>0</v>
      </c>
      <c r="R108" s="383"/>
      <c r="S108" s="382"/>
      <c r="T108" s="381"/>
      <c r="U108" s="381"/>
      <c r="V108" s="381"/>
      <c r="W108" s="383"/>
      <c r="X108" s="748"/>
      <c r="Y108" s="385" t="s">
        <v>270</v>
      </c>
      <c r="Z108" s="384">
        <f>Z107/Z106</f>
        <v>0.87650051447644706</v>
      </c>
      <c r="AA108" s="384">
        <f>IFERROR(AA107/AA106,0)</f>
        <v>0</v>
      </c>
      <c r="AB108" s="384">
        <f>IFERROR(AB107/AB106,0)</f>
        <v>0</v>
      </c>
      <c r="AC108" s="383"/>
      <c r="AD108" s="382"/>
      <c r="AE108" s="381"/>
      <c r="AF108" s="381"/>
      <c r="AG108" s="381"/>
      <c r="AI108" s="748"/>
      <c r="AJ108" s="385"/>
      <c r="AK108" s="384"/>
      <c r="AL108" s="384"/>
      <c r="AM108" s="384"/>
      <c r="AO108" s="370"/>
      <c r="AP108" s="386"/>
      <c r="AQ108" s="752"/>
      <c r="AR108" s="385" t="s">
        <v>271</v>
      </c>
      <c r="AS108" s="384">
        <f>IFERROR(AS107/AS106,0)</f>
        <v>0.85624837463362624</v>
      </c>
      <c r="AT108" s="384">
        <f>IFERROR(AT107/AT106,0)</f>
        <v>0</v>
      </c>
      <c r="AU108" s="384">
        <f>IFERROR(AU107/AU106,0)</f>
        <v>0</v>
      </c>
      <c r="AV108" s="383"/>
      <c r="AW108" s="382"/>
      <c r="AX108" s="381"/>
      <c r="AY108" s="381"/>
      <c r="AZ108" s="381"/>
      <c r="BA108" s="386"/>
      <c r="BB108" s="752"/>
      <c r="BC108" s="385" t="s">
        <v>271</v>
      </c>
      <c r="BD108" s="384">
        <f>IFERROR(BD107/BD106,0)</f>
        <v>0.8682683962910519</v>
      </c>
      <c r="BE108" s="384">
        <f>IFERROR(BE107/BE106,0)</f>
        <v>0</v>
      </c>
      <c r="BF108" s="384">
        <f>IFERROR(BF107/BF106,0)</f>
        <v>0</v>
      </c>
      <c r="BG108" s="383"/>
      <c r="BH108" s="382"/>
      <c r="BI108" s="381"/>
      <c r="BJ108" s="381"/>
      <c r="BK108" s="381"/>
      <c r="BM108" s="752"/>
      <c r="BN108" s="385" t="s">
        <v>270</v>
      </c>
      <c r="BO108" s="384">
        <f>IFERROR(BO107/BO106,0)</f>
        <v>0.85624837463362635</v>
      </c>
      <c r="BP108" s="384">
        <f>IFERROR(BP107/BP106,0)</f>
        <v>0</v>
      </c>
      <c r="BQ108" s="384">
        <f>IFERROR(BQ107/BQ106,0)</f>
        <v>0</v>
      </c>
      <c r="BR108" s="383"/>
      <c r="BS108" s="382"/>
      <c r="BT108" s="381"/>
      <c r="BU108" s="381"/>
      <c r="BV108" s="381"/>
      <c r="BW108" s="386"/>
      <c r="BX108" s="752"/>
      <c r="BY108" s="385" t="s">
        <v>270</v>
      </c>
      <c r="BZ108" s="384">
        <f>BZ107/BZ106</f>
        <v>0.86516851441241693</v>
      </c>
      <c r="CA108" s="384" t="str">
        <f>IFERROR(CA107/CA106,"")</f>
        <v/>
      </c>
      <c r="CB108" s="384" t="str">
        <f>IFERROR(CB107/CB106,"")</f>
        <v/>
      </c>
      <c r="CC108" s="383"/>
      <c r="CD108" s="382"/>
      <c r="CE108" s="381"/>
      <c r="CF108" s="381"/>
      <c r="CG108" s="381"/>
      <c r="CH108" s="386"/>
      <c r="CI108" s="752"/>
      <c r="CJ108" s="385" t="s">
        <v>270</v>
      </c>
      <c r="CK108" s="384">
        <f>CK107/CK106</f>
        <v>0.91627849493656155</v>
      </c>
      <c r="CL108" s="384" t="str">
        <f>IFERROR(CL107/CL106,"")</f>
        <v/>
      </c>
      <c r="CM108" s="384" t="str">
        <f>IFERROR(CM107/CM106,"")</f>
        <v/>
      </c>
      <c r="CN108" s="383"/>
      <c r="CO108" s="382"/>
      <c r="CP108" s="381"/>
      <c r="CQ108" s="381"/>
      <c r="CR108" s="381"/>
    </row>
    <row r="109" spans="1:96" x14ac:dyDescent="0.2">
      <c r="B109" s="746" t="s">
        <v>224</v>
      </c>
      <c r="C109" s="391" t="s">
        <v>274</v>
      </c>
      <c r="D109" s="390">
        <f>(AS109+BD109+BO109)/3</f>
        <v>13449</v>
      </c>
      <c r="E109" s="390">
        <f>(+AT109+BE109)/2</f>
        <v>0</v>
      </c>
      <c r="F109" s="390">
        <f>(+AU109+BF109)/2</f>
        <v>0</v>
      </c>
      <c r="G109" s="386"/>
      <c r="H109" s="382" t="s">
        <v>224</v>
      </c>
      <c r="I109" s="381"/>
      <c r="J109" s="381"/>
      <c r="K109" s="381"/>
      <c r="M109" s="746" t="s">
        <v>224</v>
      </c>
      <c r="N109" s="391" t="s">
        <v>274</v>
      </c>
      <c r="O109" s="390">
        <f>(+BD109+BO109+BZ109)/3</f>
        <v>14943.333333333334</v>
      </c>
      <c r="P109" s="390">
        <f>(+AT109+BE109+BP109)/3</f>
        <v>0</v>
      </c>
      <c r="Q109" s="390">
        <f>(+AU109+BF109+BQ109)/3</f>
        <v>0</v>
      </c>
      <c r="R109" s="386"/>
      <c r="S109" s="382" t="s">
        <v>224</v>
      </c>
      <c r="T109" s="381"/>
      <c r="U109" s="381"/>
      <c r="V109" s="381"/>
      <c r="W109" s="386"/>
      <c r="X109" s="746" t="s">
        <v>224</v>
      </c>
      <c r="Y109" s="391" t="s">
        <v>274</v>
      </c>
      <c r="Z109" s="390">
        <f>(+BO109+BZ109+CK109)/3</f>
        <v>14919.666666666666</v>
      </c>
      <c r="AA109" s="390">
        <f>(+BE109+BP109+CA109)/3</f>
        <v>0</v>
      </c>
      <c r="AB109" s="390">
        <f>(+BF109+BQ109+CB109)/3</f>
        <v>0</v>
      </c>
      <c r="AC109" s="386"/>
      <c r="AD109" s="382" t="s">
        <v>224</v>
      </c>
      <c r="AE109" s="381"/>
      <c r="AF109" s="381"/>
      <c r="AG109" s="381"/>
      <c r="AI109" s="746" t="s">
        <v>224</v>
      </c>
      <c r="AJ109" s="391" t="s">
        <v>274</v>
      </c>
      <c r="AK109" s="390">
        <f t="shared" ref="AK109:AM110" si="85">IFERROR(Z109-O109,0)</f>
        <v>-23.666666666667879</v>
      </c>
      <c r="AL109" s="390">
        <f t="shared" si="85"/>
        <v>0</v>
      </c>
      <c r="AM109" s="390">
        <f t="shared" si="85"/>
        <v>0</v>
      </c>
      <c r="AO109" s="370"/>
      <c r="AP109" s="386"/>
      <c r="AQ109" s="746" t="s">
        <v>224</v>
      </c>
      <c r="AR109" s="391" t="s">
        <v>275</v>
      </c>
      <c r="AS109" s="390">
        <v>10977</v>
      </c>
      <c r="AT109" s="390"/>
      <c r="AU109" s="390"/>
      <c r="AV109" s="386"/>
      <c r="AW109" s="382" t="s">
        <v>224</v>
      </c>
      <c r="AX109" s="381"/>
      <c r="AY109" s="381"/>
      <c r="AZ109" s="381"/>
      <c r="BA109" s="386"/>
      <c r="BB109" s="746" t="s">
        <v>224</v>
      </c>
      <c r="BC109" s="391" t="s">
        <v>275</v>
      </c>
      <c r="BD109" s="390">
        <v>13128</v>
      </c>
      <c r="BE109" s="390">
        <v>0</v>
      </c>
      <c r="BF109" s="390">
        <v>0</v>
      </c>
      <c r="BG109" s="386"/>
      <c r="BH109" s="382" t="s">
        <v>224</v>
      </c>
      <c r="BI109" s="381"/>
      <c r="BJ109" s="381"/>
      <c r="BK109" s="381"/>
      <c r="BM109" s="746" t="s">
        <v>224</v>
      </c>
      <c r="BN109" s="391" t="s">
        <v>274</v>
      </c>
      <c r="BO109" s="390">
        <v>16242</v>
      </c>
      <c r="BP109" s="390"/>
      <c r="BQ109" s="390"/>
      <c r="BR109" s="386"/>
      <c r="BS109" s="382" t="s">
        <v>224</v>
      </c>
      <c r="BT109" s="381"/>
      <c r="BU109" s="381"/>
      <c r="BV109" s="381"/>
      <c r="BW109" s="386"/>
      <c r="BX109" s="746" t="s">
        <v>224</v>
      </c>
      <c r="BY109" s="391" t="s">
        <v>274</v>
      </c>
      <c r="BZ109" s="390">
        <v>15460</v>
      </c>
      <c r="CA109" s="390"/>
      <c r="CB109" s="390"/>
      <c r="CC109" s="386"/>
      <c r="CD109" s="382" t="s">
        <v>224</v>
      </c>
      <c r="CE109" s="381"/>
      <c r="CF109" s="381"/>
      <c r="CG109" s="381"/>
      <c r="CH109" s="386"/>
      <c r="CI109" s="746" t="s">
        <v>224</v>
      </c>
      <c r="CJ109" s="391" t="s">
        <v>274</v>
      </c>
      <c r="CK109" s="390">
        <f>'AY2013-14-Census'!D24</f>
        <v>13057</v>
      </c>
      <c r="CL109" s="390"/>
      <c r="CM109" s="390"/>
      <c r="CN109" s="386"/>
      <c r="CO109" s="382" t="s">
        <v>224</v>
      </c>
      <c r="CP109" s="381"/>
      <c r="CQ109" s="381"/>
      <c r="CR109" s="381"/>
    </row>
    <row r="110" spans="1:96" x14ac:dyDescent="0.2">
      <c r="B110" s="747"/>
      <c r="C110" s="389" t="s">
        <v>272</v>
      </c>
      <c r="D110" s="388">
        <f>(AS110+BD110+BO110)/3</f>
        <v>11942.17303919312</v>
      </c>
      <c r="E110" s="388">
        <f>(+AT110+BE110)/2</f>
        <v>0</v>
      </c>
      <c r="F110" s="388">
        <f>(+AU110+BF110)/2</f>
        <v>0</v>
      </c>
      <c r="G110" s="387"/>
      <c r="H110" s="382"/>
      <c r="I110" s="375">
        <f>ROUND(((+D110*Matrices!$C$64)+(D110*Matrices!$E$67))*Matrices!$D$59,0)</f>
        <v>2621665</v>
      </c>
      <c r="J110" s="375">
        <f>ROUND(((+E110*Matrices!$D$64)+(E110*Matrices!$E$67))*Matrices!$D$59,0)</f>
        <v>0</v>
      </c>
      <c r="K110" s="375">
        <f>ROUND(((+F110*Matrices!$E$64)+(F110*Matrices!$E$67))*Matrices!$D$59,0)</f>
        <v>0</v>
      </c>
      <c r="M110" s="747"/>
      <c r="N110" s="389" t="s">
        <v>272</v>
      </c>
      <c r="O110" s="388">
        <f>(+BD110+BO110+BZ110)/3</f>
        <v>13492.899172674219</v>
      </c>
      <c r="P110" s="388">
        <f>(+AT110+BE110+BP110)/3</f>
        <v>0</v>
      </c>
      <c r="Q110" s="388">
        <f>(+AU110+BF110+BQ110)/3</f>
        <v>0</v>
      </c>
      <c r="R110" s="387"/>
      <c r="S110" s="382"/>
      <c r="T110" s="375">
        <f>ROUND(((+O110*Matrices!$C$64)+(O110*Matrices!$E$67))*Matrices!$D$59,0)</f>
        <v>2962096</v>
      </c>
      <c r="U110" s="375">
        <f>ROUND(((+P110*Matrices!$D$64)+(P110*Matrices!$E$67))*Matrices!$D$59,0)</f>
        <v>0</v>
      </c>
      <c r="V110" s="375">
        <f>ROUND(((+Q110*Matrices!$E$64)+(Q110*Matrices!$E$67))*Matrices!$D$59,0)</f>
        <v>0</v>
      </c>
      <c r="W110" s="387"/>
      <c r="X110" s="747"/>
      <c r="Y110" s="389" t="s">
        <v>272</v>
      </c>
      <c r="Z110" s="388">
        <f>(+BO110+BZ110+CK110)/3</f>
        <v>13481.32</v>
      </c>
      <c r="AA110" s="388">
        <f>(+BE110+BP110+CA110)/3</f>
        <v>0</v>
      </c>
      <c r="AB110" s="388">
        <f>(+BF110+BQ110+CB110)/3</f>
        <v>0</v>
      </c>
      <c r="AC110" s="387"/>
      <c r="AD110" s="382"/>
      <c r="AE110" s="375">
        <f>ROUND(((+Z110*Matrices!$C$64)+(Z110*Matrices!$E$67))*Matrices!$D$59,0)</f>
        <v>2959554</v>
      </c>
      <c r="AF110" s="375">
        <f>ROUND(((+AA110*Matrices!$D$64)+(AA110*Matrices!$E$67))*Matrices!$D$59,0)</f>
        <v>0</v>
      </c>
      <c r="AG110" s="375">
        <f>ROUND(((+AB110*Matrices!$E$64)+(AB110*Matrices!$E$67))*Matrices!$D$59,0)</f>
        <v>0</v>
      </c>
      <c r="AI110" s="747"/>
      <c r="AJ110" s="389" t="s">
        <v>272</v>
      </c>
      <c r="AK110" s="388">
        <f t="shared" si="85"/>
        <v>-11.57917267421908</v>
      </c>
      <c r="AL110" s="388">
        <f t="shared" si="85"/>
        <v>0</v>
      </c>
      <c r="AM110" s="388">
        <f t="shared" si="85"/>
        <v>0</v>
      </c>
      <c r="AO110" s="370"/>
      <c r="AP110" s="386"/>
      <c r="AQ110" s="751"/>
      <c r="AR110" s="389" t="s">
        <v>273</v>
      </c>
      <c r="AS110" s="388">
        <f>AS109*BO111</f>
        <v>9538.8115995567041</v>
      </c>
      <c r="AT110" s="388"/>
      <c r="AU110" s="388"/>
      <c r="AV110" s="387"/>
      <c r="AW110" s="382"/>
      <c r="AX110" s="375">
        <f>ROUND(((+AS110*Matrices!$C$64)+(AS110*Matrices!$E$67))*Matrices!$D$59,0)</f>
        <v>2094055</v>
      </c>
      <c r="AY110" s="375">
        <f>ROUND(((+AT110*Matrices!$D$64)+(AT110*Matrices!$E$67))*Matrices!$D$59,0)</f>
        <v>0</v>
      </c>
      <c r="AZ110" s="375">
        <f>ROUND(((+AU110*Matrices!$E$64)+(AU110*Matrices!$E$67))*Matrices!$D$59,0)</f>
        <v>0</v>
      </c>
      <c r="BA110" s="386"/>
      <c r="BB110" s="751"/>
      <c r="BC110" s="389" t="s">
        <v>273</v>
      </c>
      <c r="BD110" s="388">
        <v>12173.707518022657</v>
      </c>
      <c r="BE110" s="388">
        <v>0</v>
      </c>
      <c r="BF110" s="388">
        <v>0</v>
      </c>
      <c r="BG110" s="387"/>
      <c r="BH110" s="382"/>
      <c r="BI110" s="375">
        <f>ROUND(((+BD110*Matrices!$C$64)+(BD110*Matrices!$E$67))*Matrices!$D$59,0)</f>
        <v>2672494</v>
      </c>
      <c r="BJ110" s="375">
        <f>ROUND(((+BE110*Matrices!$D$64)+(BE110*Matrices!$E$67))*Matrices!$D$59,0)</f>
        <v>0</v>
      </c>
      <c r="BK110" s="375">
        <f>ROUND(((+BF110*Matrices!$E$64)+(BF110*Matrices!$E$67))*Matrices!$D$59,0)</f>
        <v>0</v>
      </c>
      <c r="BM110" s="751"/>
      <c r="BN110" s="389" t="s">
        <v>272</v>
      </c>
      <c r="BO110" s="388">
        <v>14114</v>
      </c>
      <c r="BP110" s="388"/>
      <c r="BQ110" s="388"/>
      <c r="BR110" s="387"/>
      <c r="BS110" s="382"/>
      <c r="BT110" s="375">
        <f>ROUND(((+BO110*Matrices!$C$64)+(BO110*Matrices!$E$67))*Matrices!$D$59,0)</f>
        <v>3098446</v>
      </c>
      <c r="BU110" s="375">
        <f>ROUND(((+BP110*Matrices!$D$64)+(BP110*Matrices!$E$67))*Matrices!$D$59,0)</f>
        <v>0</v>
      </c>
      <c r="BV110" s="375">
        <f>ROUND(((+BQ110*Matrices!$E$64)+(BQ110*Matrices!$E$67))*Matrices!$D$59,0)</f>
        <v>0</v>
      </c>
      <c r="BW110" s="386"/>
      <c r="BX110" s="751"/>
      <c r="BY110" s="389" t="s">
        <v>272</v>
      </c>
      <c r="BZ110" s="388">
        <v>14190.99</v>
      </c>
      <c r="CA110" s="388"/>
      <c r="CB110" s="388"/>
      <c r="CC110" s="387"/>
      <c r="CD110" s="382"/>
      <c r="CE110" s="375">
        <f>ROUND(((+BZ110*Matrices!$C$64)+(BZ110*Matrices!$E$67))*Matrices!$D$59,0)</f>
        <v>3115348</v>
      </c>
      <c r="CF110" s="375">
        <f>ROUND(((+CA110*Matrices!$D$64)+(CA110*Matrices!$E$67))*Matrices!$D$59,0)</f>
        <v>0</v>
      </c>
      <c r="CG110" s="375">
        <f>ROUND(((+CB110*Matrices!$E$64)+(CB110*Matrices!$E$67))*Matrices!$D$59,0)</f>
        <v>0</v>
      </c>
      <c r="CH110" s="386"/>
      <c r="CI110" s="751"/>
      <c r="CJ110" s="389" t="s">
        <v>272</v>
      </c>
      <c r="CK110" s="388">
        <f>'AY2013-14-end_of_course'!D24</f>
        <v>12138.97</v>
      </c>
      <c r="CL110" s="388"/>
      <c r="CM110" s="388"/>
      <c r="CN110" s="387"/>
      <c r="CO110" s="382"/>
      <c r="CP110" s="375">
        <f>ROUND(((+CK110*Matrices!$C$64)+(CK110*Matrices!$E$67))*Matrices!$D$59,0)</f>
        <v>2664868</v>
      </c>
      <c r="CQ110" s="375">
        <f>ROUND(((+CL110*Matrices!$D$64)+(CL110*Matrices!$E$67))*Matrices!$D$59,0)</f>
        <v>0</v>
      </c>
      <c r="CR110" s="375">
        <f>ROUND(((+CM110*Matrices!$E$64)+(CM110*Matrices!$E$67))*Matrices!$D$59,0)</f>
        <v>0</v>
      </c>
    </row>
    <row r="111" spans="1:96" x14ac:dyDescent="0.2">
      <c r="B111" s="748"/>
      <c r="C111" s="385" t="s">
        <v>270</v>
      </c>
      <c r="D111" s="384">
        <f>D110/D109</f>
        <v>0.88795992558503378</v>
      </c>
      <c r="E111" s="384">
        <f>IFERROR(E110/E109,0)</f>
        <v>0</v>
      </c>
      <c r="F111" s="384">
        <f>IFERROR(F110/F109,0)</f>
        <v>0</v>
      </c>
      <c r="G111" s="383"/>
      <c r="H111" s="382"/>
      <c r="I111" s="381"/>
      <c r="J111" s="381"/>
      <c r="K111" s="381"/>
      <c r="M111" s="748"/>
      <c r="N111" s="385" t="s">
        <v>270</v>
      </c>
      <c r="O111" s="384">
        <f>O110/O109</f>
        <v>0.90293770952537711</v>
      </c>
      <c r="P111" s="384">
        <f>IFERROR(P110/P109,0)</f>
        <v>0</v>
      </c>
      <c r="Q111" s="384">
        <f>IFERROR(Q110/Q109,0)</f>
        <v>0</v>
      </c>
      <c r="R111" s="383"/>
      <c r="S111" s="382"/>
      <c r="T111" s="381"/>
      <c r="U111" s="381"/>
      <c r="V111" s="381"/>
      <c r="W111" s="383"/>
      <c r="X111" s="748"/>
      <c r="Y111" s="385" t="s">
        <v>270</v>
      </c>
      <c r="Z111" s="384">
        <f>Z110/Z109</f>
        <v>0.90359391407314726</v>
      </c>
      <c r="AA111" s="384">
        <f>IFERROR(AA110/AA109,0)</f>
        <v>0</v>
      </c>
      <c r="AB111" s="384">
        <f>IFERROR(AB110/AB109,0)</f>
        <v>0</v>
      </c>
      <c r="AC111" s="383"/>
      <c r="AD111" s="382"/>
      <c r="AE111" s="381"/>
      <c r="AF111" s="381"/>
      <c r="AG111" s="381"/>
      <c r="AI111" s="748"/>
      <c r="AJ111" s="385"/>
      <c r="AK111" s="384"/>
      <c r="AL111" s="384"/>
      <c r="AM111" s="384"/>
      <c r="AO111" s="370"/>
      <c r="AP111" s="386"/>
      <c r="AQ111" s="752"/>
      <c r="AR111" s="385" t="s">
        <v>271</v>
      </c>
      <c r="AS111" s="384">
        <f>IFERROR(AS110/AS109,0)</f>
        <v>0.86898165250584891</v>
      </c>
      <c r="AT111" s="384">
        <f>IFERROR(AT110/AT109,0)</f>
        <v>0</v>
      </c>
      <c r="AU111" s="384">
        <f>IFERROR(AU110/AU109,0)</f>
        <v>0</v>
      </c>
      <c r="AV111" s="383"/>
      <c r="AW111" s="382"/>
      <c r="AX111" s="381"/>
      <c r="AY111" s="381"/>
      <c r="AZ111" s="381"/>
      <c r="BA111" s="386"/>
      <c r="BB111" s="752"/>
      <c r="BC111" s="385" t="s">
        <v>271</v>
      </c>
      <c r="BD111" s="384">
        <f>IFERROR(BD110/BD109,0)</f>
        <v>0.92730861654651553</v>
      </c>
      <c r="BE111" s="384">
        <f>IFERROR(BE110/BE109,0)</f>
        <v>0</v>
      </c>
      <c r="BF111" s="384">
        <f>IFERROR(BF110/BF109,0)</f>
        <v>0</v>
      </c>
      <c r="BG111" s="383"/>
      <c r="BH111" s="382"/>
      <c r="BI111" s="381"/>
      <c r="BJ111" s="381"/>
      <c r="BK111" s="381"/>
      <c r="BM111" s="752"/>
      <c r="BN111" s="385" t="s">
        <v>270</v>
      </c>
      <c r="BO111" s="384">
        <f>IFERROR(BO110/BO109,0)</f>
        <v>0.86898165250584902</v>
      </c>
      <c r="BP111" s="384">
        <f>IFERROR(BP110/BP109,0)</f>
        <v>0</v>
      </c>
      <c r="BQ111" s="384">
        <f>IFERROR(BQ110/BQ109,0)</f>
        <v>0</v>
      </c>
      <c r="BR111" s="383"/>
      <c r="BS111" s="382"/>
      <c r="BT111" s="381"/>
      <c r="BU111" s="381"/>
      <c r="BV111" s="381"/>
      <c r="BW111" s="386"/>
      <c r="BX111" s="752"/>
      <c r="BY111" s="385" t="s">
        <v>270</v>
      </c>
      <c r="BZ111" s="384">
        <f>BZ110/BZ109</f>
        <v>0.9179165588615783</v>
      </c>
      <c r="CA111" s="384" t="str">
        <f>IFERROR(CA110/CA109,"")</f>
        <v/>
      </c>
      <c r="CB111" s="384" t="str">
        <f>IFERROR(CB110/CB109,"")</f>
        <v/>
      </c>
      <c r="CC111" s="383"/>
      <c r="CD111" s="382"/>
      <c r="CE111" s="381"/>
      <c r="CF111" s="381"/>
      <c r="CG111" s="381"/>
      <c r="CH111" s="386"/>
      <c r="CI111" s="752"/>
      <c r="CJ111" s="385" t="s">
        <v>270</v>
      </c>
      <c r="CK111" s="384">
        <f>CK110/CK109</f>
        <v>0.92969058742437005</v>
      </c>
      <c r="CL111" s="384" t="str">
        <f>IFERROR(CL110/CL109,"")</f>
        <v/>
      </c>
      <c r="CM111" s="384" t="str">
        <f>IFERROR(CM110/CM109,"")</f>
        <v/>
      </c>
      <c r="CN111" s="383"/>
      <c r="CO111" s="382"/>
      <c r="CP111" s="381"/>
      <c r="CQ111" s="381"/>
      <c r="CR111" s="381"/>
    </row>
    <row r="112" spans="1:96" x14ac:dyDescent="0.2">
      <c r="B112" s="746" t="s">
        <v>223</v>
      </c>
      <c r="C112" s="391" t="s">
        <v>274</v>
      </c>
      <c r="D112" s="390">
        <f>(AS112+BD112+BO112)/3</f>
        <v>14392.166666666666</v>
      </c>
      <c r="E112" s="390">
        <f>(+AT112+BE112)/2</f>
        <v>0</v>
      </c>
      <c r="F112" s="390">
        <f>(+AU112+BF112)/2</f>
        <v>0</v>
      </c>
      <c r="G112" s="386"/>
      <c r="H112" s="382" t="s">
        <v>223</v>
      </c>
      <c r="I112" s="381"/>
      <c r="J112" s="381"/>
      <c r="K112" s="381"/>
      <c r="M112" s="746" t="s">
        <v>223</v>
      </c>
      <c r="N112" s="391" t="s">
        <v>274</v>
      </c>
      <c r="O112" s="390">
        <f>(+BD112+BO112+BZ112)/3</f>
        <v>14724.333333333334</v>
      </c>
      <c r="P112" s="390">
        <f>(+AT112+BE112+BP112)/3</f>
        <v>0</v>
      </c>
      <c r="Q112" s="390">
        <f>(+AU112+BF112+BQ112)/3</f>
        <v>0</v>
      </c>
      <c r="R112" s="386"/>
      <c r="S112" s="382" t="s">
        <v>223</v>
      </c>
      <c r="T112" s="381"/>
      <c r="U112" s="381"/>
      <c r="V112" s="381"/>
      <c r="W112" s="386"/>
      <c r="X112" s="746" t="s">
        <v>223</v>
      </c>
      <c r="Y112" s="391" t="s">
        <v>274</v>
      </c>
      <c r="Z112" s="390">
        <f>(+BO112+BZ112+CK112)/3</f>
        <v>15104.833333333334</v>
      </c>
      <c r="AA112" s="390">
        <f>(+BE112+BP112+CA112)/3</f>
        <v>0</v>
      </c>
      <c r="AB112" s="390">
        <f>(+BF112+BQ112+CB112)/3</f>
        <v>0</v>
      </c>
      <c r="AC112" s="386"/>
      <c r="AD112" s="382" t="s">
        <v>223</v>
      </c>
      <c r="AE112" s="381"/>
      <c r="AF112" s="381"/>
      <c r="AG112" s="381"/>
      <c r="AI112" s="746" t="s">
        <v>223</v>
      </c>
      <c r="AJ112" s="391" t="s">
        <v>274</v>
      </c>
      <c r="AK112" s="390">
        <f t="shared" ref="AK112:AM113" si="86">IFERROR(Z112-O112,0)</f>
        <v>380.5</v>
      </c>
      <c r="AL112" s="390">
        <f t="shared" si="86"/>
        <v>0</v>
      </c>
      <c r="AM112" s="390">
        <f t="shared" si="86"/>
        <v>0</v>
      </c>
      <c r="AO112" s="370"/>
      <c r="AP112" s="386"/>
      <c r="AQ112" s="746" t="s">
        <v>223</v>
      </c>
      <c r="AR112" s="391" t="s">
        <v>275</v>
      </c>
      <c r="AS112" s="390">
        <v>13941</v>
      </c>
      <c r="AT112" s="390"/>
      <c r="AU112" s="390"/>
      <c r="AV112" s="386"/>
      <c r="AW112" s="382" t="s">
        <v>223</v>
      </c>
      <c r="AX112" s="381"/>
      <c r="AY112" s="381"/>
      <c r="AZ112" s="381"/>
      <c r="BA112" s="386"/>
      <c r="BB112" s="746" t="s">
        <v>223</v>
      </c>
      <c r="BC112" s="391" t="s">
        <v>275</v>
      </c>
      <c r="BD112" s="390">
        <v>14020</v>
      </c>
      <c r="BE112" s="390">
        <v>0</v>
      </c>
      <c r="BF112" s="390">
        <v>0</v>
      </c>
      <c r="BG112" s="386"/>
      <c r="BH112" s="382" t="s">
        <v>223</v>
      </c>
      <c r="BI112" s="381"/>
      <c r="BJ112" s="381"/>
      <c r="BK112" s="381"/>
      <c r="BM112" s="746" t="s">
        <v>223</v>
      </c>
      <c r="BN112" s="391" t="s">
        <v>274</v>
      </c>
      <c r="BO112" s="390">
        <v>15215.5</v>
      </c>
      <c r="BP112" s="390"/>
      <c r="BQ112" s="390"/>
      <c r="BR112" s="386"/>
      <c r="BS112" s="382" t="s">
        <v>223</v>
      </c>
      <c r="BT112" s="381"/>
      <c r="BU112" s="381"/>
      <c r="BV112" s="381"/>
      <c r="BW112" s="386"/>
      <c r="BX112" s="746" t="s">
        <v>223</v>
      </c>
      <c r="BY112" s="391" t="s">
        <v>274</v>
      </c>
      <c r="BZ112" s="390">
        <v>14937.5</v>
      </c>
      <c r="CA112" s="390"/>
      <c r="CB112" s="390"/>
      <c r="CC112" s="386"/>
      <c r="CD112" s="382" t="s">
        <v>223</v>
      </c>
      <c r="CE112" s="381"/>
      <c r="CF112" s="381"/>
      <c r="CG112" s="381"/>
      <c r="CH112" s="386"/>
      <c r="CI112" s="746" t="s">
        <v>223</v>
      </c>
      <c r="CJ112" s="391" t="s">
        <v>274</v>
      </c>
      <c r="CK112" s="390">
        <f>'AY2013-14-Census'!D25</f>
        <v>15161.5</v>
      </c>
      <c r="CL112" s="390"/>
      <c r="CM112" s="390"/>
      <c r="CN112" s="386"/>
      <c r="CO112" s="382" t="s">
        <v>223</v>
      </c>
      <c r="CP112" s="381"/>
      <c r="CQ112" s="381"/>
      <c r="CR112" s="381"/>
    </row>
    <row r="113" spans="1:96" x14ac:dyDescent="0.2">
      <c r="B113" s="747"/>
      <c r="C113" s="389" t="s">
        <v>272</v>
      </c>
      <c r="D113" s="388">
        <f>(AS113+BD113+BO113)/3</f>
        <v>13719.699248095383</v>
      </c>
      <c r="E113" s="388">
        <f>(+AT113+BE113)/2</f>
        <v>0</v>
      </c>
      <c r="F113" s="388">
        <f>(+AU113+BF113)/2</f>
        <v>0</v>
      </c>
      <c r="G113" s="387"/>
      <c r="H113" s="382"/>
      <c r="I113" s="375">
        <f>ROUND(((+D113*Matrices!$C$65)+(D113*Matrices!$E$67))*Matrices!$D$59,0)</f>
        <v>4685140</v>
      </c>
      <c r="J113" s="375">
        <f>ROUND(((+E113*Matrices!$D$65)+(E113*Matrices!$E$67))*Matrices!$D$59,0)</f>
        <v>0</v>
      </c>
      <c r="K113" s="375">
        <f>ROUND(((+F113*Matrices!$E$65)+(F113*Matrices!$E$67))*Matrices!$D$59,0)</f>
        <v>0</v>
      </c>
      <c r="M113" s="747"/>
      <c r="N113" s="389" t="s">
        <v>272</v>
      </c>
      <c r="O113" s="388">
        <f>(+BD113+BO113+BZ113)/3</f>
        <v>13934.187769668779</v>
      </c>
      <c r="P113" s="388">
        <f>(+AT113+BE113+BP113)/3</f>
        <v>0</v>
      </c>
      <c r="Q113" s="388">
        <f>(+AU113+BF113+BQ113)/3</f>
        <v>0</v>
      </c>
      <c r="R113" s="387"/>
      <c r="S113" s="382"/>
      <c r="T113" s="375">
        <f>ROUND(((+O113*Matrices!$C$65)+(O113*Matrices!$E$67))*Matrices!$D$59,0)</f>
        <v>4758386</v>
      </c>
      <c r="U113" s="375">
        <f>ROUND(((+P113*Matrices!$D$65)+(P113*Matrices!$E$67))*Matrices!$D$59,0)</f>
        <v>0</v>
      </c>
      <c r="V113" s="375">
        <f>ROUND(((+Q113*Matrices!$E$65)+(Q113*Matrices!$E$67))*Matrices!$D$59,0)</f>
        <v>0</v>
      </c>
      <c r="W113" s="387"/>
      <c r="X113" s="747"/>
      <c r="Y113" s="389" t="s">
        <v>272</v>
      </c>
      <c r="Z113" s="388">
        <f>(+BO113+BZ113+CK113)/3</f>
        <v>14145.533333333333</v>
      </c>
      <c r="AA113" s="388">
        <f>(+BE113+BP113+CA113)/3</f>
        <v>0</v>
      </c>
      <c r="AB113" s="388">
        <f>(+BF113+BQ113+CB113)/3</f>
        <v>0</v>
      </c>
      <c r="AC113" s="387"/>
      <c r="AD113" s="382"/>
      <c r="AE113" s="375">
        <f>ROUND(((+Z113*Matrices!$C$65)+(Z113*Matrices!$E$67))*Matrices!$D$59,0)</f>
        <v>4830558</v>
      </c>
      <c r="AF113" s="375">
        <f>ROUND(((+AA113*Matrices!$D$65)+(AA113*Matrices!$E$67))*Matrices!$D$59,0)</f>
        <v>0</v>
      </c>
      <c r="AG113" s="375">
        <f>ROUND(((+AB113*Matrices!$E$65)+(AB113*Matrices!$E$67))*Matrices!$D$59,0)</f>
        <v>0</v>
      </c>
      <c r="AI113" s="747"/>
      <c r="AJ113" s="389" t="s">
        <v>272</v>
      </c>
      <c r="AK113" s="388">
        <f t="shared" si="86"/>
        <v>211.34556366455399</v>
      </c>
      <c r="AL113" s="388">
        <f t="shared" si="86"/>
        <v>0</v>
      </c>
      <c r="AM113" s="388">
        <f t="shared" si="86"/>
        <v>0</v>
      </c>
      <c r="AO113" s="370"/>
      <c r="AP113" s="386"/>
      <c r="AQ113" s="751"/>
      <c r="AR113" s="389" t="s">
        <v>273</v>
      </c>
      <c r="AS113" s="388">
        <f>AS112*BO114</f>
        <v>12944.134435279813</v>
      </c>
      <c r="AT113" s="388"/>
      <c r="AU113" s="388"/>
      <c r="AV113" s="387"/>
      <c r="AW113" s="382"/>
      <c r="AX113" s="375">
        <f>ROUND(((+AS113*Matrices!$C$65)+(AS113*Matrices!$E$67))*Matrices!$D$59,0)</f>
        <v>4420292</v>
      </c>
      <c r="AY113" s="375">
        <f>ROUND(((+AT113*Matrices!$D$65)+(AT113*Matrices!$E$67))*Matrices!$D$59,0)</f>
        <v>0</v>
      </c>
      <c r="AZ113" s="375">
        <f>ROUND(((+AU113*Matrices!$E$65)+(AU113*Matrices!$E$67))*Matrices!$D$59,0)</f>
        <v>0</v>
      </c>
      <c r="BA113" s="386"/>
      <c r="BB113" s="751"/>
      <c r="BC113" s="389" t="s">
        <v>273</v>
      </c>
      <c r="BD113" s="388">
        <v>14087.463309006336</v>
      </c>
      <c r="BE113" s="388">
        <v>0</v>
      </c>
      <c r="BF113" s="388">
        <v>0</v>
      </c>
      <c r="BG113" s="387"/>
      <c r="BH113" s="382"/>
      <c r="BI113" s="375">
        <f>ROUND(((+BD113*Matrices!$C$65)+(BD113*Matrices!$E$67))*Matrices!$D$59,0)</f>
        <v>4810728</v>
      </c>
      <c r="BJ113" s="375">
        <f>ROUND(((+BE113*Matrices!$D$65)+(BE113*Matrices!$E$67))*Matrices!$D$59,0)</f>
        <v>0</v>
      </c>
      <c r="BK113" s="375">
        <f>ROUND(((+BF113*Matrices!$E$65)+(BF113*Matrices!$E$67))*Matrices!$D$59,0)</f>
        <v>0</v>
      </c>
      <c r="BM113" s="751"/>
      <c r="BN113" s="389" t="s">
        <v>272</v>
      </c>
      <c r="BO113" s="388">
        <v>14127.5</v>
      </c>
      <c r="BP113" s="388"/>
      <c r="BQ113" s="388"/>
      <c r="BR113" s="387"/>
      <c r="BS113" s="382"/>
      <c r="BT113" s="375">
        <f>ROUND(((+BO113*Matrices!$C$65)+(BO113*Matrices!$E$67))*Matrices!$D$59,0)</f>
        <v>4824400</v>
      </c>
      <c r="BU113" s="375">
        <f>ROUND(((+BP113*Matrices!$D$65)+(BP113*Matrices!$E$67))*Matrices!$D$59,0)</f>
        <v>0</v>
      </c>
      <c r="BV113" s="375">
        <f>ROUND(((+BQ113*Matrices!$E$65)+(BQ113*Matrices!$E$67))*Matrices!$D$59,0)</f>
        <v>0</v>
      </c>
      <c r="BW113" s="386"/>
      <c r="BX113" s="751"/>
      <c r="BY113" s="389" t="s">
        <v>272</v>
      </c>
      <c r="BZ113" s="388">
        <v>13587.6</v>
      </c>
      <c r="CA113" s="388"/>
      <c r="CB113" s="388"/>
      <c r="CC113" s="387"/>
      <c r="CD113" s="382"/>
      <c r="CE113" s="375">
        <f>ROUND(((+BZ113*Matrices!$C$65)+(BZ113*Matrices!$E$67))*Matrices!$D$59,0)</f>
        <v>4640030</v>
      </c>
      <c r="CF113" s="375">
        <f>ROUND(((+CA113*Matrices!$D$65)+(CA113*Matrices!$E$67))*Matrices!$D$59,0)</f>
        <v>0</v>
      </c>
      <c r="CG113" s="375">
        <f>ROUND(((+CB113*Matrices!$E$65)+(CB113*Matrices!$E$67))*Matrices!$D$59,0)</f>
        <v>0</v>
      </c>
      <c r="CH113" s="386"/>
      <c r="CI113" s="751"/>
      <c r="CJ113" s="389" t="s">
        <v>272</v>
      </c>
      <c r="CK113" s="388">
        <f>'AY2013-14-end_of_course'!D25</f>
        <v>14721.5</v>
      </c>
      <c r="CL113" s="388"/>
      <c r="CM113" s="388"/>
      <c r="CN113" s="387"/>
      <c r="CO113" s="382"/>
      <c r="CP113" s="375">
        <f>ROUND(((+CK113*Matrices!$C$65)+(CK113*Matrices!$E$67))*Matrices!$D$59,0)</f>
        <v>5027245</v>
      </c>
      <c r="CQ113" s="375">
        <f>ROUND(((+CL113*Matrices!$D$65)+(CL113*Matrices!$E$67))*Matrices!$D$59,0)</f>
        <v>0</v>
      </c>
      <c r="CR113" s="375">
        <f>ROUND(((+CM113*Matrices!$E$65)+(CM113*Matrices!$E$67))*Matrices!$D$59,0)</f>
        <v>0</v>
      </c>
    </row>
    <row r="114" spans="1:96" x14ac:dyDescent="0.2">
      <c r="B114" s="748"/>
      <c r="C114" s="385" t="s">
        <v>270</v>
      </c>
      <c r="D114" s="384">
        <f>D113/D112</f>
        <v>0.95327545642389144</v>
      </c>
      <c r="E114" s="384">
        <f>IFERROR(E113/E112,0)</f>
        <v>0</v>
      </c>
      <c r="F114" s="384">
        <f>IFERROR(F113/F112,0)</f>
        <v>0</v>
      </c>
      <c r="G114" s="383"/>
      <c r="H114" s="382"/>
      <c r="I114" s="381"/>
      <c r="J114" s="381"/>
      <c r="K114" s="381"/>
      <c r="M114" s="748"/>
      <c r="N114" s="385" t="s">
        <v>270</v>
      </c>
      <c r="O114" s="384">
        <f>O113/O112</f>
        <v>0.94633743030825013</v>
      </c>
      <c r="P114" s="384">
        <f>IFERROR(P113/P112,0)</f>
        <v>0</v>
      </c>
      <c r="Q114" s="384">
        <f>IFERROR(Q113/Q112,0)</f>
        <v>0</v>
      </c>
      <c r="R114" s="383"/>
      <c r="S114" s="382"/>
      <c r="T114" s="381"/>
      <c r="U114" s="381"/>
      <c r="V114" s="381"/>
      <c r="W114" s="383"/>
      <c r="X114" s="748"/>
      <c r="Y114" s="385" t="s">
        <v>270</v>
      </c>
      <c r="Z114" s="384">
        <f>Z113/Z112</f>
        <v>0.93649052731465643</v>
      </c>
      <c r="AA114" s="384">
        <f>IFERROR(AA113/AA112,0)</f>
        <v>0</v>
      </c>
      <c r="AB114" s="384">
        <f>IFERROR(AB113/AB112,0)</f>
        <v>0</v>
      </c>
      <c r="AC114" s="383"/>
      <c r="AD114" s="382"/>
      <c r="AE114" s="381"/>
      <c r="AF114" s="381"/>
      <c r="AG114" s="381"/>
      <c r="AI114" s="748"/>
      <c r="AJ114" s="385"/>
      <c r="AK114" s="384"/>
      <c r="AL114" s="384"/>
      <c r="AM114" s="384"/>
      <c r="AO114" s="370"/>
      <c r="AP114" s="386"/>
      <c r="AQ114" s="752"/>
      <c r="AR114" s="385" t="s">
        <v>271</v>
      </c>
      <c r="AS114" s="384">
        <f>IFERROR(AS113/AS112,0)</f>
        <v>0.92849396996483846</v>
      </c>
      <c r="AT114" s="384">
        <f>IFERROR(AT113/AT112,0)</f>
        <v>0</v>
      </c>
      <c r="AU114" s="384">
        <f>IFERROR(AU113/AU112,0)</f>
        <v>0</v>
      </c>
      <c r="AV114" s="383"/>
      <c r="AW114" s="382"/>
      <c r="AX114" s="381"/>
      <c r="AY114" s="381"/>
      <c r="AZ114" s="381"/>
      <c r="BA114" s="386"/>
      <c r="BB114" s="752"/>
      <c r="BC114" s="385" t="s">
        <v>271</v>
      </c>
      <c r="BD114" s="384">
        <f>IFERROR(BD113/BD112,0)</f>
        <v>1.0048119335953165</v>
      </c>
      <c r="BE114" s="384">
        <f>IFERROR(BE113/BE112,0)</f>
        <v>0</v>
      </c>
      <c r="BF114" s="384">
        <f>IFERROR(BF113/BF112,0)</f>
        <v>0</v>
      </c>
      <c r="BG114" s="383"/>
      <c r="BH114" s="382"/>
      <c r="BI114" s="381"/>
      <c r="BJ114" s="381"/>
      <c r="BK114" s="381"/>
      <c r="BM114" s="752"/>
      <c r="BN114" s="385" t="s">
        <v>270</v>
      </c>
      <c r="BO114" s="384">
        <f>IFERROR(BO113/BO112,0)</f>
        <v>0.92849396996483846</v>
      </c>
      <c r="BP114" s="384">
        <f>IFERROR(BP113/BP112,0)</f>
        <v>0</v>
      </c>
      <c r="BQ114" s="384">
        <f>IFERROR(BQ113/BQ112,0)</f>
        <v>0</v>
      </c>
      <c r="BR114" s="383"/>
      <c r="BS114" s="382"/>
      <c r="BT114" s="381"/>
      <c r="BU114" s="381"/>
      <c r="BV114" s="381"/>
      <c r="BW114" s="386"/>
      <c r="BX114" s="752"/>
      <c r="BY114" s="385" t="s">
        <v>270</v>
      </c>
      <c r="BZ114" s="384">
        <f>BZ113/BZ112</f>
        <v>0.90963012552301259</v>
      </c>
      <c r="CA114" s="384" t="str">
        <f>IFERROR(CA113/CA112,"")</f>
        <v/>
      </c>
      <c r="CB114" s="384" t="str">
        <f>IFERROR(CB113/CB112,"")</f>
        <v/>
      </c>
      <c r="CC114" s="383"/>
      <c r="CD114" s="382"/>
      <c r="CE114" s="381"/>
      <c r="CF114" s="381"/>
      <c r="CG114" s="381"/>
      <c r="CH114" s="386"/>
      <c r="CI114" s="752"/>
      <c r="CJ114" s="385" t="s">
        <v>270</v>
      </c>
      <c r="CK114" s="384">
        <f>CK113/CK112</f>
        <v>0.97097912475678527</v>
      </c>
      <c r="CL114" s="384" t="str">
        <f>IFERROR(CL113/CL112,"")</f>
        <v/>
      </c>
      <c r="CM114" s="384" t="str">
        <f>IFERROR(CM113/CM112,"")</f>
        <v/>
      </c>
      <c r="CN114" s="383"/>
      <c r="CO114" s="382"/>
      <c r="CP114" s="381"/>
      <c r="CQ114" s="381"/>
      <c r="CR114" s="381"/>
    </row>
    <row r="115" spans="1:96" x14ac:dyDescent="0.2">
      <c r="B115" s="380" t="s">
        <v>141</v>
      </c>
      <c r="C115" s="379"/>
      <c r="D115" s="378">
        <f>D113+D110+D107</f>
        <v>66259.790992845694</v>
      </c>
      <c r="E115" s="378">
        <f>E113+E110+E107</f>
        <v>0</v>
      </c>
      <c r="F115" s="378">
        <f>F113+F110+F107</f>
        <v>0</v>
      </c>
      <c r="G115" s="377"/>
      <c r="H115" s="376" t="s">
        <v>141</v>
      </c>
      <c r="I115" s="375">
        <f>I107+I110+I113</f>
        <v>13545487</v>
      </c>
      <c r="J115" s="375">
        <f>J107+J110+J113</f>
        <v>0</v>
      </c>
      <c r="K115" s="375">
        <f>K107+K110+K113</f>
        <v>0</v>
      </c>
      <c r="M115" s="380" t="s">
        <v>141</v>
      </c>
      <c r="N115" s="379"/>
      <c r="O115" s="378">
        <f>O113+O110+O107</f>
        <v>65982.612414935458</v>
      </c>
      <c r="P115" s="378">
        <f>P113+P110+P107</f>
        <v>0</v>
      </c>
      <c r="Q115" s="378">
        <f>Q113+Q110+Q107</f>
        <v>0</v>
      </c>
      <c r="R115" s="377"/>
      <c r="S115" s="376" t="s">
        <v>141</v>
      </c>
      <c r="T115" s="375">
        <f>T107+T110+T113</f>
        <v>13645310</v>
      </c>
      <c r="U115" s="375">
        <f>U107+U110+U113</f>
        <v>0</v>
      </c>
      <c r="V115" s="375">
        <f>V107+V110+V113</f>
        <v>0</v>
      </c>
      <c r="W115" s="377"/>
      <c r="X115" s="380" t="s">
        <v>141</v>
      </c>
      <c r="Y115" s="379"/>
      <c r="Z115" s="378">
        <f>Z113+Z110+Z107</f>
        <v>62552.185000000005</v>
      </c>
      <c r="AA115" s="378">
        <f>AA113+AA110+AA107</f>
        <v>0</v>
      </c>
      <c r="AB115" s="378">
        <f>AB113+AB110+AB107</f>
        <v>0</v>
      </c>
      <c r="AC115" s="377"/>
      <c r="AD115" s="376" t="s">
        <v>141</v>
      </c>
      <c r="AE115" s="375">
        <f>AE107+AE110+AE113</f>
        <v>13157088</v>
      </c>
      <c r="AF115" s="375">
        <f>AF107+AF110+AF113</f>
        <v>0</v>
      </c>
      <c r="AG115" s="375">
        <f>AG107+AG110+AG113</f>
        <v>0</v>
      </c>
      <c r="AI115" s="380" t="s">
        <v>141</v>
      </c>
      <c r="AJ115" s="379"/>
      <c r="AK115" s="378">
        <f>AK113+AK110+AK107</f>
        <v>-3430.427414935446</v>
      </c>
      <c r="AL115" s="378">
        <f>AL113+AL110+AL107</f>
        <v>0</v>
      </c>
      <c r="AM115" s="378">
        <f>AM113+AM110+AM107</f>
        <v>0</v>
      </c>
      <c r="AO115" s="370"/>
      <c r="AP115" s="374"/>
      <c r="AQ115" s="380" t="s">
        <v>141</v>
      </c>
      <c r="AR115" s="379"/>
      <c r="AS115" s="378">
        <f>AS113+AS110+AS107</f>
        <v>63337.124733730729</v>
      </c>
      <c r="AT115" s="378">
        <f>AT113+AT110+AT107</f>
        <v>0</v>
      </c>
      <c r="AU115" s="378">
        <f>AU113+AU110+AU107</f>
        <v>0</v>
      </c>
      <c r="AV115" s="377"/>
      <c r="AW115" s="376" t="s">
        <v>141</v>
      </c>
      <c r="AX115" s="375">
        <f>AX107+AX110+AX113</f>
        <v>12792409</v>
      </c>
      <c r="AY115" s="375">
        <f>AY107+AY110+AY113</f>
        <v>0</v>
      </c>
      <c r="AZ115" s="375">
        <f>AZ107+AZ110+AZ113</f>
        <v>0</v>
      </c>
      <c r="BA115" s="374"/>
      <c r="BB115" s="380" t="s">
        <v>141</v>
      </c>
      <c r="BC115" s="379"/>
      <c r="BD115" s="378">
        <f>BD113+BD110+BD107</f>
        <v>68638.746444806369</v>
      </c>
      <c r="BE115" s="378">
        <f>BE113+BE110+BE107</f>
        <v>0</v>
      </c>
      <c r="BF115" s="378">
        <f>BF113+BF110+BF107</f>
        <v>0</v>
      </c>
      <c r="BG115" s="377"/>
      <c r="BH115" s="376" t="s">
        <v>141</v>
      </c>
      <c r="BI115" s="375">
        <f>BI107+BI110+BI113</f>
        <v>13995384</v>
      </c>
      <c r="BJ115" s="375">
        <f>BJ107+BJ110+BJ113</f>
        <v>0</v>
      </c>
      <c r="BK115" s="375">
        <f>BK107+BK110+BK113</f>
        <v>0</v>
      </c>
      <c r="BM115" s="380" t="s">
        <v>141</v>
      </c>
      <c r="BN115" s="379"/>
      <c r="BO115" s="378">
        <f>BO113+BO110+BO107</f>
        <v>66803.501799999998</v>
      </c>
      <c r="BP115" s="378">
        <f>BP113+BP110+BP107</f>
        <v>0</v>
      </c>
      <c r="BQ115" s="378">
        <f>BQ113+BQ110+BQ107</f>
        <v>0</v>
      </c>
      <c r="BR115" s="377"/>
      <c r="BS115" s="376" t="s">
        <v>141</v>
      </c>
      <c r="BT115" s="375">
        <f>BT107+BT110+BT113</f>
        <v>13848669</v>
      </c>
      <c r="BU115" s="375">
        <f>BU107+BU110+BU113</f>
        <v>0</v>
      </c>
      <c r="BV115" s="375">
        <f>BV107+BV110+BV113</f>
        <v>0</v>
      </c>
      <c r="BW115" s="374"/>
      <c r="BX115" s="380" t="s">
        <v>141</v>
      </c>
      <c r="BY115" s="379"/>
      <c r="BZ115" s="378">
        <f>BZ113+BZ110+BZ107</f>
        <v>62505.589000000007</v>
      </c>
      <c r="CA115" s="378">
        <f>CA113+CA110+CA107</f>
        <v>0</v>
      </c>
      <c r="CB115" s="378">
        <f>CB113+CB110+CB107</f>
        <v>0</v>
      </c>
      <c r="CC115" s="377"/>
      <c r="CD115" s="376" t="s">
        <v>141</v>
      </c>
      <c r="CE115" s="375">
        <f>CE107+CE110+CE113</f>
        <v>13091876</v>
      </c>
      <c r="CF115" s="375">
        <f>CF107+CF110+CF113</f>
        <v>0</v>
      </c>
      <c r="CG115" s="375">
        <f>CG107+CG110+CG113</f>
        <v>0</v>
      </c>
      <c r="CH115" s="374"/>
      <c r="CI115" s="380" t="s">
        <v>141</v>
      </c>
      <c r="CJ115" s="379"/>
      <c r="CK115" s="378">
        <f>CK113+CK110+CK107</f>
        <v>58347.464200000002</v>
      </c>
      <c r="CL115" s="378">
        <f>CL113+CL110+CL107</f>
        <v>0</v>
      </c>
      <c r="CM115" s="378">
        <f>CM113+CM110+CM107</f>
        <v>0</v>
      </c>
      <c r="CN115" s="377"/>
      <c r="CO115" s="376" t="s">
        <v>141</v>
      </c>
      <c r="CP115" s="375">
        <f>CP107+CP110+CP113</f>
        <v>12530719</v>
      </c>
      <c r="CQ115" s="375">
        <f>CQ107+CQ110+CQ113</f>
        <v>0</v>
      </c>
      <c r="CR115" s="375">
        <f>CR107+CR110+CR113</f>
        <v>0</v>
      </c>
    </row>
    <row r="116" spans="1:96" x14ac:dyDescent="0.2">
      <c r="D116" s="373" t="s">
        <v>269</v>
      </c>
      <c r="E116" s="373"/>
      <c r="F116" s="350">
        <f>SUM(D115:F115)</f>
        <v>66259.790992845694</v>
      </c>
      <c r="G116" s="350"/>
      <c r="H116" s="369"/>
      <c r="I116" s="372" t="s">
        <v>268</v>
      </c>
      <c r="J116" s="371"/>
      <c r="K116" s="368">
        <f>SUM(I115:K115)</f>
        <v>13545487</v>
      </c>
      <c r="O116" s="373" t="s">
        <v>269</v>
      </c>
      <c r="P116" s="373"/>
      <c r="Q116" s="350">
        <f>SUM(O115:Q115)</f>
        <v>65982.612414935458</v>
      </c>
      <c r="R116" s="350"/>
      <c r="S116" s="369"/>
      <c r="T116" s="372" t="s">
        <v>268</v>
      </c>
      <c r="U116" s="371"/>
      <c r="V116" s="368">
        <f>SUM(T115:V115)</f>
        <v>13645310</v>
      </c>
      <c r="W116" s="350"/>
      <c r="Z116" s="373" t="s">
        <v>269</v>
      </c>
      <c r="AA116" s="373"/>
      <c r="AB116" s="350">
        <f>SUM(Z115:AB115)</f>
        <v>62552.185000000005</v>
      </c>
      <c r="AC116" s="350"/>
      <c r="AD116" s="369"/>
      <c r="AE116" s="372" t="s">
        <v>268</v>
      </c>
      <c r="AF116" s="371"/>
      <c r="AG116" s="368">
        <f>SUM(AE115:AG115)</f>
        <v>13157088</v>
      </c>
      <c r="AK116" s="373" t="s">
        <v>269</v>
      </c>
      <c r="AL116" s="373"/>
      <c r="AM116" s="350">
        <f>SUM(AK115:AM115)</f>
        <v>-3430.427414935446</v>
      </c>
      <c r="AO116" s="368">
        <f>ROUND(AG116-V116,0)</f>
        <v>-488222</v>
      </c>
      <c r="AP116" s="374"/>
      <c r="AS116" s="373" t="s">
        <v>269</v>
      </c>
      <c r="AT116" s="373"/>
      <c r="AU116" s="350">
        <f>SUM(AS115:AU115)</f>
        <v>63337.124733730729</v>
      </c>
      <c r="AV116" s="350"/>
      <c r="AW116" s="369"/>
      <c r="AX116" s="372" t="s">
        <v>268</v>
      </c>
      <c r="AY116" s="371"/>
      <c r="AZ116" s="368">
        <f>SUM(AX115:AZ115)</f>
        <v>12792409</v>
      </c>
      <c r="BA116" s="374"/>
      <c r="BD116" s="373" t="s">
        <v>269</v>
      </c>
      <c r="BE116" s="373"/>
      <c r="BF116" s="350">
        <f>SUM(BD115:BF115)</f>
        <v>68638.746444806369</v>
      </c>
      <c r="BG116" s="350"/>
      <c r="BH116" s="369"/>
      <c r="BI116" s="372" t="s">
        <v>268</v>
      </c>
      <c r="BJ116" s="371"/>
      <c r="BK116" s="368">
        <f>SUM(BI115:BK115)</f>
        <v>13995384</v>
      </c>
      <c r="BO116" s="373" t="s">
        <v>269</v>
      </c>
      <c r="BP116" s="373"/>
      <c r="BQ116" s="350">
        <f>SUM(BO115:BQ115)</f>
        <v>66803.501799999998</v>
      </c>
      <c r="BR116" s="350"/>
      <c r="BS116" s="369"/>
      <c r="BT116" s="372" t="s">
        <v>268</v>
      </c>
      <c r="BU116" s="371"/>
      <c r="BV116" s="368">
        <f>SUM(BT115:BV115)</f>
        <v>13848669</v>
      </c>
      <c r="BW116" s="374"/>
      <c r="BZ116" s="373" t="s">
        <v>269</v>
      </c>
      <c r="CA116" s="373"/>
      <c r="CB116" s="350">
        <f>SUM(BZ115:CB115)</f>
        <v>62505.589000000007</v>
      </c>
      <c r="CC116" s="350"/>
      <c r="CD116" s="369"/>
      <c r="CE116" s="372" t="s">
        <v>268</v>
      </c>
      <c r="CF116" s="371"/>
      <c r="CG116" s="368">
        <f>SUM(CE115:CG115)</f>
        <v>13091876</v>
      </c>
      <c r="CH116" s="374"/>
      <c r="CK116" s="373" t="s">
        <v>269</v>
      </c>
      <c r="CL116" s="373"/>
      <c r="CM116" s="350">
        <f>SUM(CK115:CM115)</f>
        <v>58347.464200000002</v>
      </c>
      <c r="CN116" s="350"/>
      <c r="CO116" s="369"/>
      <c r="CP116" s="372" t="s">
        <v>268</v>
      </c>
      <c r="CQ116" s="371"/>
      <c r="CR116" s="368">
        <f>SUM(CP115:CR115)</f>
        <v>12530719</v>
      </c>
    </row>
    <row r="117" spans="1:96" x14ac:dyDescent="0.2">
      <c r="H117" s="369"/>
      <c r="I117" s="369"/>
      <c r="J117" s="369"/>
      <c r="K117" s="369"/>
      <c r="S117" s="369"/>
      <c r="T117" s="369"/>
      <c r="U117" s="369"/>
      <c r="V117" s="369"/>
      <c r="AD117" s="369"/>
      <c r="AE117" s="369"/>
      <c r="AF117" s="369"/>
      <c r="AG117" s="369"/>
      <c r="AO117" s="370"/>
      <c r="AW117" s="369"/>
      <c r="AX117" s="369"/>
      <c r="AY117" s="369"/>
      <c r="AZ117" s="369"/>
      <c r="BH117" s="369"/>
      <c r="BI117" s="369"/>
      <c r="BJ117" s="369"/>
      <c r="BK117" s="369"/>
      <c r="BS117" s="369"/>
      <c r="BT117" s="369"/>
      <c r="BU117" s="369"/>
      <c r="BV117" s="369"/>
      <c r="CD117" s="369"/>
      <c r="CE117" s="369"/>
      <c r="CF117" s="369"/>
      <c r="CG117" s="369"/>
      <c r="CO117" s="369"/>
      <c r="CP117" s="369"/>
      <c r="CQ117" s="369"/>
      <c r="CR117" s="369"/>
    </row>
    <row r="118" spans="1:96" x14ac:dyDescent="0.2">
      <c r="A118" s="110" t="s">
        <v>69</v>
      </c>
      <c r="B118" s="402"/>
      <c r="C118" s="401"/>
      <c r="D118" s="749" t="s">
        <v>276</v>
      </c>
      <c r="E118" s="749"/>
      <c r="F118" s="750"/>
      <c r="G118" s="400"/>
      <c r="H118" s="393"/>
      <c r="I118" s="753" t="s">
        <v>276</v>
      </c>
      <c r="J118" s="754"/>
      <c r="K118" s="755"/>
      <c r="M118" s="402"/>
      <c r="N118" s="401"/>
      <c r="O118" s="749" t="s">
        <v>276</v>
      </c>
      <c r="P118" s="749"/>
      <c r="Q118" s="750"/>
      <c r="R118" s="400"/>
      <c r="S118" s="393"/>
      <c r="T118" s="753" t="s">
        <v>276</v>
      </c>
      <c r="U118" s="754"/>
      <c r="V118" s="755"/>
      <c r="W118" s="400"/>
      <c r="X118" s="402"/>
      <c r="Y118" s="401"/>
      <c r="Z118" s="749" t="s">
        <v>276</v>
      </c>
      <c r="AA118" s="749"/>
      <c r="AB118" s="750"/>
      <c r="AC118" s="400"/>
      <c r="AD118" s="393"/>
      <c r="AE118" s="753" t="s">
        <v>276</v>
      </c>
      <c r="AF118" s="754"/>
      <c r="AG118" s="755"/>
      <c r="AI118" s="402"/>
      <c r="AJ118" s="401"/>
      <c r="AK118" s="749" t="s">
        <v>276</v>
      </c>
      <c r="AL118" s="749"/>
      <c r="AM118" s="750"/>
      <c r="AO118" s="370"/>
      <c r="AP118" s="403"/>
      <c r="AQ118" s="402"/>
      <c r="AR118" s="401"/>
      <c r="AS118" s="756" t="s">
        <v>276</v>
      </c>
      <c r="AT118" s="756"/>
      <c r="AU118" s="757"/>
      <c r="AV118" s="400"/>
      <c r="AW118" s="393"/>
      <c r="AX118" s="753" t="s">
        <v>276</v>
      </c>
      <c r="AY118" s="754"/>
      <c r="AZ118" s="755"/>
      <c r="BA118" s="403"/>
      <c r="BB118" s="402"/>
      <c r="BC118" s="401"/>
      <c r="BD118" s="756" t="s">
        <v>276</v>
      </c>
      <c r="BE118" s="756"/>
      <c r="BF118" s="757"/>
      <c r="BG118" s="400"/>
      <c r="BH118" s="393"/>
      <c r="BI118" s="753" t="s">
        <v>276</v>
      </c>
      <c r="BJ118" s="754"/>
      <c r="BK118" s="755"/>
      <c r="BM118" s="402"/>
      <c r="BN118" s="401"/>
      <c r="BO118" s="756" t="s">
        <v>276</v>
      </c>
      <c r="BP118" s="756"/>
      <c r="BQ118" s="757"/>
      <c r="BR118" s="400"/>
      <c r="BS118" s="393"/>
      <c r="BT118" s="753" t="s">
        <v>276</v>
      </c>
      <c r="BU118" s="754"/>
      <c r="BV118" s="755"/>
      <c r="BW118" s="403"/>
      <c r="BX118" s="402"/>
      <c r="BY118" s="401"/>
      <c r="BZ118" s="756" t="s">
        <v>276</v>
      </c>
      <c r="CA118" s="756"/>
      <c r="CB118" s="757"/>
      <c r="CC118" s="400"/>
      <c r="CD118" s="393"/>
      <c r="CE118" s="753" t="s">
        <v>276</v>
      </c>
      <c r="CF118" s="754"/>
      <c r="CG118" s="755"/>
      <c r="CH118" s="403"/>
      <c r="CI118" s="402"/>
      <c r="CJ118" s="401"/>
      <c r="CK118" s="756" t="s">
        <v>276</v>
      </c>
      <c r="CL118" s="756"/>
      <c r="CM118" s="757"/>
      <c r="CN118" s="400"/>
      <c r="CO118" s="393"/>
      <c r="CP118" s="753" t="s">
        <v>276</v>
      </c>
      <c r="CQ118" s="754"/>
      <c r="CR118" s="755"/>
    </row>
    <row r="119" spans="1:96" x14ac:dyDescent="0.2">
      <c r="B119" s="398" t="s">
        <v>229</v>
      </c>
      <c r="C119" s="398"/>
      <c r="D119" s="397" t="s">
        <v>228</v>
      </c>
      <c r="E119" s="396" t="s">
        <v>227</v>
      </c>
      <c r="F119" s="396" t="s">
        <v>226</v>
      </c>
      <c r="G119" s="395"/>
      <c r="H119" s="394" t="s">
        <v>229</v>
      </c>
      <c r="I119" s="393" t="s">
        <v>228</v>
      </c>
      <c r="J119" s="392" t="s">
        <v>227</v>
      </c>
      <c r="K119" s="392" t="s">
        <v>226</v>
      </c>
      <c r="M119" s="398" t="s">
        <v>229</v>
      </c>
      <c r="N119" s="398"/>
      <c r="O119" s="397" t="s">
        <v>228</v>
      </c>
      <c r="P119" s="396" t="s">
        <v>227</v>
      </c>
      <c r="Q119" s="396" t="s">
        <v>226</v>
      </c>
      <c r="R119" s="395"/>
      <c r="S119" s="394" t="s">
        <v>229</v>
      </c>
      <c r="T119" s="393" t="s">
        <v>228</v>
      </c>
      <c r="U119" s="392" t="s">
        <v>227</v>
      </c>
      <c r="V119" s="392" t="s">
        <v>226</v>
      </c>
      <c r="W119" s="395"/>
      <c r="X119" s="398" t="s">
        <v>229</v>
      </c>
      <c r="Y119" s="398"/>
      <c r="Z119" s="397" t="s">
        <v>228</v>
      </c>
      <c r="AA119" s="396" t="s">
        <v>227</v>
      </c>
      <c r="AB119" s="396" t="s">
        <v>226</v>
      </c>
      <c r="AC119" s="395"/>
      <c r="AD119" s="394" t="s">
        <v>229</v>
      </c>
      <c r="AE119" s="393" t="s">
        <v>228</v>
      </c>
      <c r="AF119" s="392" t="s">
        <v>227</v>
      </c>
      <c r="AG119" s="392" t="s">
        <v>226</v>
      </c>
      <c r="AI119" s="398" t="s">
        <v>229</v>
      </c>
      <c r="AJ119" s="398"/>
      <c r="AK119" s="397" t="s">
        <v>228</v>
      </c>
      <c r="AL119" s="396" t="s">
        <v>227</v>
      </c>
      <c r="AM119" s="396" t="s">
        <v>226</v>
      </c>
      <c r="AO119" s="370"/>
      <c r="AP119" s="399"/>
      <c r="AQ119" s="398" t="s">
        <v>229</v>
      </c>
      <c r="AR119" s="398"/>
      <c r="AS119" s="397" t="s">
        <v>228</v>
      </c>
      <c r="AT119" s="396" t="s">
        <v>227</v>
      </c>
      <c r="AU119" s="396" t="s">
        <v>226</v>
      </c>
      <c r="AV119" s="395"/>
      <c r="AW119" s="394" t="s">
        <v>229</v>
      </c>
      <c r="AX119" s="393" t="s">
        <v>228</v>
      </c>
      <c r="AY119" s="392" t="s">
        <v>227</v>
      </c>
      <c r="AZ119" s="392" t="s">
        <v>226</v>
      </c>
      <c r="BA119" s="399"/>
      <c r="BB119" s="398" t="s">
        <v>229</v>
      </c>
      <c r="BC119" s="398"/>
      <c r="BD119" s="397" t="s">
        <v>228</v>
      </c>
      <c r="BE119" s="396" t="s">
        <v>227</v>
      </c>
      <c r="BF119" s="396" t="s">
        <v>226</v>
      </c>
      <c r="BG119" s="395"/>
      <c r="BH119" s="394" t="s">
        <v>229</v>
      </c>
      <c r="BI119" s="393" t="s">
        <v>228</v>
      </c>
      <c r="BJ119" s="392" t="s">
        <v>227</v>
      </c>
      <c r="BK119" s="392" t="s">
        <v>226</v>
      </c>
      <c r="BM119" s="398" t="s">
        <v>229</v>
      </c>
      <c r="BN119" s="398"/>
      <c r="BO119" s="397" t="s">
        <v>228</v>
      </c>
      <c r="BP119" s="396" t="s">
        <v>227</v>
      </c>
      <c r="BQ119" s="396" t="s">
        <v>226</v>
      </c>
      <c r="BR119" s="395"/>
      <c r="BS119" s="394" t="s">
        <v>229</v>
      </c>
      <c r="BT119" s="393" t="s">
        <v>228</v>
      </c>
      <c r="BU119" s="392" t="s">
        <v>227</v>
      </c>
      <c r="BV119" s="392" t="s">
        <v>226</v>
      </c>
      <c r="BW119" s="399"/>
      <c r="BX119" s="398" t="s">
        <v>229</v>
      </c>
      <c r="BY119" s="398"/>
      <c r="BZ119" s="397" t="s">
        <v>228</v>
      </c>
      <c r="CA119" s="396" t="s">
        <v>227</v>
      </c>
      <c r="CB119" s="396" t="s">
        <v>226</v>
      </c>
      <c r="CC119" s="395"/>
      <c r="CD119" s="394" t="s">
        <v>229</v>
      </c>
      <c r="CE119" s="393" t="s">
        <v>228</v>
      </c>
      <c r="CF119" s="392" t="s">
        <v>227</v>
      </c>
      <c r="CG119" s="392" t="s">
        <v>226</v>
      </c>
      <c r="CH119" s="399"/>
      <c r="CI119" s="398" t="s">
        <v>229</v>
      </c>
      <c r="CJ119" s="398"/>
      <c r="CK119" s="397" t="s">
        <v>228</v>
      </c>
      <c r="CL119" s="396" t="s">
        <v>227</v>
      </c>
      <c r="CM119" s="396" t="s">
        <v>226</v>
      </c>
      <c r="CN119" s="395"/>
      <c r="CO119" s="394" t="s">
        <v>229</v>
      </c>
      <c r="CP119" s="393" t="s">
        <v>228</v>
      </c>
      <c r="CQ119" s="392" t="s">
        <v>227</v>
      </c>
      <c r="CR119" s="392" t="s">
        <v>226</v>
      </c>
    </row>
    <row r="120" spans="1:96" x14ac:dyDescent="0.2">
      <c r="B120" s="746" t="s">
        <v>225</v>
      </c>
      <c r="C120" s="391" t="s">
        <v>274</v>
      </c>
      <c r="D120" s="390">
        <f>(AS120+BD120+BO120)/3</f>
        <v>13543.6</v>
      </c>
      <c r="E120" s="390">
        <f>(+AT120+BE120)/2</f>
        <v>0</v>
      </c>
      <c r="F120" s="390">
        <f>(+AU120+BF120)/2</f>
        <v>0</v>
      </c>
      <c r="G120" s="386"/>
      <c r="H120" s="382" t="s">
        <v>225</v>
      </c>
      <c r="I120" s="381"/>
      <c r="J120" s="381"/>
      <c r="K120" s="381"/>
      <c r="M120" s="746" t="s">
        <v>225</v>
      </c>
      <c r="N120" s="391" t="s">
        <v>274</v>
      </c>
      <c r="O120" s="390">
        <f>(+BD120+BO120+BZ120)/3</f>
        <v>13705.066666666666</v>
      </c>
      <c r="P120" s="390">
        <f>(+AT120+BE120+BP120)/3</f>
        <v>0</v>
      </c>
      <c r="Q120" s="390">
        <f>(+AU120+BF120+BQ120)/3</f>
        <v>0</v>
      </c>
      <c r="R120" s="386"/>
      <c r="S120" s="382" t="s">
        <v>225</v>
      </c>
      <c r="T120" s="381"/>
      <c r="U120" s="381"/>
      <c r="V120" s="381"/>
      <c r="W120" s="386"/>
      <c r="X120" s="746" t="s">
        <v>225</v>
      </c>
      <c r="Y120" s="391" t="s">
        <v>274</v>
      </c>
      <c r="Z120" s="390">
        <f>(+BO120+BZ120+CK120)/3</f>
        <v>12283.599999999999</v>
      </c>
      <c r="AA120" s="390">
        <f>(+BE120+BP120+CA120)/3</f>
        <v>0</v>
      </c>
      <c r="AB120" s="390">
        <f>(+BF120+BQ120+CB120)/3</f>
        <v>0</v>
      </c>
      <c r="AC120" s="386"/>
      <c r="AD120" s="382" t="s">
        <v>225</v>
      </c>
      <c r="AE120" s="381"/>
      <c r="AF120" s="381"/>
      <c r="AG120" s="381"/>
      <c r="AI120" s="746" t="s">
        <v>225</v>
      </c>
      <c r="AJ120" s="391" t="s">
        <v>274</v>
      </c>
      <c r="AK120" s="390">
        <f t="shared" ref="AK120:AM121" si="87">IFERROR(Z120-O120,0)</f>
        <v>-1421.4666666666672</v>
      </c>
      <c r="AL120" s="390">
        <f t="shared" si="87"/>
        <v>0</v>
      </c>
      <c r="AM120" s="390">
        <f t="shared" si="87"/>
        <v>0</v>
      </c>
      <c r="AO120" s="370"/>
      <c r="AP120" s="386"/>
      <c r="AQ120" s="746" t="s">
        <v>225</v>
      </c>
      <c r="AR120" s="391" t="s">
        <v>275</v>
      </c>
      <c r="AS120" s="390">
        <v>13012</v>
      </c>
      <c r="AT120" s="390"/>
      <c r="AU120" s="390"/>
      <c r="AV120" s="386"/>
      <c r="AW120" s="382" t="s">
        <v>225</v>
      </c>
      <c r="AX120" s="381"/>
      <c r="AY120" s="381"/>
      <c r="AZ120" s="381"/>
      <c r="BA120" s="386"/>
      <c r="BB120" s="746" t="s">
        <v>225</v>
      </c>
      <c r="BC120" s="391" t="s">
        <v>275</v>
      </c>
      <c r="BD120" s="390">
        <v>13983</v>
      </c>
      <c r="BE120" s="390">
        <v>0</v>
      </c>
      <c r="BF120" s="390">
        <v>0</v>
      </c>
      <c r="BG120" s="386"/>
      <c r="BH120" s="382" t="s">
        <v>225</v>
      </c>
      <c r="BI120" s="381"/>
      <c r="BJ120" s="381"/>
      <c r="BK120" s="381"/>
      <c r="BM120" s="746" t="s">
        <v>225</v>
      </c>
      <c r="BN120" s="391" t="s">
        <v>274</v>
      </c>
      <c r="BO120" s="390">
        <v>13635.8</v>
      </c>
      <c r="BP120" s="390"/>
      <c r="BQ120" s="390"/>
      <c r="BR120" s="386"/>
      <c r="BS120" s="382" t="s">
        <v>225</v>
      </c>
      <c r="BT120" s="381"/>
      <c r="BU120" s="381"/>
      <c r="BV120" s="381"/>
      <c r="BW120" s="386"/>
      <c r="BX120" s="746" t="s">
        <v>225</v>
      </c>
      <c r="BY120" s="391" t="s">
        <v>274</v>
      </c>
      <c r="BZ120" s="390">
        <v>13496.4</v>
      </c>
      <c r="CA120" s="390"/>
      <c r="CB120" s="390"/>
      <c r="CC120" s="386"/>
      <c r="CD120" s="382" t="s">
        <v>225</v>
      </c>
      <c r="CE120" s="381"/>
      <c r="CF120" s="381"/>
      <c r="CG120" s="381"/>
      <c r="CH120" s="386"/>
      <c r="CI120" s="746" t="s">
        <v>225</v>
      </c>
      <c r="CJ120" s="391" t="s">
        <v>274</v>
      </c>
      <c r="CK120" s="390">
        <f>'AY2013-14-Census'!D26</f>
        <v>9718.6</v>
      </c>
      <c r="CL120" s="390"/>
      <c r="CM120" s="390"/>
      <c r="CN120" s="386"/>
      <c r="CO120" s="382" t="s">
        <v>225</v>
      </c>
      <c r="CP120" s="381"/>
      <c r="CQ120" s="381"/>
      <c r="CR120" s="381"/>
    </row>
    <row r="121" spans="1:96" x14ac:dyDescent="0.2">
      <c r="B121" s="747"/>
      <c r="C121" s="389" t="s">
        <v>272</v>
      </c>
      <c r="D121" s="388">
        <f>(AS121+BD121+BO121)/3</f>
        <v>12076.501313627343</v>
      </c>
      <c r="E121" s="388">
        <f>(+AT121+BE121)/2</f>
        <v>0</v>
      </c>
      <c r="F121" s="388">
        <f>(+AU121+BF121)/2</f>
        <v>0</v>
      </c>
      <c r="G121" s="387"/>
      <c r="H121" s="382"/>
      <c r="I121" s="375">
        <f>ROUND(((+D121*Matrices!$C$63)+(D121*Matrices!$E$67))*Matrices!$D$59,0)</f>
        <v>1855796</v>
      </c>
      <c r="J121" s="375">
        <f>ROUND(((+E121*Matrices!$D$63)+(E121*Matrices!$E$67))*Matrices!$D$59,0)</f>
        <v>0</v>
      </c>
      <c r="K121" s="375">
        <f>ROUND(((+F121*Matrices!$E$63)+(F121*Matrices!$E$67))*Matrices!$D$59,0)</f>
        <v>0</v>
      </c>
      <c r="M121" s="747"/>
      <c r="N121" s="389" t="s">
        <v>272</v>
      </c>
      <c r="O121" s="388">
        <f>(+BD121+BO121+BZ121)/3</f>
        <v>12286.074973965297</v>
      </c>
      <c r="P121" s="388">
        <f>(+AT121+BE121+BP121)/3</f>
        <v>0</v>
      </c>
      <c r="Q121" s="388">
        <f>(+AU121+BF121+BQ121)/3</f>
        <v>0</v>
      </c>
      <c r="R121" s="387"/>
      <c r="S121" s="382"/>
      <c r="T121" s="375">
        <f>ROUND(((+O121*Matrices!$C$63)+(O121*Matrices!$E$67))*Matrices!$D$59,0)</f>
        <v>1888001</v>
      </c>
      <c r="U121" s="375">
        <f>ROUND(((+P121*Matrices!$D$63)+(P121*Matrices!$E$67))*Matrices!$D$59,0)</f>
        <v>0</v>
      </c>
      <c r="V121" s="375">
        <f>ROUND(((+Q121*Matrices!$E$63)+(Q121*Matrices!$E$67))*Matrices!$D$59,0)</f>
        <v>0</v>
      </c>
      <c r="W121" s="387"/>
      <c r="X121" s="747"/>
      <c r="Y121" s="389" t="s">
        <v>272</v>
      </c>
      <c r="Z121" s="388">
        <f>(+BO121+BZ121+CK121)/3</f>
        <v>11151.950510666667</v>
      </c>
      <c r="AA121" s="388">
        <f>(+BE121+BP121+CA121)/3</f>
        <v>0</v>
      </c>
      <c r="AB121" s="388">
        <f>(+BF121+BQ121+CB121)/3</f>
        <v>0</v>
      </c>
      <c r="AC121" s="387"/>
      <c r="AD121" s="382"/>
      <c r="AE121" s="375">
        <f>ROUND(((+Z121*Matrices!$C$63)+(Z121*Matrices!$E$67))*Matrices!$D$59,0)</f>
        <v>1713720</v>
      </c>
      <c r="AF121" s="375">
        <f>ROUND(((+AA121*Matrices!$D$63)+(AA121*Matrices!$E$67))*Matrices!$D$59,0)</f>
        <v>0</v>
      </c>
      <c r="AG121" s="375">
        <f>ROUND(((+AB121*Matrices!$E$63)+(AB121*Matrices!$E$67))*Matrices!$D$59,0)</f>
        <v>0</v>
      </c>
      <c r="AI121" s="747"/>
      <c r="AJ121" s="389" t="s">
        <v>272</v>
      </c>
      <c r="AK121" s="388">
        <f t="shared" si="87"/>
        <v>-1134.1244632986291</v>
      </c>
      <c r="AL121" s="388">
        <f t="shared" si="87"/>
        <v>0</v>
      </c>
      <c r="AM121" s="388">
        <f t="shared" si="87"/>
        <v>0</v>
      </c>
      <c r="AO121" s="370"/>
      <c r="AP121" s="386"/>
      <c r="AQ121" s="751"/>
      <c r="AR121" s="389" t="s">
        <v>273</v>
      </c>
      <c r="AS121" s="388">
        <f>AS120*BO122</f>
        <v>11717.49959498614</v>
      </c>
      <c r="AT121" s="388"/>
      <c r="AU121" s="388"/>
      <c r="AV121" s="387"/>
      <c r="AW121" s="382"/>
      <c r="AX121" s="375">
        <f>ROUND(((+AS121*Matrices!$C$63)+(AS121*Matrices!$E$67))*Matrices!$D$59,0)</f>
        <v>1800628</v>
      </c>
      <c r="AY121" s="375">
        <f>ROUND(((+AT121*Matrices!$D$63)+(AT121*Matrices!$E$67))*Matrices!$D$59,0)</f>
        <v>0</v>
      </c>
      <c r="AZ121" s="375">
        <f>ROUND(((+AU121*Matrices!$E$63)+(AU121*Matrices!$E$67))*Matrices!$D$59,0)</f>
        <v>0</v>
      </c>
      <c r="BA121" s="386"/>
      <c r="BB121" s="751"/>
      <c r="BC121" s="389" t="s">
        <v>273</v>
      </c>
      <c r="BD121" s="388">
        <v>12232.763569895891</v>
      </c>
      <c r="BE121" s="388">
        <v>0</v>
      </c>
      <c r="BF121" s="388">
        <v>0</v>
      </c>
      <c r="BG121" s="387"/>
      <c r="BH121" s="382"/>
      <c r="BI121" s="375">
        <f>ROUND(((+BD121*Matrices!$C$63)+(BD121*Matrices!$E$67))*Matrices!$D$59,0)</f>
        <v>1879809</v>
      </c>
      <c r="BJ121" s="375">
        <f>ROUND(((+BE121*Matrices!$D$63)+(BE121*Matrices!$E$67))*Matrices!$D$59,0)</f>
        <v>0</v>
      </c>
      <c r="BK121" s="375">
        <f>ROUND(((+BF121*Matrices!$E$63)+(BF121*Matrices!$E$67))*Matrices!$D$59,0)</f>
        <v>0</v>
      </c>
      <c r="BM121" s="751"/>
      <c r="BN121" s="389" t="s">
        <v>272</v>
      </c>
      <c r="BO121" s="388">
        <v>12279.240776000001</v>
      </c>
      <c r="BP121" s="388"/>
      <c r="BQ121" s="388"/>
      <c r="BR121" s="387"/>
      <c r="BS121" s="382"/>
      <c r="BT121" s="375">
        <f>ROUND(((+BO121*Matrices!$C$63)+(BO121*Matrices!$E$67))*Matrices!$D$59,0)</f>
        <v>1886951</v>
      </c>
      <c r="BU121" s="375">
        <f>ROUND(((+BP121*Matrices!$D$63)+(BP121*Matrices!$E$67))*Matrices!$D$59,0)</f>
        <v>0</v>
      </c>
      <c r="BV121" s="375">
        <f>ROUND(((+BQ121*Matrices!$E$63)+(BQ121*Matrices!$E$67))*Matrices!$D$59,0)</f>
        <v>0</v>
      </c>
      <c r="BW121" s="386"/>
      <c r="BX121" s="751"/>
      <c r="BY121" s="389" t="s">
        <v>272</v>
      </c>
      <c r="BZ121" s="388">
        <v>12346.220576</v>
      </c>
      <c r="CA121" s="388"/>
      <c r="CB121" s="388"/>
      <c r="CC121" s="387"/>
      <c r="CD121" s="382"/>
      <c r="CE121" s="375">
        <f>ROUND(((+BZ121*Matrices!$C$63)+(BZ121*Matrices!$E$67))*Matrices!$D$59,0)</f>
        <v>1897244</v>
      </c>
      <c r="CF121" s="375">
        <f>ROUND(((+CA121*Matrices!$D$63)+(CA121*Matrices!$E$67))*Matrices!$D$59,0)</f>
        <v>0</v>
      </c>
      <c r="CG121" s="375">
        <f>ROUND(((+CB121*Matrices!$E$63)+(CB121*Matrices!$E$67))*Matrices!$D$59,0)</f>
        <v>0</v>
      </c>
      <c r="CH121" s="386"/>
      <c r="CI121" s="751"/>
      <c r="CJ121" s="389" t="s">
        <v>272</v>
      </c>
      <c r="CK121" s="388">
        <f>'AY2013-14-end_of_course'!D26</f>
        <v>8830.3901800000003</v>
      </c>
      <c r="CL121" s="388"/>
      <c r="CM121" s="388"/>
      <c r="CN121" s="387"/>
      <c r="CO121" s="382"/>
      <c r="CP121" s="375">
        <f>ROUND(((+CK121*Matrices!$C$63)+(CK121*Matrices!$E$67))*Matrices!$D$59,0)</f>
        <v>1356966</v>
      </c>
      <c r="CQ121" s="375">
        <f>ROUND(((+CL121*Matrices!$D$63)+(CL121*Matrices!$E$67))*Matrices!$D$59,0)</f>
        <v>0</v>
      </c>
      <c r="CR121" s="375">
        <f>ROUND(((+CM121*Matrices!$E$63)+(CM121*Matrices!$E$67))*Matrices!$D$59,0)</f>
        <v>0</v>
      </c>
    </row>
    <row r="122" spans="1:96" x14ac:dyDescent="0.2">
      <c r="B122" s="748"/>
      <c r="C122" s="385" t="s">
        <v>270</v>
      </c>
      <c r="D122" s="384">
        <f>D121/D120</f>
        <v>0.89167587005134108</v>
      </c>
      <c r="E122" s="384">
        <f>IFERROR(E121/E120,0)</f>
        <v>0</v>
      </c>
      <c r="F122" s="384">
        <f>IFERROR(F121/F120,0)</f>
        <v>0</v>
      </c>
      <c r="G122" s="383"/>
      <c r="H122" s="382"/>
      <c r="I122" s="381"/>
      <c r="J122" s="381"/>
      <c r="K122" s="381"/>
      <c r="M122" s="748"/>
      <c r="N122" s="385" t="s">
        <v>270</v>
      </c>
      <c r="O122" s="384">
        <f>O121/O120</f>
        <v>0.8964622553677446</v>
      </c>
      <c r="P122" s="384">
        <f>IFERROR(P121/P120,0)</f>
        <v>0</v>
      </c>
      <c r="Q122" s="384">
        <f>IFERROR(Q121/Q120,0)</f>
        <v>0</v>
      </c>
      <c r="R122" s="383"/>
      <c r="S122" s="382"/>
      <c r="T122" s="381"/>
      <c r="U122" s="381"/>
      <c r="V122" s="381"/>
      <c r="W122" s="383"/>
      <c r="X122" s="748"/>
      <c r="Y122" s="385" t="s">
        <v>270</v>
      </c>
      <c r="Z122" s="384">
        <f>Z121/Z120</f>
        <v>0.90787314066451763</v>
      </c>
      <c r="AA122" s="384">
        <f>IFERROR(AA121/AA120,0)</f>
        <v>0</v>
      </c>
      <c r="AB122" s="384">
        <f>IFERROR(AB121/AB120,0)</f>
        <v>0</v>
      </c>
      <c r="AC122" s="383"/>
      <c r="AD122" s="382"/>
      <c r="AE122" s="381"/>
      <c r="AF122" s="381"/>
      <c r="AG122" s="381"/>
      <c r="AI122" s="748"/>
      <c r="AJ122" s="385"/>
      <c r="AK122" s="384"/>
      <c r="AL122" s="384"/>
      <c r="AM122" s="384"/>
      <c r="AO122" s="370"/>
      <c r="AP122" s="386"/>
      <c r="AQ122" s="752"/>
      <c r="AR122" s="385" t="s">
        <v>271</v>
      </c>
      <c r="AS122" s="384">
        <f>IFERROR(AS121/AS120,0)</f>
        <v>0.90051487818829856</v>
      </c>
      <c r="AT122" s="384">
        <f>IFERROR(AT121/AT120,0)</f>
        <v>0</v>
      </c>
      <c r="AU122" s="384">
        <f>IFERROR(AU121/AU120,0)</f>
        <v>0</v>
      </c>
      <c r="AV122" s="383"/>
      <c r="AW122" s="382"/>
      <c r="AX122" s="381"/>
      <c r="AY122" s="381"/>
      <c r="AZ122" s="381"/>
      <c r="BA122" s="386"/>
      <c r="BB122" s="752"/>
      <c r="BC122" s="385" t="s">
        <v>271</v>
      </c>
      <c r="BD122" s="384">
        <f>IFERROR(BD121/BD120,0)</f>
        <v>0.87483112135420804</v>
      </c>
      <c r="BE122" s="384">
        <f>IFERROR(BE121/BE120,0)</f>
        <v>0</v>
      </c>
      <c r="BF122" s="384">
        <f>IFERROR(BF121/BF120,0)</f>
        <v>0</v>
      </c>
      <c r="BG122" s="383"/>
      <c r="BH122" s="382"/>
      <c r="BI122" s="381"/>
      <c r="BJ122" s="381"/>
      <c r="BK122" s="381"/>
      <c r="BM122" s="752"/>
      <c r="BN122" s="385" t="s">
        <v>270</v>
      </c>
      <c r="BO122" s="384">
        <f>IFERROR(BO121/BO120,0)</f>
        <v>0.90051487818829856</v>
      </c>
      <c r="BP122" s="384">
        <f>IFERROR(BP121/BP120,0)</f>
        <v>0</v>
      </c>
      <c r="BQ122" s="384">
        <f>IFERROR(BQ121/BQ120,0)</f>
        <v>0</v>
      </c>
      <c r="BR122" s="383"/>
      <c r="BS122" s="382"/>
      <c r="BT122" s="381"/>
      <c r="BU122" s="381"/>
      <c r="BV122" s="381"/>
      <c r="BW122" s="386"/>
      <c r="BX122" s="752"/>
      <c r="BY122" s="385" t="s">
        <v>270</v>
      </c>
      <c r="BZ122" s="384">
        <f>BZ121/BZ120</f>
        <v>0.91477879849441335</v>
      </c>
      <c r="CA122" s="384" t="str">
        <f>IFERROR(CA121/CA120,"")</f>
        <v/>
      </c>
      <c r="CB122" s="384" t="str">
        <f>IFERROR(CB121/CB120,"")</f>
        <v/>
      </c>
      <c r="CC122" s="383"/>
      <c r="CD122" s="382"/>
      <c r="CE122" s="381"/>
      <c r="CF122" s="381"/>
      <c r="CG122" s="381"/>
      <c r="CH122" s="386"/>
      <c r="CI122" s="752"/>
      <c r="CJ122" s="385" t="s">
        <v>270</v>
      </c>
      <c r="CK122" s="384">
        <f>CK121/CK120</f>
        <v>0.90860722532051941</v>
      </c>
      <c r="CL122" s="384" t="str">
        <f>IFERROR(CL121/CL120,"")</f>
        <v/>
      </c>
      <c r="CM122" s="384" t="str">
        <f>IFERROR(CM121/CM120,"")</f>
        <v/>
      </c>
      <c r="CN122" s="383"/>
      <c r="CO122" s="382"/>
      <c r="CP122" s="381"/>
      <c r="CQ122" s="381"/>
      <c r="CR122" s="381"/>
    </row>
    <row r="123" spans="1:96" x14ac:dyDescent="0.2">
      <c r="B123" s="746" t="s">
        <v>224</v>
      </c>
      <c r="C123" s="391" t="s">
        <v>274</v>
      </c>
      <c r="D123" s="390">
        <f>(AS123+BD123+BO123)/3</f>
        <v>2216.3333333333335</v>
      </c>
      <c r="E123" s="390">
        <f>(+AT123+BE123)/2</f>
        <v>0</v>
      </c>
      <c r="F123" s="390">
        <f>(+AU123+BF123)/2</f>
        <v>0</v>
      </c>
      <c r="G123" s="386"/>
      <c r="H123" s="382" t="s">
        <v>224</v>
      </c>
      <c r="I123" s="381"/>
      <c r="J123" s="381"/>
      <c r="K123" s="381"/>
      <c r="M123" s="746" t="s">
        <v>224</v>
      </c>
      <c r="N123" s="391" t="s">
        <v>274</v>
      </c>
      <c r="O123" s="390">
        <f>(+BD123+BO123+BZ123)/3</f>
        <v>2130.3333333333335</v>
      </c>
      <c r="P123" s="390">
        <f>(+AT123+BE123+BP123)/3</f>
        <v>0</v>
      </c>
      <c r="Q123" s="390">
        <f>(+AU123+BF123+BQ123)/3</f>
        <v>0</v>
      </c>
      <c r="R123" s="386"/>
      <c r="S123" s="382" t="s">
        <v>224</v>
      </c>
      <c r="T123" s="381"/>
      <c r="U123" s="381"/>
      <c r="V123" s="381"/>
      <c r="W123" s="386"/>
      <c r="X123" s="746" t="s">
        <v>224</v>
      </c>
      <c r="Y123" s="391" t="s">
        <v>274</v>
      </c>
      <c r="Z123" s="390">
        <f>(+BO123+BZ123+CK123)/3</f>
        <v>2287.6666666666665</v>
      </c>
      <c r="AA123" s="390">
        <f>(+BE123+BP123+CA123)/3</f>
        <v>0</v>
      </c>
      <c r="AB123" s="390">
        <f>(+BF123+BQ123+CB123)/3</f>
        <v>0</v>
      </c>
      <c r="AC123" s="386"/>
      <c r="AD123" s="382" t="s">
        <v>224</v>
      </c>
      <c r="AE123" s="381"/>
      <c r="AF123" s="381"/>
      <c r="AG123" s="381"/>
      <c r="AI123" s="746" t="s">
        <v>224</v>
      </c>
      <c r="AJ123" s="391" t="s">
        <v>274</v>
      </c>
      <c r="AK123" s="390">
        <f t="shared" ref="AK123:AM124" si="88">IFERROR(Z123-O123,0)</f>
        <v>157.33333333333303</v>
      </c>
      <c r="AL123" s="390">
        <f t="shared" si="88"/>
        <v>0</v>
      </c>
      <c r="AM123" s="390">
        <f t="shared" si="88"/>
        <v>0</v>
      </c>
      <c r="AO123" s="370"/>
      <c r="AP123" s="386"/>
      <c r="AQ123" s="746" t="s">
        <v>224</v>
      </c>
      <c r="AR123" s="391" t="s">
        <v>275</v>
      </c>
      <c r="AS123" s="390">
        <v>2111</v>
      </c>
      <c r="AT123" s="390"/>
      <c r="AU123" s="390"/>
      <c r="AV123" s="386"/>
      <c r="AW123" s="382" t="s">
        <v>224</v>
      </c>
      <c r="AX123" s="381"/>
      <c r="AY123" s="381"/>
      <c r="AZ123" s="381"/>
      <c r="BA123" s="386"/>
      <c r="BB123" s="746" t="s">
        <v>224</v>
      </c>
      <c r="BC123" s="391" t="s">
        <v>275</v>
      </c>
      <c r="BD123" s="390">
        <v>2442</v>
      </c>
      <c r="BE123" s="390">
        <v>0</v>
      </c>
      <c r="BF123" s="390">
        <v>0</v>
      </c>
      <c r="BG123" s="386"/>
      <c r="BH123" s="382" t="s">
        <v>224</v>
      </c>
      <c r="BI123" s="381"/>
      <c r="BJ123" s="381"/>
      <c r="BK123" s="381"/>
      <c r="BM123" s="746" t="s">
        <v>224</v>
      </c>
      <c r="BN123" s="391" t="s">
        <v>274</v>
      </c>
      <c r="BO123" s="390">
        <v>2096</v>
      </c>
      <c r="BP123" s="390"/>
      <c r="BQ123" s="390"/>
      <c r="BR123" s="386"/>
      <c r="BS123" s="382" t="s">
        <v>224</v>
      </c>
      <c r="BT123" s="381"/>
      <c r="BU123" s="381"/>
      <c r="BV123" s="381"/>
      <c r="BW123" s="386"/>
      <c r="BX123" s="746" t="s">
        <v>224</v>
      </c>
      <c r="BY123" s="391" t="s">
        <v>274</v>
      </c>
      <c r="BZ123" s="390">
        <v>1853</v>
      </c>
      <c r="CA123" s="390"/>
      <c r="CB123" s="390"/>
      <c r="CC123" s="386"/>
      <c r="CD123" s="382" t="s">
        <v>224</v>
      </c>
      <c r="CE123" s="381"/>
      <c r="CF123" s="381"/>
      <c r="CG123" s="381"/>
      <c r="CH123" s="386"/>
      <c r="CI123" s="746" t="s">
        <v>224</v>
      </c>
      <c r="CJ123" s="391" t="s">
        <v>274</v>
      </c>
      <c r="CK123" s="390">
        <f>'AY2013-14-Census'!D27</f>
        <v>2914</v>
      </c>
      <c r="CL123" s="390"/>
      <c r="CM123" s="390"/>
      <c r="CN123" s="386"/>
      <c r="CO123" s="382" t="s">
        <v>224</v>
      </c>
      <c r="CP123" s="381"/>
      <c r="CQ123" s="381"/>
      <c r="CR123" s="381"/>
    </row>
    <row r="124" spans="1:96" x14ac:dyDescent="0.2">
      <c r="B124" s="747"/>
      <c r="C124" s="389" t="s">
        <v>272</v>
      </c>
      <c r="D124" s="388">
        <f>(AS124+BD124+BO124)/3</f>
        <v>2102.9168557697931</v>
      </c>
      <c r="E124" s="388">
        <f>(+AT124+BE124)/2</f>
        <v>0</v>
      </c>
      <c r="F124" s="388">
        <f>(+AU124+BF124)/2</f>
        <v>0</v>
      </c>
      <c r="G124" s="387"/>
      <c r="H124" s="382"/>
      <c r="I124" s="375">
        <f>ROUND(((+D124*Matrices!$C$64)+(D124*Matrices!$E$67))*Matrices!$D$59,0)</f>
        <v>461653</v>
      </c>
      <c r="J124" s="375">
        <f>ROUND(((+E124*Matrices!$D$64)+(E124*Matrices!$E$67))*Matrices!$D$59,0)</f>
        <v>0</v>
      </c>
      <c r="K124" s="375">
        <f>ROUND(((+F124*Matrices!$E$64)+(F124*Matrices!$E$67))*Matrices!$D$59,0)</f>
        <v>0</v>
      </c>
      <c r="M124" s="747"/>
      <c r="N124" s="389" t="s">
        <v>272</v>
      </c>
      <c r="O124" s="388">
        <f>(+BD124+BO124+BZ124)/3</f>
        <v>1984.4266283524903</v>
      </c>
      <c r="P124" s="388">
        <f>(+AT124+BE124+BP124)/3</f>
        <v>0</v>
      </c>
      <c r="Q124" s="388">
        <f>(+AU124+BF124+BQ124)/3</f>
        <v>0</v>
      </c>
      <c r="R124" s="387"/>
      <c r="S124" s="382"/>
      <c r="T124" s="375">
        <f>ROUND(((+O124*Matrices!$C$64)+(O124*Matrices!$E$67))*Matrices!$D$59,0)</f>
        <v>435641</v>
      </c>
      <c r="U124" s="375">
        <f>ROUND(((+P124*Matrices!$D$64)+(P124*Matrices!$E$67))*Matrices!$D$59,0)</f>
        <v>0</v>
      </c>
      <c r="V124" s="375">
        <f>ROUND(((+Q124*Matrices!$E$64)+(Q124*Matrices!$E$67))*Matrices!$D$59,0)</f>
        <v>0</v>
      </c>
      <c r="W124" s="387"/>
      <c r="X124" s="747"/>
      <c r="Y124" s="389" t="s">
        <v>272</v>
      </c>
      <c r="Z124" s="388">
        <f>(+BO124+BZ124+CK124)/3</f>
        <v>2143.35</v>
      </c>
      <c r="AA124" s="388">
        <f>(+BE124+BP124+CA124)/3</f>
        <v>0</v>
      </c>
      <c r="AB124" s="388">
        <f>(+BF124+BQ124+CB124)/3</f>
        <v>0</v>
      </c>
      <c r="AC124" s="387"/>
      <c r="AD124" s="382"/>
      <c r="AE124" s="375">
        <f>ROUND(((+Z124*Matrices!$C$64)+(Z124*Matrices!$E$67))*Matrices!$D$59,0)</f>
        <v>470530</v>
      </c>
      <c r="AF124" s="375">
        <f>ROUND(((+AA124*Matrices!$D$64)+(AA124*Matrices!$E$67))*Matrices!$D$59,0)</f>
        <v>0</v>
      </c>
      <c r="AG124" s="375">
        <f>ROUND(((+AB124*Matrices!$E$64)+(AB124*Matrices!$E$67))*Matrices!$D$59,0)</f>
        <v>0</v>
      </c>
      <c r="AI124" s="747"/>
      <c r="AJ124" s="389" t="s">
        <v>272</v>
      </c>
      <c r="AK124" s="388">
        <f t="shared" si="88"/>
        <v>158.92337164750961</v>
      </c>
      <c r="AL124" s="388">
        <f t="shared" si="88"/>
        <v>0</v>
      </c>
      <c r="AM124" s="388">
        <f t="shared" si="88"/>
        <v>0</v>
      </c>
      <c r="AO124" s="370"/>
      <c r="AP124" s="386"/>
      <c r="AQ124" s="751"/>
      <c r="AR124" s="389" t="s">
        <v>273</v>
      </c>
      <c r="AS124" s="388">
        <f>AS123*BO125</f>
        <v>2029.4706822519083</v>
      </c>
      <c r="AT124" s="388"/>
      <c r="AU124" s="388"/>
      <c r="AV124" s="387"/>
      <c r="AW124" s="382"/>
      <c r="AX124" s="375">
        <f>ROUND(((+AS124*Matrices!$C$64)+(AS124*Matrices!$E$67))*Matrices!$D$59,0)</f>
        <v>445530</v>
      </c>
      <c r="AY124" s="375">
        <f>ROUND(((+AT124*Matrices!$D$64)+(AT124*Matrices!$E$67))*Matrices!$D$59,0)</f>
        <v>0</v>
      </c>
      <c r="AZ124" s="375">
        <f>ROUND(((+AU124*Matrices!$E$64)+(AU124*Matrices!$E$67))*Matrices!$D$59,0)</f>
        <v>0</v>
      </c>
      <c r="BA124" s="386"/>
      <c r="BB124" s="751"/>
      <c r="BC124" s="389" t="s">
        <v>273</v>
      </c>
      <c r="BD124" s="388">
        <v>2264.2298850574712</v>
      </c>
      <c r="BE124" s="388">
        <v>0</v>
      </c>
      <c r="BF124" s="388">
        <v>0</v>
      </c>
      <c r="BG124" s="387"/>
      <c r="BH124" s="382"/>
      <c r="BI124" s="375">
        <f>ROUND(((+BD124*Matrices!$C$64)+(BD124*Matrices!$E$67))*Matrices!$D$59,0)</f>
        <v>497066</v>
      </c>
      <c r="BJ124" s="375">
        <f>ROUND(((+BE124*Matrices!$D$64)+(BE124*Matrices!$E$67))*Matrices!$D$59,0)</f>
        <v>0</v>
      </c>
      <c r="BK124" s="375">
        <f>ROUND(((+BF124*Matrices!$E$64)+(BF124*Matrices!$E$67))*Matrices!$D$59,0)</f>
        <v>0</v>
      </c>
      <c r="BM124" s="751"/>
      <c r="BN124" s="389" t="s">
        <v>272</v>
      </c>
      <c r="BO124" s="388">
        <v>2015.05</v>
      </c>
      <c r="BP124" s="388"/>
      <c r="BQ124" s="388"/>
      <c r="BR124" s="387"/>
      <c r="BS124" s="382"/>
      <c r="BT124" s="375">
        <f>ROUND(((+BO124*Matrices!$C$64)+(BO124*Matrices!$E$67))*Matrices!$D$59,0)</f>
        <v>442364</v>
      </c>
      <c r="BU124" s="375">
        <f>ROUND(((+BP124*Matrices!$D$64)+(BP124*Matrices!$E$67))*Matrices!$D$59,0)</f>
        <v>0</v>
      </c>
      <c r="BV124" s="375">
        <f>ROUND(((+BQ124*Matrices!$E$64)+(BQ124*Matrices!$E$67))*Matrices!$D$59,0)</f>
        <v>0</v>
      </c>
      <c r="BW124" s="386"/>
      <c r="BX124" s="751"/>
      <c r="BY124" s="389" t="s">
        <v>272</v>
      </c>
      <c r="BZ124" s="388">
        <v>1674</v>
      </c>
      <c r="CA124" s="388"/>
      <c r="CB124" s="388"/>
      <c r="CC124" s="387"/>
      <c r="CD124" s="382"/>
      <c r="CE124" s="375">
        <f>ROUND(((+BZ124*Matrices!$C$64)+(BZ124*Matrices!$E$67))*Matrices!$D$59,0)</f>
        <v>367493</v>
      </c>
      <c r="CF124" s="375">
        <f>ROUND(((+CA124*Matrices!$D$64)+(CA124*Matrices!$E$67))*Matrices!$D$59,0)</f>
        <v>0</v>
      </c>
      <c r="CG124" s="375">
        <f>ROUND(((+CB124*Matrices!$E$64)+(CB124*Matrices!$E$67))*Matrices!$D$59,0)</f>
        <v>0</v>
      </c>
      <c r="CH124" s="386"/>
      <c r="CI124" s="751"/>
      <c r="CJ124" s="389" t="s">
        <v>272</v>
      </c>
      <c r="CK124" s="388">
        <f>'AY2013-14-end_of_course'!D27</f>
        <v>2741</v>
      </c>
      <c r="CL124" s="388"/>
      <c r="CM124" s="388"/>
      <c r="CN124" s="387"/>
      <c r="CO124" s="382"/>
      <c r="CP124" s="375">
        <f>ROUND(((+CK124*Matrices!$C$64)+(CK124*Matrices!$E$67))*Matrices!$D$59,0)</f>
        <v>601732</v>
      </c>
      <c r="CQ124" s="375">
        <f>ROUND(((+CL124*Matrices!$D$64)+(CL124*Matrices!$E$67))*Matrices!$D$59,0)</f>
        <v>0</v>
      </c>
      <c r="CR124" s="375">
        <f>ROUND(((+CM124*Matrices!$E$64)+(CM124*Matrices!$E$67))*Matrices!$D$59,0)</f>
        <v>0</v>
      </c>
    </row>
    <row r="125" spans="1:96" x14ac:dyDescent="0.2">
      <c r="B125" s="748"/>
      <c r="C125" s="385" t="s">
        <v>270</v>
      </c>
      <c r="D125" s="384">
        <f>D124/D123</f>
        <v>0.94882697658435533</v>
      </c>
      <c r="E125" s="384">
        <f>IFERROR(E124/E123,0)</f>
        <v>0</v>
      </c>
      <c r="F125" s="384">
        <f>IFERROR(F124/F123,0)</f>
        <v>0</v>
      </c>
      <c r="G125" s="383"/>
      <c r="H125" s="382"/>
      <c r="I125" s="381"/>
      <c r="J125" s="381"/>
      <c r="K125" s="381"/>
      <c r="M125" s="748"/>
      <c r="N125" s="385" t="s">
        <v>270</v>
      </c>
      <c r="O125" s="384">
        <f>O124/O123</f>
        <v>0.93150991786222348</v>
      </c>
      <c r="P125" s="384">
        <f>IFERROR(P124/P123,0)</f>
        <v>0</v>
      </c>
      <c r="Q125" s="384">
        <f>IFERROR(Q124/Q123,0)</f>
        <v>0</v>
      </c>
      <c r="R125" s="383"/>
      <c r="S125" s="382"/>
      <c r="T125" s="381"/>
      <c r="U125" s="381"/>
      <c r="V125" s="381"/>
      <c r="W125" s="383"/>
      <c r="X125" s="748"/>
      <c r="Y125" s="385" t="s">
        <v>270</v>
      </c>
      <c r="Z125" s="384">
        <f>Z124/Z123</f>
        <v>0.93691534314439751</v>
      </c>
      <c r="AA125" s="384">
        <f>IFERROR(AA124/AA123,0)</f>
        <v>0</v>
      </c>
      <c r="AB125" s="384">
        <f>IFERROR(AB124/AB123,0)</f>
        <v>0</v>
      </c>
      <c r="AC125" s="383"/>
      <c r="AD125" s="382"/>
      <c r="AE125" s="381"/>
      <c r="AF125" s="381"/>
      <c r="AG125" s="381"/>
      <c r="AI125" s="748"/>
      <c r="AJ125" s="385"/>
      <c r="AK125" s="384"/>
      <c r="AL125" s="384"/>
      <c r="AM125" s="384"/>
      <c r="AO125" s="370"/>
      <c r="AP125" s="386"/>
      <c r="AQ125" s="752"/>
      <c r="AR125" s="385" t="s">
        <v>271</v>
      </c>
      <c r="AS125" s="384">
        <f>IFERROR(AS124/AS123,0)</f>
        <v>0.96137881679389314</v>
      </c>
      <c r="AT125" s="384">
        <f>IFERROR(AT124/AT123,0)</f>
        <v>0</v>
      </c>
      <c r="AU125" s="384">
        <f>IFERROR(AU124/AU123,0)</f>
        <v>0</v>
      </c>
      <c r="AV125" s="383"/>
      <c r="AW125" s="382"/>
      <c r="AX125" s="381"/>
      <c r="AY125" s="381"/>
      <c r="AZ125" s="381"/>
      <c r="BA125" s="386"/>
      <c r="BB125" s="752"/>
      <c r="BC125" s="385" t="s">
        <v>271</v>
      </c>
      <c r="BD125" s="384">
        <f>IFERROR(BD124/BD123,0)</f>
        <v>0.92720306513409956</v>
      </c>
      <c r="BE125" s="384">
        <f>IFERROR(BE124/BE123,0)</f>
        <v>0</v>
      </c>
      <c r="BF125" s="384">
        <f>IFERROR(BF124/BF123,0)</f>
        <v>0</v>
      </c>
      <c r="BG125" s="383"/>
      <c r="BH125" s="382"/>
      <c r="BI125" s="381"/>
      <c r="BJ125" s="381"/>
      <c r="BK125" s="381"/>
      <c r="BM125" s="752"/>
      <c r="BN125" s="385" t="s">
        <v>270</v>
      </c>
      <c r="BO125" s="384">
        <f>IFERROR(BO124/BO123,0)</f>
        <v>0.96137881679389314</v>
      </c>
      <c r="BP125" s="384">
        <f>IFERROR(BP124/BP123,0)</f>
        <v>0</v>
      </c>
      <c r="BQ125" s="384">
        <f>IFERROR(BQ124/BQ123,0)</f>
        <v>0</v>
      </c>
      <c r="BR125" s="383"/>
      <c r="BS125" s="382"/>
      <c r="BT125" s="381"/>
      <c r="BU125" s="381"/>
      <c r="BV125" s="381"/>
      <c r="BW125" s="386"/>
      <c r="BX125" s="752"/>
      <c r="BY125" s="385" t="s">
        <v>270</v>
      </c>
      <c r="BZ125" s="384">
        <f>BZ124/BZ123</f>
        <v>0.90339989206691851</v>
      </c>
      <c r="CA125" s="384" t="str">
        <f>IFERROR(CA124/CA123,"")</f>
        <v/>
      </c>
      <c r="CB125" s="384" t="str">
        <f>IFERROR(CB124/CB123,"")</f>
        <v/>
      </c>
      <c r="CC125" s="383"/>
      <c r="CD125" s="382"/>
      <c r="CE125" s="381"/>
      <c r="CF125" s="381"/>
      <c r="CG125" s="381"/>
      <c r="CH125" s="386"/>
      <c r="CI125" s="752"/>
      <c r="CJ125" s="385" t="s">
        <v>270</v>
      </c>
      <c r="CK125" s="384">
        <f>CK124/CK123</f>
        <v>0.94063143445435826</v>
      </c>
      <c r="CL125" s="384" t="str">
        <f>IFERROR(CL124/CL123,"")</f>
        <v/>
      </c>
      <c r="CM125" s="384" t="str">
        <f>IFERROR(CM124/CM123,"")</f>
        <v/>
      </c>
      <c r="CN125" s="383"/>
      <c r="CO125" s="382"/>
      <c r="CP125" s="381"/>
      <c r="CQ125" s="381"/>
      <c r="CR125" s="381"/>
    </row>
    <row r="126" spans="1:96" x14ac:dyDescent="0.2">
      <c r="B126" s="746" t="s">
        <v>223</v>
      </c>
      <c r="C126" s="391" t="s">
        <v>274</v>
      </c>
      <c r="D126" s="390">
        <f>(AS126+BD126+BO126)/3</f>
        <v>649.69999999999993</v>
      </c>
      <c r="E126" s="390">
        <f>(+AT126+BE126)/2</f>
        <v>0</v>
      </c>
      <c r="F126" s="390">
        <f>(+AU126+BF126)/2</f>
        <v>0</v>
      </c>
      <c r="G126" s="386"/>
      <c r="H126" s="382" t="s">
        <v>223</v>
      </c>
      <c r="I126" s="381"/>
      <c r="J126" s="381"/>
      <c r="K126" s="381"/>
      <c r="M126" s="746" t="s">
        <v>223</v>
      </c>
      <c r="N126" s="391" t="s">
        <v>274</v>
      </c>
      <c r="O126" s="390">
        <f>(+BD126+BO126+BZ126)/3</f>
        <v>639.69999999999993</v>
      </c>
      <c r="P126" s="390">
        <f>(+AT126+BE126+BP126)/3</f>
        <v>0</v>
      </c>
      <c r="Q126" s="390">
        <f>(+AU126+BF126+BQ126)/3</f>
        <v>0</v>
      </c>
      <c r="R126" s="386"/>
      <c r="S126" s="382" t="s">
        <v>223</v>
      </c>
      <c r="T126" s="381"/>
      <c r="U126" s="381"/>
      <c r="V126" s="381"/>
      <c r="W126" s="386"/>
      <c r="X126" s="746" t="s">
        <v>223</v>
      </c>
      <c r="Y126" s="391" t="s">
        <v>274</v>
      </c>
      <c r="Z126" s="390">
        <f>(+BO126+BZ126+CK126)/3</f>
        <v>728.36666666666667</v>
      </c>
      <c r="AA126" s="390">
        <f>(+BE126+BP126+CA126)/3</f>
        <v>0</v>
      </c>
      <c r="AB126" s="390">
        <f>(+BF126+BQ126+CB126)/3</f>
        <v>0</v>
      </c>
      <c r="AC126" s="386"/>
      <c r="AD126" s="382" t="s">
        <v>223</v>
      </c>
      <c r="AE126" s="381"/>
      <c r="AF126" s="381"/>
      <c r="AG126" s="381"/>
      <c r="AI126" s="746" t="s">
        <v>223</v>
      </c>
      <c r="AJ126" s="391" t="s">
        <v>274</v>
      </c>
      <c r="AK126" s="390">
        <f t="shared" ref="AK126:AM127" si="89">IFERROR(Z126-O126,0)</f>
        <v>88.666666666666742</v>
      </c>
      <c r="AL126" s="390">
        <f t="shared" si="89"/>
        <v>0</v>
      </c>
      <c r="AM126" s="390">
        <f t="shared" si="89"/>
        <v>0</v>
      </c>
      <c r="AO126" s="370"/>
      <c r="AP126" s="386"/>
      <c r="AQ126" s="746" t="s">
        <v>223</v>
      </c>
      <c r="AR126" s="391" t="s">
        <v>275</v>
      </c>
      <c r="AS126" s="390">
        <v>668</v>
      </c>
      <c r="AT126" s="390"/>
      <c r="AU126" s="390"/>
      <c r="AV126" s="386"/>
      <c r="AW126" s="382" t="s">
        <v>223</v>
      </c>
      <c r="AX126" s="381"/>
      <c r="AY126" s="381"/>
      <c r="AZ126" s="381"/>
      <c r="BA126" s="386"/>
      <c r="BB126" s="746" t="s">
        <v>223</v>
      </c>
      <c r="BC126" s="391" t="s">
        <v>275</v>
      </c>
      <c r="BD126" s="390">
        <v>537</v>
      </c>
      <c r="BE126" s="390">
        <v>0</v>
      </c>
      <c r="BF126" s="390">
        <v>0</v>
      </c>
      <c r="BG126" s="386"/>
      <c r="BH126" s="382" t="s">
        <v>223</v>
      </c>
      <c r="BI126" s="381"/>
      <c r="BJ126" s="381"/>
      <c r="BK126" s="381"/>
      <c r="BM126" s="746" t="s">
        <v>223</v>
      </c>
      <c r="BN126" s="391" t="s">
        <v>274</v>
      </c>
      <c r="BO126" s="390">
        <v>744.1</v>
      </c>
      <c r="BP126" s="390"/>
      <c r="BQ126" s="390"/>
      <c r="BR126" s="386"/>
      <c r="BS126" s="382" t="s">
        <v>223</v>
      </c>
      <c r="BT126" s="381"/>
      <c r="BU126" s="381"/>
      <c r="BV126" s="381"/>
      <c r="BW126" s="386"/>
      <c r="BX126" s="746" t="s">
        <v>223</v>
      </c>
      <c r="BY126" s="391" t="s">
        <v>274</v>
      </c>
      <c r="BZ126" s="390">
        <v>638</v>
      </c>
      <c r="CA126" s="390"/>
      <c r="CB126" s="390"/>
      <c r="CC126" s="386"/>
      <c r="CD126" s="382" t="s">
        <v>223</v>
      </c>
      <c r="CE126" s="381"/>
      <c r="CF126" s="381"/>
      <c r="CG126" s="381"/>
      <c r="CH126" s="386"/>
      <c r="CI126" s="746" t="s">
        <v>223</v>
      </c>
      <c r="CJ126" s="391" t="s">
        <v>274</v>
      </c>
      <c r="CK126" s="390">
        <f>'AY2013-14-Census'!D28</f>
        <v>803</v>
      </c>
      <c r="CL126" s="390"/>
      <c r="CM126" s="390"/>
      <c r="CN126" s="386"/>
      <c r="CO126" s="382" t="s">
        <v>223</v>
      </c>
      <c r="CP126" s="381"/>
      <c r="CQ126" s="381"/>
      <c r="CR126" s="381"/>
    </row>
    <row r="127" spans="1:96" x14ac:dyDescent="0.2">
      <c r="B127" s="747"/>
      <c r="C127" s="389" t="s">
        <v>272</v>
      </c>
      <c r="D127" s="388">
        <f>(AS127+BD127+BO127)/3</f>
        <v>770.96710179972126</v>
      </c>
      <c r="E127" s="388">
        <f>(+AT127+BE127)/2</f>
        <v>0</v>
      </c>
      <c r="F127" s="388">
        <f>(+AU127+BF127)/2</f>
        <v>0</v>
      </c>
      <c r="G127" s="387"/>
      <c r="H127" s="382"/>
      <c r="I127" s="375">
        <f>ROUND(((+D127*Matrices!$C$65)+(D127*Matrices!$E$67))*Matrices!$D$59,0)</f>
        <v>263278</v>
      </c>
      <c r="J127" s="375">
        <f>ROUND(((+E127*Matrices!$D$65)+(E127*Matrices!$E$67))*Matrices!$D$59,0)</f>
        <v>0</v>
      </c>
      <c r="K127" s="375">
        <f>ROUND(((+F127*Matrices!$E$65)+(F127*Matrices!$E$67))*Matrices!$D$59,0)</f>
        <v>0</v>
      </c>
      <c r="M127" s="747"/>
      <c r="N127" s="389" t="s">
        <v>272</v>
      </c>
      <c r="O127" s="388">
        <f>(+BD127+BO127+BZ127)/3</f>
        <v>691.66548463356969</v>
      </c>
      <c r="P127" s="388">
        <f>(+AT127+BE127+BP127)/3</f>
        <v>0</v>
      </c>
      <c r="Q127" s="388">
        <f>(+AU127+BF127+BQ127)/3</f>
        <v>0</v>
      </c>
      <c r="R127" s="387"/>
      <c r="S127" s="382"/>
      <c r="T127" s="375">
        <f>ROUND(((+O127*Matrices!$C$65)+(O127*Matrices!$E$67))*Matrices!$D$59,0)</f>
        <v>236197</v>
      </c>
      <c r="U127" s="375">
        <f>ROUND(((+P127*Matrices!$D$65)+(P127*Matrices!$E$67))*Matrices!$D$59,0)</f>
        <v>0</v>
      </c>
      <c r="V127" s="375">
        <f>ROUND(((+Q127*Matrices!$E$65)+(Q127*Matrices!$E$67))*Matrices!$D$59,0)</f>
        <v>0</v>
      </c>
      <c r="W127" s="387"/>
      <c r="X127" s="747"/>
      <c r="Y127" s="389" t="s">
        <v>272</v>
      </c>
      <c r="Z127" s="388">
        <f>(+BO127+BZ127+CK127)/3</f>
        <v>769.16666666666663</v>
      </c>
      <c r="AA127" s="388">
        <f>(+BE127+BP127+CA127)/3</f>
        <v>0</v>
      </c>
      <c r="AB127" s="388">
        <f>(+BF127+BQ127+CB127)/3</f>
        <v>0</v>
      </c>
      <c r="AC127" s="387"/>
      <c r="AD127" s="382"/>
      <c r="AE127" s="375">
        <f>ROUND(((+Z127*Matrices!$C$65)+(Z127*Matrices!$E$67))*Matrices!$D$59,0)</f>
        <v>262663</v>
      </c>
      <c r="AF127" s="375">
        <f>ROUND(((+AA127*Matrices!$D$65)+(AA127*Matrices!$E$67))*Matrices!$D$59,0)</f>
        <v>0</v>
      </c>
      <c r="AG127" s="375">
        <f>ROUND(((+AB127*Matrices!$E$65)+(AB127*Matrices!$E$67))*Matrices!$D$59,0)</f>
        <v>0</v>
      </c>
      <c r="AI127" s="747"/>
      <c r="AJ127" s="389" t="s">
        <v>272</v>
      </c>
      <c r="AK127" s="388">
        <f t="shared" si="89"/>
        <v>77.501182033096939</v>
      </c>
      <c r="AL127" s="388">
        <f t="shared" si="89"/>
        <v>0</v>
      </c>
      <c r="AM127" s="388">
        <f t="shared" si="89"/>
        <v>0</v>
      </c>
      <c r="AO127" s="370"/>
      <c r="AP127" s="386"/>
      <c r="AQ127" s="751"/>
      <c r="AR127" s="389" t="s">
        <v>273</v>
      </c>
      <c r="AS127" s="388">
        <f>AS126*BO128</f>
        <v>847.90485149845449</v>
      </c>
      <c r="AT127" s="388"/>
      <c r="AU127" s="388"/>
      <c r="AV127" s="387"/>
      <c r="AW127" s="382"/>
      <c r="AX127" s="375">
        <f>ROUND(((+AS127*Matrices!$C$65)+(AS127*Matrices!$E$67))*Matrices!$D$59,0)</f>
        <v>289551</v>
      </c>
      <c r="AY127" s="375">
        <f>ROUND(((+AT127*Matrices!$D$65)+(AT127*Matrices!$E$67))*Matrices!$D$59,0)</f>
        <v>0</v>
      </c>
      <c r="AZ127" s="375">
        <f>ROUND(((+AU127*Matrices!$E$65)+(AU127*Matrices!$E$67))*Matrices!$D$59,0)</f>
        <v>0</v>
      </c>
      <c r="BA127" s="386"/>
      <c r="BB127" s="751"/>
      <c r="BC127" s="389" t="s">
        <v>273</v>
      </c>
      <c r="BD127" s="388">
        <v>520.49645390070918</v>
      </c>
      <c r="BE127" s="388">
        <v>0</v>
      </c>
      <c r="BF127" s="388">
        <v>0</v>
      </c>
      <c r="BG127" s="387"/>
      <c r="BH127" s="382"/>
      <c r="BI127" s="375">
        <f>ROUND(((+BD127*Matrices!$C$65)+(BD127*Matrices!$E$67))*Matrices!$D$59,0)</f>
        <v>177744</v>
      </c>
      <c r="BJ127" s="375">
        <f>ROUND(((+BE127*Matrices!$D$65)+(BE127*Matrices!$E$67))*Matrices!$D$59,0)</f>
        <v>0</v>
      </c>
      <c r="BK127" s="375">
        <f>ROUND(((+BF127*Matrices!$E$65)+(BF127*Matrices!$E$67))*Matrices!$D$59,0)</f>
        <v>0</v>
      </c>
      <c r="BM127" s="751"/>
      <c r="BN127" s="389" t="s">
        <v>272</v>
      </c>
      <c r="BO127" s="388">
        <v>944.5</v>
      </c>
      <c r="BP127" s="388"/>
      <c r="BQ127" s="388"/>
      <c r="BR127" s="387"/>
      <c r="BS127" s="382"/>
      <c r="BT127" s="375">
        <f>ROUND(((+BO127*Matrices!$C$65)+(BO127*Matrices!$E$67))*Matrices!$D$59,0)</f>
        <v>322537</v>
      </c>
      <c r="BU127" s="375">
        <f>ROUND(((+BP127*Matrices!$D$65)+(BP127*Matrices!$E$67))*Matrices!$D$59,0)</f>
        <v>0</v>
      </c>
      <c r="BV127" s="375">
        <f>ROUND(((+BQ127*Matrices!$E$65)+(BQ127*Matrices!$E$67))*Matrices!$D$59,0)</f>
        <v>0</v>
      </c>
      <c r="BW127" s="386"/>
      <c r="BX127" s="751"/>
      <c r="BY127" s="389" t="s">
        <v>272</v>
      </c>
      <c r="BZ127" s="388">
        <v>610</v>
      </c>
      <c r="CA127" s="388"/>
      <c r="CB127" s="388"/>
      <c r="CC127" s="387"/>
      <c r="CD127" s="382"/>
      <c r="CE127" s="375">
        <f>ROUND(((+BZ127*Matrices!$C$65)+(BZ127*Matrices!$E$67))*Matrices!$D$59,0)</f>
        <v>208309</v>
      </c>
      <c r="CF127" s="375">
        <f>ROUND(((+CA127*Matrices!$D$65)+(CA127*Matrices!$E$67))*Matrices!$D$59,0)</f>
        <v>0</v>
      </c>
      <c r="CG127" s="375">
        <f>ROUND(((+CB127*Matrices!$E$65)+(CB127*Matrices!$E$67))*Matrices!$D$59,0)</f>
        <v>0</v>
      </c>
      <c r="CH127" s="386"/>
      <c r="CI127" s="751"/>
      <c r="CJ127" s="389" t="s">
        <v>272</v>
      </c>
      <c r="CK127" s="388">
        <f>'AY2013-14-end_of_course'!D28</f>
        <v>753</v>
      </c>
      <c r="CL127" s="388"/>
      <c r="CM127" s="388"/>
      <c r="CN127" s="387"/>
      <c r="CO127" s="382"/>
      <c r="CP127" s="375">
        <f>ROUND(((+CK127*Matrices!$C$65)+(CK127*Matrices!$E$67))*Matrices!$D$59,0)</f>
        <v>257142</v>
      </c>
      <c r="CQ127" s="375">
        <f>ROUND(((+CL127*Matrices!$D$65)+(CL127*Matrices!$E$67))*Matrices!$D$59,0)</f>
        <v>0</v>
      </c>
      <c r="CR127" s="375">
        <f>ROUND(((+CM127*Matrices!$E$65)+(CM127*Matrices!$E$67))*Matrices!$D$59,0)</f>
        <v>0</v>
      </c>
    </row>
    <row r="128" spans="1:96" x14ac:dyDescent="0.2">
      <c r="B128" s="748"/>
      <c r="C128" s="385" t="s">
        <v>270</v>
      </c>
      <c r="D128" s="384">
        <f>D127/D126</f>
        <v>1.1866509185773761</v>
      </c>
      <c r="E128" s="384">
        <f>IFERROR(E127/E126,0)</f>
        <v>0</v>
      </c>
      <c r="F128" s="384">
        <f>IFERROR(F127/F126,0)</f>
        <v>0</v>
      </c>
      <c r="G128" s="383"/>
      <c r="H128" s="382"/>
      <c r="I128" s="381"/>
      <c r="J128" s="381"/>
      <c r="K128" s="381"/>
      <c r="M128" s="748"/>
      <c r="N128" s="385" t="s">
        <v>270</v>
      </c>
      <c r="O128" s="384">
        <f>O127/O126</f>
        <v>1.0812341482469434</v>
      </c>
      <c r="P128" s="384">
        <f>IFERROR(P127/P126,0)</f>
        <v>0</v>
      </c>
      <c r="Q128" s="384">
        <f>IFERROR(Q127/Q126,0)</f>
        <v>0</v>
      </c>
      <c r="R128" s="383"/>
      <c r="S128" s="382"/>
      <c r="T128" s="381"/>
      <c r="U128" s="381"/>
      <c r="V128" s="381"/>
      <c r="W128" s="383"/>
      <c r="X128" s="748"/>
      <c r="Y128" s="385" t="s">
        <v>270</v>
      </c>
      <c r="Z128" s="384">
        <f>Z127/Z126</f>
        <v>1.0560157429865908</v>
      </c>
      <c r="AA128" s="384">
        <f>IFERROR(AA127/AA126,0)</f>
        <v>0</v>
      </c>
      <c r="AB128" s="384">
        <f>IFERROR(AB127/AB126,0)</f>
        <v>0</v>
      </c>
      <c r="AC128" s="383"/>
      <c r="AD128" s="382"/>
      <c r="AE128" s="381"/>
      <c r="AF128" s="381"/>
      <c r="AG128" s="381"/>
      <c r="AI128" s="748"/>
      <c r="AJ128" s="385"/>
      <c r="AK128" s="384"/>
      <c r="AL128" s="384"/>
      <c r="AM128" s="384"/>
      <c r="AO128" s="370"/>
      <c r="AP128" s="386"/>
      <c r="AQ128" s="752"/>
      <c r="AR128" s="385" t="s">
        <v>271</v>
      </c>
      <c r="AS128" s="384">
        <f>IFERROR(AS127/AS126,0)</f>
        <v>1.2693186399677463</v>
      </c>
      <c r="AT128" s="384">
        <f>IFERROR(AT127/AT126,0)</f>
        <v>0</v>
      </c>
      <c r="AU128" s="384">
        <f>IFERROR(AU127/AU126,0)</f>
        <v>0</v>
      </c>
      <c r="AV128" s="383"/>
      <c r="AW128" s="382"/>
      <c r="AX128" s="381"/>
      <c r="AY128" s="381"/>
      <c r="AZ128" s="381"/>
      <c r="BA128" s="386"/>
      <c r="BB128" s="752"/>
      <c r="BC128" s="385" t="s">
        <v>271</v>
      </c>
      <c r="BD128" s="384">
        <f>IFERROR(BD127/BD126,0)</f>
        <v>0.96926713947990539</v>
      </c>
      <c r="BE128" s="384">
        <f>IFERROR(BE127/BE126,0)</f>
        <v>0</v>
      </c>
      <c r="BF128" s="384">
        <f>IFERROR(BF127/BF126,0)</f>
        <v>0</v>
      </c>
      <c r="BG128" s="383"/>
      <c r="BH128" s="382"/>
      <c r="BI128" s="381"/>
      <c r="BJ128" s="381"/>
      <c r="BK128" s="381"/>
      <c r="BM128" s="752"/>
      <c r="BN128" s="385" t="s">
        <v>270</v>
      </c>
      <c r="BO128" s="384">
        <f>IFERROR(BO127/BO126,0)</f>
        <v>1.2693186399677463</v>
      </c>
      <c r="BP128" s="384">
        <f>IFERROR(BP127/BP126,0)</f>
        <v>0</v>
      </c>
      <c r="BQ128" s="384">
        <f>IFERROR(BQ127/BQ126,0)</f>
        <v>0</v>
      </c>
      <c r="BR128" s="383"/>
      <c r="BS128" s="382"/>
      <c r="BT128" s="381"/>
      <c r="BU128" s="381"/>
      <c r="BV128" s="381"/>
      <c r="BW128" s="386"/>
      <c r="BX128" s="752"/>
      <c r="BY128" s="385" t="s">
        <v>270</v>
      </c>
      <c r="BZ128" s="384">
        <f>BZ127/BZ126</f>
        <v>0.9561128526645768</v>
      </c>
      <c r="CA128" s="384" t="str">
        <f>IFERROR(CA127/CA126,"")</f>
        <v/>
      </c>
      <c r="CB128" s="384" t="str">
        <f>IFERROR(CB127/CB126,"")</f>
        <v/>
      </c>
      <c r="CC128" s="383"/>
      <c r="CD128" s="382"/>
      <c r="CE128" s="381"/>
      <c r="CF128" s="381"/>
      <c r="CG128" s="381"/>
      <c r="CH128" s="386"/>
      <c r="CI128" s="752"/>
      <c r="CJ128" s="385" t="s">
        <v>270</v>
      </c>
      <c r="CK128" s="384">
        <f>CK127/CK126</f>
        <v>0.93773349937733497</v>
      </c>
      <c r="CL128" s="384" t="str">
        <f>IFERROR(CL127/CL126,"")</f>
        <v/>
      </c>
      <c r="CM128" s="384" t="str">
        <f>IFERROR(CM127/CM126,"")</f>
        <v/>
      </c>
      <c r="CN128" s="383"/>
      <c r="CO128" s="382"/>
      <c r="CP128" s="381"/>
      <c r="CQ128" s="381"/>
      <c r="CR128" s="381"/>
    </row>
    <row r="129" spans="1:96" x14ac:dyDescent="0.2">
      <c r="B129" s="380" t="s">
        <v>141</v>
      </c>
      <c r="C129" s="379"/>
      <c r="D129" s="378">
        <f>D127+D124+D121</f>
        <v>14950.385271196858</v>
      </c>
      <c r="E129" s="378">
        <f>E127+E124+E121</f>
        <v>0</v>
      </c>
      <c r="F129" s="378">
        <f>F127+F124+F121</f>
        <v>0</v>
      </c>
      <c r="G129" s="377"/>
      <c r="H129" s="376" t="s">
        <v>141</v>
      </c>
      <c r="I129" s="375">
        <f>I121+I124+I127</f>
        <v>2580727</v>
      </c>
      <c r="J129" s="375">
        <f>J121+J124+J127</f>
        <v>0</v>
      </c>
      <c r="K129" s="375">
        <f>K121+K124+K127</f>
        <v>0</v>
      </c>
      <c r="M129" s="380" t="s">
        <v>141</v>
      </c>
      <c r="N129" s="379"/>
      <c r="O129" s="378">
        <f>O127+O124+O121</f>
        <v>14962.167086951356</v>
      </c>
      <c r="P129" s="378">
        <f>P127+P124+P121</f>
        <v>0</v>
      </c>
      <c r="Q129" s="378">
        <f>Q127+Q124+Q121</f>
        <v>0</v>
      </c>
      <c r="R129" s="377"/>
      <c r="S129" s="376" t="s">
        <v>141</v>
      </c>
      <c r="T129" s="375">
        <f>T121+T124+T127</f>
        <v>2559839</v>
      </c>
      <c r="U129" s="375">
        <f>U121+U124+U127</f>
        <v>0</v>
      </c>
      <c r="V129" s="375">
        <f>V121+V124+V127</f>
        <v>0</v>
      </c>
      <c r="W129" s="377"/>
      <c r="X129" s="380" t="s">
        <v>141</v>
      </c>
      <c r="Y129" s="379"/>
      <c r="Z129" s="378">
        <f>Z127+Z124+Z121</f>
        <v>14064.467177333334</v>
      </c>
      <c r="AA129" s="378">
        <f>AA127+AA124+AA121</f>
        <v>0</v>
      </c>
      <c r="AB129" s="378">
        <f>AB127+AB124+AB121</f>
        <v>0</v>
      </c>
      <c r="AC129" s="377"/>
      <c r="AD129" s="376" t="s">
        <v>141</v>
      </c>
      <c r="AE129" s="375">
        <f>AE121+AE124+AE127</f>
        <v>2446913</v>
      </c>
      <c r="AF129" s="375">
        <f>AF121+AF124+AF127</f>
        <v>0</v>
      </c>
      <c r="AG129" s="375">
        <f>AG121+AG124+AG127</f>
        <v>0</v>
      </c>
      <c r="AI129" s="380" t="s">
        <v>141</v>
      </c>
      <c r="AJ129" s="379"/>
      <c r="AK129" s="378">
        <f>AK127+AK124+AK121</f>
        <v>-897.6999096180225</v>
      </c>
      <c r="AL129" s="378">
        <f>AL127+AL124+AL121</f>
        <v>0</v>
      </c>
      <c r="AM129" s="378">
        <f>AM127+AM124+AM121</f>
        <v>0</v>
      </c>
      <c r="AO129" s="370"/>
      <c r="AP129" s="374"/>
      <c r="AQ129" s="380" t="s">
        <v>141</v>
      </c>
      <c r="AR129" s="379"/>
      <c r="AS129" s="378">
        <f>AS127+AS124+AS121</f>
        <v>14594.875128736503</v>
      </c>
      <c r="AT129" s="378">
        <f>AT127+AT124+AT121</f>
        <v>0</v>
      </c>
      <c r="AU129" s="378">
        <f>AU127+AU124+AU121</f>
        <v>0</v>
      </c>
      <c r="AV129" s="377"/>
      <c r="AW129" s="376" t="s">
        <v>141</v>
      </c>
      <c r="AX129" s="375">
        <f>AX121+AX124+AX127</f>
        <v>2535709</v>
      </c>
      <c r="AY129" s="375">
        <f>AY121+AY124+AY127</f>
        <v>0</v>
      </c>
      <c r="AZ129" s="375">
        <f>AZ121+AZ124+AZ127</f>
        <v>0</v>
      </c>
      <c r="BA129" s="374"/>
      <c r="BB129" s="380" t="s">
        <v>141</v>
      </c>
      <c r="BC129" s="379"/>
      <c r="BD129" s="378">
        <f>BD127+BD124+BD121</f>
        <v>15017.489908854071</v>
      </c>
      <c r="BE129" s="378">
        <f>BE127+BE124+BE121</f>
        <v>0</v>
      </c>
      <c r="BF129" s="378">
        <f>BF127+BF124+BF121</f>
        <v>0</v>
      </c>
      <c r="BG129" s="377"/>
      <c r="BH129" s="376" t="s">
        <v>141</v>
      </c>
      <c r="BI129" s="375">
        <f>BI121+BI124+BI127</f>
        <v>2554619</v>
      </c>
      <c r="BJ129" s="375">
        <f>BJ121+BJ124+BJ127</f>
        <v>0</v>
      </c>
      <c r="BK129" s="375">
        <f>BK121+BK124+BK127</f>
        <v>0</v>
      </c>
      <c r="BM129" s="380" t="s">
        <v>141</v>
      </c>
      <c r="BN129" s="379"/>
      <c r="BO129" s="378">
        <f>BO127+BO124+BO121</f>
        <v>15238.790776000002</v>
      </c>
      <c r="BP129" s="378">
        <f>BP127+BP124+BP121</f>
        <v>0</v>
      </c>
      <c r="BQ129" s="378">
        <f>BQ127+BQ124+BQ121</f>
        <v>0</v>
      </c>
      <c r="BR129" s="377"/>
      <c r="BS129" s="376" t="s">
        <v>141</v>
      </c>
      <c r="BT129" s="375">
        <f>BT121+BT124+BT127</f>
        <v>2651852</v>
      </c>
      <c r="BU129" s="375">
        <f>BU121+BU124+BU127</f>
        <v>0</v>
      </c>
      <c r="BV129" s="375">
        <f>BV121+BV124+BV127</f>
        <v>0</v>
      </c>
      <c r="BW129" s="374"/>
      <c r="BX129" s="380" t="s">
        <v>141</v>
      </c>
      <c r="BY129" s="379"/>
      <c r="BZ129" s="378">
        <f>BZ127+BZ124+BZ121</f>
        <v>14630.220576</v>
      </c>
      <c r="CA129" s="378">
        <f>CA127+CA124+CA121</f>
        <v>0</v>
      </c>
      <c r="CB129" s="378">
        <f>CB127+CB124+CB121</f>
        <v>0</v>
      </c>
      <c r="CC129" s="377"/>
      <c r="CD129" s="376" t="s">
        <v>141</v>
      </c>
      <c r="CE129" s="375">
        <f>CE121+CE124+CE127</f>
        <v>2473046</v>
      </c>
      <c r="CF129" s="375">
        <f>CF121+CF124+CF127</f>
        <v>0</v>
      </c>
      <c r="CG129" s="375">
        <f>CG121+CG124+CG127</f>
        <v>0</v>
      </c>
      <c r="CH129" s="374"/>
      <c r="CI129" s="380" t="s">
        <v>141</v>
      </c>
      <c r="CJ129" s="379"/>
      <c r="CK129" s="378">
        <f>CK127+CK124+CK121</f>
        <v>12324.39018</v>
      </c>
      <c r="CL129" s="378">
        <f>CL127+CL124+CL121</f>
        <v>0</v>
      </c>
      <c r="CM129" s="378">
        <f>CM127+CM124+CM121</f>
        <v>0</v>
      </c>
      <c r="CN129" s="377"/>
      <c r="CO129" s="376" t="s">
        <v>141</v>
      </c>
      <c r="CP129" s="375">
        <f>CP121+CP124+CP127</f>
        <v>2215840</v>
      </c>
      <c r="CQ129" s="375">
        <f>CQ121+CQ124+CQ127</f>
        <v>0</v>
      </c>
      <c r="CR129" s="375">
        <f>CR121+CR124+CR127</f>
        <v>0</v>
      </c>
    </row>
    <row r="130" spans="1:96" x14ac:dyDescent="0.2">
      <c r="D130" s="373" t="s">
        <v>269</v>
      </c>
      <c r="E130" s="373"/>
      <c r="F130" s="350">
        <f>SUM(D129:F129)</f>
        <v>14950.385271196858</v>
      </c>
      <c r="G130" s="350"/>
      <c r="H130" s="369"/>
      <c r="I130" s="372" t="s">
        <v>268</v>
      </c>
      <c r="J130" s="371"/>
      <c r="K130" s="368">
        <f>SUM(I129:K129)</f>
        <v>2580727</v>
      </c>
      <c r="O130" s="373" t="s">
        <v>269</v>
      </c>
      <c r="P130" s="373"/>
      <c r="Q130" s="350">
        <f>SUM(O129:Q129)</f>
        <v>14962.167086951356</v>
      </c>
      <c r="R130" s="350"/>
      <c r="S130" s="369"/>
      <c r="T130" s="372" t="s">
        <v>268</v>
      </c>
      <c r="U130" s="371"/>
      <c r="V130" s="368">
        <f>SUM(T129:V129)</f>
        <v>2559839</v>
      </c>
      <c r="W130" s="350"/>
      <c r="Z130" s="373" t="s">
        <v>269</v>
      </c>
      <c r="AA130" s="373"/>
      <c r="AB130" s="350">
        <f>SUM(Z129:AB129)</f>
        <v>14064.467177333334</v>
      </c>
      <c r="AC130" s="350"/>
      <c r="AD130" s="369"/>
      <c r="AE130" s="372" t="s">
        <v>268</v>
      </c>
      <c r="AF130" s="371"/>
      <c r="AG130" s="368">
        <f>SUM(AE129:AG129)</f>
        <v>2446913</v>
      </c>
      <c r="AK130" s="373" t="s">
        <v>269</v>
      </c>
      <c r="AL130" s="373"/>
      <c r="AM130" s="350">
        <f>SUM(AK129:AM129)</f>
        <v>-897.6999096180225</v>
      </c>
      <c r="AO130" s="368">
        <f>ROUND(AG130-V130,0)</f>
        <v>-112926</v>
      </c>
      <c r="AP130" s="374"/>
      <c r="AS130" s="373" t="s">
        <v>269</v>
      </c>
      <c r="AT130" s="373"/>
      <c r="AU130" s="350">
        <f>SUM(AS129:AU129)</f>
        <v>14594.875128736503</v>
      </c>
      <c r="AV130" s="350"/>
      <c r="AW130" s="369"/>
      <c r="AX130" s="372" t="s">
        <v>268</v>
      </c>
      <c r="AY130" s="371"/>
      <c r="AZ130" s="368">
        <f>SUM(AX129:AZ129)</f>
        <v>2535709</v>
      </c>
      <c r="BA130" s="374"/>
      <c r="BD130" s="373" t="s">
        <v>269</v>
      </c>
      <c r="BE130" s="373"/>
      <c r="BF130" s="350">
        <f>SUM(BD129:BF129)</f>
        <v>15017.489908854071</v>
      </c>
      <c r="BG130" s="350"/>
      <c r="BH130" s="369"/>
      <c r="BI130" s="372" t="s">
        <v>268</v>
      </c>
      <c r="BJ130" s="371"/>
      <c r="BK130" s="368">
        <f>SUM(BI129:BK129)</f>
        <v>2554619</v>
      </c>
      <c r="BO130" s="373" t="s">
        <v>269</v>
      </c>
      <c r="BP130" s="373"/>
      <c r="BQ130" s="350">
        <f>SUM(BO129:BQ129)</f>
        <v>15238.790776000002</v>
      </c>
      <c r="BR130" s="350"/>
      <c r="BS130" s="369"/>
      <c r="BT130" s="372" t="s">
        <v>268</v>
      </c>
      <c r="BU130" s="371"/>
      <c r="BV130" s="368">
        <f>SUM(BT129:BV129)</f>
        <v>2651852</v>
      </c>
      <c r="BW130" s="374"/>
      <c r="BZ130" s="373" t="s">
        <v>269</v>
      </c>
      <c r="CA130" s="373"/>
      <c r="CB130" s="350">
        <f>SUM(BZ129:CB129)</f>
        <v>14630.220576</v>
      </c>
      <c r="CC130" s="350"/>
      <c r="CD130" s="369"/>
      <c r="CE130" s="372" t="s">
        <v>268</v>
      </c>
      <c r="CF130" s="371"/>
      <c r="CG130" s="368">
        <f>SUM(CE129:CG129)</f>
        <v>2473046</v>
      </c>
      <c r="CH130" s="374"/>
      <c r="CK130" s="373" t="s">
        <v>269</v>
      </c>
      <c r="CL130" s="373"/>
      <c r="CM130" s="350">
        <f>SUM(CK129:CM129)</f>
        <v>12324.39018</v>
      </c>
      <c r="CN130" s="350"/>
      <c r="CO130" s="369"/>
      <c r="CP130" s="372" t="s">
        <v>268</v>
      </c>
      <c r="CQ130" s="371"/>
      <c r="CR130" s="368">
        <f>SUM(CP129:CR129)</f>
        <v>2215840</v>
      </c>
    </row>
    <row r="131" spans="1:96" x14ac:dyDescent="0.2">
      <c r="H131" s="369"/>
      <c r="I131" s="369"/>
      <c r="J131" s="369"/>
      <c r="K131" s="369"/>
      <c r="S131" s="369"/>
      <c r="T131" s="369"/>
      <c r="U131" s="369"/>
      <c r="V131" s="369"/>
      <c r="AD131" s="369"/>
      <c r="AE131" s="369"/>
      <c r="AF131" s="369"/>
      <c r="AG131" s="369"/>
      <c r="AO131" s="370"/>
      <c r="AW131" s="369"/>
      <c r="AX131" s="369"/>
      <c r="AY131" s="369"/>
      <c r="AZ131" s="369"/>
      <c r="BH131" s="369"/>
      <c r="BI131" s="369"/>
      <c r="BJ131" s="369"/>
      <c r="BK131" s="369"/>
      <c r="BS131" s="369"/>
      <c r="BT131" s="369"/>
      <c r="BU131" s="369"/>
      <c r="BV131" s="369"/>
      <c r="CD131" s="369"/>
      <c r="CE131" s="369"/>
      <c r="CF131" s="369"/>
      <c r="CG131" s="369"/>
      <c r="CO131" s="369"/>
      <c r="CP131" s="369"/>
      <c r="CQ131" s="369"/>
      <c r="CR131" s="369"/>
    </row>
    <row r="132" spans="1:96" x14ac:dyDescent="0.2">
      <c r="A132" s="110" t="s">
        <v>71</v>
      </c>
      <c r="B132" s="402"/>
      <c r="C132" s="401"/>
      <c r="D132" s="749" t="s">
        <v>276</v>
      </c>
      <c r="E132" s="749"/>
      <c r="F132" s="750"/>
      <c r="G132" s="400"/>
      <c r="H132" s="393"/>
      <c r="I132" s="753" t="s">
        <v>276</v>
      </c>
      <c r="J132" s="754"/>
      <c r="K132" s="755"/>
      <c r="M132" s="402"/>
      <c r="N132" s="401"/>
      <c r="O132" s="749" t="s">
        <v>276</v>
      </c>
      <c r="P132" s="749"/>
      <c r="Q132" s="750"/>
      <c r="R132" s="400"/>
      <c r="S132" s="393"/>
      <c r="T132" s="753" t="s">
        <v>276</v>
      </c>
      <c r="U132" s="754"/>
      <c r="V132" s="755"/>
      <c r="W132" s="400"/>
      <c r="X132" s="402"/>
      <c r="Y132" s="401"/>
      <c r="Z132" s="749" t="s">
        <v>276</v>
      </c>
      <c r="AA132" s="749"/>
      <c r="AB132" s="750"/>
      <c r="AC132" s="400"/>
      <c r="AD132" s="393"/>
      <c r="AE132" s="753" t="s">
        <v>276</v>
      </c>
      <c r="AF132" s="754"/>
      <c r="AG132" s="755"/>
      <c r="AI132" s="402"/>
      <c r="AJ132" s="401"/>
      <c r="AK132" s="749" t="s">
        <v>276</v>
      </c>
      <c r="AL132" s="749"/>
      <c r="AM132" s="750"/>
      <c r="AO132" s="370"/>
      <c r="AP132" s="403"/>
      <c r="AQ132" s="402"/>
      <c r="AR132" s="401"/>
      <c r="AS132" s="756" t="s">
        <v>276</v>
      </c>
      <c r="AT132" s="756"/>
      <c r="AU132" s="757"/>
      <c r="AV132" s="400"/>
      <c r="AW132" s="393"/>
      <c r="AX132" s="753" t="s">
        <v>276</v>
      </c>
      <c r="AY132" s="754"/>
      <c r="AZ132" s="755"/>
      <c r="BA132" s="403"/>
      <c r="BB132" s="402"/>
      <c r="BC132" s="401"/>
      <c r="BD132" s="756" t="s">
        <v>276</v>
      </c>
      <c r="BE132" s="756"/>
      <c r="BF132" s="757"/>
      <c r="BG132" s="400"/>
      <c r="BH132" s="393"/>
      <c r="BI132" s="753" t="s">
        <v>276</v>
      </c>
      <c r="BJ132" s="754"/>
      <c r="BK132" s="755"/>
      <c r="BM132" s="402"/>
      <c r="BN132" s="401"/>
      <c r="BO132" s="756" t="s">
        <v>276</v>
      </c>
      <c r="BP132" s="756"/>
      <c r="BQ132" s="757"/>
      <c r="BR132" s="400"/>
      <c r="BS132" s="393"/>
      <c r="BT132" s="753" t="s">
        <v>276</v>
      </c>
      <c r="BU132" s="754"/>
      <c r="BV132" s="755"/>
      <c r="BW132" s="403"/>
      <c r="BX132" s="402"/>
      <c r="BY132" s="401"/>
      <c r="BZ132" s="756" t="s">
        <v>276</v>
      </c>
      <c r="CA132" s="756"/>
      <c r="CB132" s="757"/>
      <c r="CC132" s="400"/>
      <c r="CD132" s="393"/>
      <c r="CE132" s="753" t="s">
        <v>276</v>
      </c>
      <c r="CF132" s="754"/>
      <c r="CG132" s="755"/>
      <c r="CH132" s="403"/>
      <c r="CI132" s="402"/>
      <c r="CJ132" s="401"/>
      <c r="CK132" s="756" t="s">
        <v>276</v>
      </c>
      <c r="CL132" s="756"/>
      <c r="CM132" s="757"/>
      <c r="CN132" s="400"/>
      <c r="CO132" s="393"/>
      <c r="CP132" s="753" t="s">
        <v>276</v>
      </c>
      <c r="CQ132" s="754"/>
      <c r="CR132" s="755"/>
    </row>
    <row r="133" spans="1:96" x14ac:dyDescent="0.2">
      <c r="B133" s="398" t="s">
        <v>229</v>
      </c>
      <c r="C133" s="398"/>
      <c r="D133" s="397" t="s">
        <v>228</v>
      </c>
      <c r="E133" s="396" t="s">
        <v>227</v>
      </c>
      <c r="F133" s="396" t="s">
        <v>226</v>
      </c>
      <c r="G133" s="395"/>
      <c r="H133" s="394" t="s">
        <v>229</v>
      </c>
      <c r="I133" s="393" t="s">
        <v>228</v>
      </c>
      <c r="J133" s="392" t="s">
        <v>227</v>
      </c>
      <c r="K133" s="392" t="s">
        <v>226</v>
      </c>
      <c r="M133" s="398" t="s">
        <v>229</v>
      </c>
      <c r="N133" s="398"/>
      <c r="O133" s="397" t="s">
        <v>228</v>
      </c>
      <c r="P133" s="396" t="s">
        <v>227</v>
      </c>
      <c r="Q133" s="396" t="s">
        <v>226</v>
      </c>
      <c r="R133" s="395"/>
      <c r="S133" s="394" t="s">
        <v>229</v>
      </c>
      <c r="T133" s="393" t="s">
        <v>228</v>
      </c>
      <c r="U133" s="392" t="s">
        <v>227</v>
      </c>
      <c r="V133" s="392" t="s">
        <v>226</v>
      </c>
      <c r="W133" s="395"/>
      <c r="X133" s="398" t="s">
        <v>229</v>
      </c>
      <c r="Y133" s="398"/>
      <c r="Z133" s="397" t="s">
        <v>228</v>
      </c>
      <c r="AA133" s="396" t="s">
        <v>227</v>
      </c>
      <c r="AB133" s="396" t="s">
        <v>226</v>
      </c>
      <c r="AC133" s="395"/>
      <c r="AD133" s="394" t="s">
        <v>229</v>
      </c>
      <c r="AE133" s="393" t="s">
        <v>228</v>
      </c>
      <c r="AF133" s="392" t="s">
        <v>227</v>
      </c>
      <c r="AG133" s="392" t="s">
        <v>226</v>
      </c>
      <c r="AI133" s="398" t="s">
        <v>229</v>
      </c>
      <c r="AJ133" s="398"/>
      <c r="AK133" s="397" t="s">
        <v>228</v>
      </c>
      <c r="AL133" s="396" t="s">
        <v>227</v>
      </c>
      <c r="AM133" s="396" t="s">
        <v>226</v>
      </c>
      <c r="AO133" s="370"/>
      <c r="AP133" s="399"/>
      <c r="AQ133" s="398" t="s">
        <v>229</v>
      </c>
      <c r="AR133" s="398"/>
      <c r="AS133" s="397" t="s">
        <v>228</v>
      </c>
      <c r="AT133" s="396" t="s">
        <v>227</v>
      </c>
      <c r="AU133" s="396" t="s">
        <v>226</v>
      </c>
      <c r="AV133" s="395"/>
      <c r="AW133" s="394" t="s">
        <v>229</v>
      </c>
      <c r="AX133" s="393" t="s">
        <v>228</v>
      </c>
      <c r="AY133" s="392" t="s">
        <v>227</v>
      </c>
      <c r="AZ133" s="392" t="s">
        <v>226</v>
      </c>
      <c r="BA133" s="399"/>
      <c r="BB133" s="398" t="s">
        <v>229</v>
      </c>
      <c r="BC133" s="398"/>
      <c r="BD133" s="397" t="s">
        <v>228</v>
      </c>
      <c r="BE133" s="396" t="s">
        <v>227</v>
      </c>
      <c r="BF133" s="396" t="s">
        <v>226</v>
      </c>
      <c r="BG133" s="395"/>
      <c r="BH133" s="394" t="s">
        <v>229</v>
      </c>
      <c r="BI133" s="393" t="s">
        <v>228</v>
      </c>
      <c r="BJ133" s="392" t="s">
        <v>227</v>
      </c>
      <c r="BK133" s="392" t="s">
        <v>226</v>
      </c>
      <c r="BM133" s="398" t="s">
        <v>229</v>
      </c>
      <c r="BN133" s="398"/>
      <c r="BO133" s="397" t="s">
        <v>228</v>
      </c>
      <c r="BP133" s="396" t="s">
        <v>227</v>
      </c>
      <c r="BQ133" s="396" t="s">
        <v>226</v>
      </c>
      <c r="BR133" s="395"/>
      <c r="BS133" s="394" t="s">
        <v>229</v>
      </c>
      <c r="BT133" s="393" t="s">
        <v>228</v>
      </c>
      <c r="BU133" s="392" t="s">
        <v>227</v>
      </c>
      <c r="BV133" s="392" t="s">
        <v>226</v>
      </c>
      <c r="BW133" s="399"/>
      <c r="BX133" s="398" t="s">
        <v>229</v>
      </c>
      <c r="BY133" s="398"/>
      <c r="BZ133" s="397" t="s">
        <v>228</v>
      </c>
      <c r="CA133" s="396" t="s">
        <v>227</v>
      </c>
      <c r="CB133" s="396" t="s">
        <v>226</v>
      </c>
      <c r="CC133" s="395"/>
      <c r="CD133" s="394" t="s">
        <v>229</v>
      </c>
      <c r="CE133" s="393" t="s">
        <v>228</v>
      </c>
      <c r="CF133" s="392" t="s">
        <v>227</v>
      </c>
      <c r="CG133" s="392" t="s">
        <v>226</v>
      </c>
      <c r="CH133" s="399"/>
      <c r="CI133" s="398" t="s">
        <v>229</v>
      </c>
      <c r="CJ133" s="398"/>
      <c r="CK133" s="397" t="s">
        <v>228</v>
      </c>
      <c r="CL133" s="396" t="s">
        <v>227</v>
      </c>
      <c r="CM133" s="396" t="s">
        <v>226</v>
      </c>
      <c r="CN133" s="395"/>
      <c r="CO133" s="394" t="s">
        <v>229</v>
      </c>
      <c r="CP133" s="393" t="s">
        <v>228</v>
      </c>
      <c r="CQ133" s="392" t="s">
        <v>227</v>
      </c>
      <c r="CR133" s="392" t="s">
        <v>226</v>
      </c>
    </row>
    <row r="134" spans="1:96" x14ac:dyDescent="0.2">
      <c r="B134" s="746" t="s">
        <v>225</v>
      </c>
      <c r="C134" s="391" t="s">
        <v>274</v>
      </c>
      <c r="D134" s="390">
        <f>(AS134+BD134+BO134)/3</f>
        <v>47002</v>
      </c>
      <c r="E134" s="390">
        <f>(+AT134+BE134)/2</f>
        <v>0</v>
      </c>
      <c r="F134" s="390">
        <f>(+AU134+BF134)/2</f>
        <v>0</v>
      </c>
      <c r="G134" s="386"/>
      <c r="H134" s="382" t="s">
        <v>225</v>
      </c>
      <c r="I134" s="381"/>
      <c r="J134" s="381"/>
      <c r="K134" s="381"/>
      <c r="M134" s="746" t="s">
        <v>225</v>
      </c>
      <c r="N134" s="391" t="s">
        <v>274</v>
      </c>
      <c r="O134" s="390">
        <f>(+BD134+BO134+BZ134)/3</f>
        <v>46156.166666666664</v>
      </c>
      <c r="P134" s="390">
        <f>(+AT134+BE134+BP134)/3</f>
        <v>0</v>
      </c>
      <c r="Q134" s="390">
        <f>(+AU134+BF134+BQ134)/3</f>
        <v>0</v>
      </c>
      <c r="R134" s="386"/>
      <c r="S134" s="382" t="s">
        <v>225</v>
      </c>
      <c r="T134" s="381"/>
      <c r="U134" s="381"/>
      <c r="V134" s="381"/>
      <c r="W134" s="386"/>
      <c r="X134" s="746" t="s">
        <v>225</v>
      </c>
      <c r="Y134" s="391" t="s">
        <v>274</v>
      </c>
      <c r="Z134" s="390">
        <f>(+BO134+BZ134+CK134)/3</f>
        <v>41354.299999999996</v>
      </c>
      <c r="AA134" s="390">
        <f>(+BE134+BP134+CA134)/3</f>
        <v>0</v>
      </c>
      <c r="AB134" s="390">
        <f>(+BF134+BQ134+CB134)/3</f>
        <v>0</v>
      </c>
      <c r="AC134" s="386"/>
      <c r="AD134" s="382" t="s">
        <v>225</v>
      </c>
      <c r="AE134" s="381"/>
      <c r="AF134" s="381"/>
      <c r="AG134" s="381"/>
      <c r="AI134" s="746" t="s">
        <v>225</v>
      </c>
      <c r="AJ134" s="391" t="s">
        <v>274</v>
      </c>
      <c r="AK134" s="390">
        <f t="shared" ref="AK134:AM135" si="90">IFERROR(Z134-O134,0)</f>
        <v>-4801.8666666666686</v>
      </c>
      <c r="AL134" s="390">
        <f t="shared" si="90"/>
        <v>0</v>
      </c>
      <c r="AM134" s="390">
        <f t="shared" si="90"/>
        <v>0</v>
      </c>
      <c r="AO134" s="370"/>
      <c r="AP134" s="386"/>
      <c r="AQ134" s="746" t="s">
        <v>225</v>
      </c>
      <c r="AR134" s="391" t="s">
        <v>275</v>
      </c>
      <c r="AS134" s="390">
        <v>45529</v>
      </c>
      <c r="AT134" s="390"/>
      <c r="AU134" s="390"/>
      <c r="AV134" s="386"/>
      <c r="AW134" s="382" t="s">
        <v>225</v>
      </c>
      <c r="AX134" s="381"/>
      <c r="AY134" s="381"/>
      <c r="AZ134" s="381"/>
      <c r="BA134" s="386"/>
      <c r="BB134" s="746" t="s">
        <v>225</v>
      </c>
      <c r="BC134" s="391" t="s">
        <v>275</v>
      </c>
      <c r="BD134" s="390">
        <v>48204</v>
      </c>
      <c r="BE134" s="390">
        <v>0</v>
      </c>
      <c r="BF134" s="390">
        <v>0</v>
      </c>
      <c r="BG134" s="386"/>
      <c r="BH134" s="382" t="s">
        <v>225</v>
      </c>
      <c r="BI134" s="381"/>
      <c r="BJ134" s="381"/>
      <c r="BK134" s="381"/>
      <c r="BM134" s="746" t="s">
        <v>225</v>
      </c>
      <c r="BN134" s="391" t="s">
        <v>274</v>
      </c>
      <c r="BO134" s="390">
        <v>47273</v>
      </c>
      <c r="BP134" s="390"/>
      <c r="BQ134" s="390"/>
      <c r="BR134" s="386"/>
      <c r="BS134" s="382" t="s">
        <v>225</v>
      </c>
      <c r="BT134" s="381"/>
      <c r="BU134" s="381"/>
      <c r="BV134" s="381"/>
      <c r="BW134" s="386"/>
      <c r="BX134" s="746" t="s">
        <v>225</v>
      </c>
      <c r="BY134" s="391" t="s">
        <v>274</v>
      </c>
      <c r="BZ134" s="390">
        <v>42991.5</v>
      </c>
      <c r="CA134" s="390"/>
      <c r="CB134" s="390"/>
      <c r="CC134" s="386"/>
      <c r="CD134" s="382" t="s">
        <v>225</v>
      </c>
      <c r="CE134" s="381"/>
      <c r="CF134" s="381"/>
      <c r="CG134" s="381"/>
      <c r="CH134" s="386"/>
      <c r="CI134" s="746" t="s">
        <v>225</v>
      </c>
      <c r="CJ134" s="391" t="s">
        <v>274</v>
      </c>
      <c r="CK134" s="390">
        <f>'AY2013-14-Census'!D29</f>
        <v>33798.400000000001</v>
      </c>
      <c r="CL134" s="390"/>
      <c r="CM134" s="390"/>
      <c r="CN134" s="386"/>
      <c r="CO134" s="382" t="s">
        <v>225</v>
      </c>
      <c r="CP134" s="381"/>
      <c r="CQ134" s="381"/>
      <c r="CR134" s="381"/>
    </row>
    <row r="135" spans="1:96" x14ac:dyDescent="0.2">
      <c r="B135" s="747"/>
      <c r="C135" s="389" t="s">
        <v>272</v>
      </c>
      <c r="D135" s="388">
        <f>(AS135+BD135+BO135)/3</f>
        <v>42170.996206731121</v>
      </c>
      <c r="E135" s="388">
        <f>(+AT135+BE135)/2</f>
        <v>0</v>
      </c>
      <c r="F135" s="388">
        <f>(+AU135+BF135)/2</f>
        <v>0</v>
      </c>
      <c r="G135" s="387"/>
      <c r="H135" s="382"/>
      <c r="I135" s="375">
        <f>ROUND(((+D135*Matrices!$C$63)+(D135*Matrices!$E$67))*Matrices!$D$59,0)</f>
        <v>6480417</v>
      </c>
      <c r="J135" s="375">
        <f>ROUND(((+E135*Matrices!$D$63)+(E135*Matrices!$E$67))*Matrices!$D$59,0)</f>
        <v>0</v>
      </c>
      <c r="K135" s="375">
        <f>ROUND(((+F135*Matrices!$E$63)+(F135*Matrices!$E$67))*Matrices!$D$59,0)</f>
        <v>0</v>
      </c>
      <c r="M135" s="747"/>
      <c r="N135" s="389" t="s">
        <v>272</v>
      </c>
      <c r="O135" s="388">
        <f>(+BD135+BO135+BZ135)/3</f>
        <v>41647.583500000001</v>
      </c>
      <c r="P135" s="388">
        <f>(+AT135+BE135+BP135)/3</f>
        <v>0</v>
      </c>
      <c r="Q135" s="388">
        <f>(+AU135+BF135+BQ135)/3</f>
        <v>0</v>
      </c>
      <c r="R135" s="387"/>
      <c r="S135" s="382"/>
      <c r="T135" s="375">
        <f>ROUND(((+O135*Matrices!$C$63)+(O135*Matrices!$E$67))*Matrices!$D$59,0)</f>
        <v>6399984</v>
      </c>
      <c r="U135" s="375">
        <f>ROUND(((+P135*Matrices!$D$63)+(P135*Matrices!$E$67))*Matrices!$D$59,0)</f>
        <v>0</v>
      </c>
      <c r="V135" s="375">
        <f>ROUND(((+Q135*Matrices!$E$63)+(Q135*Matrices!$E$67))*Matrices!$D$59,0)</f>
        <v>0</v>
      </c>
      <c r="W135" s="387"/>
      <c r="X135" s="747"/>
      <c r="Y135" s="389" t="s">
        <v>272</v>
      </c>
      <c r="Z135" s="388">
        <f>(+BO135+BZ135+CK135)/3</f>
        <v>37909.103633333332</v>
      </c>
      <c r="AA135" s="388">
        <f>(+BE135+BP135+CA135)/3</f>
        <v>0</v>
      </c>
      <c r="AB135" s="388">
        <f>(+BF135+BQ135+CB135)/3</f>
        <v>0</v>
      </c>
      <c r="AC135" s="387"/>
      <c r="AD135" s="382"/>
      <c r="AE135" s="375">
        <f>ROUND(((+Z135*Matrices!$C$63)+(Z135*Matrices!$E$67))*Matrices!$D$59,0)</f>
        <v>5825492</v>
      </c>
      <c r="AF135" s="375">
        <f>ROUND(((+AA135*Matrices!$D$63)+(AA135*Matrices!$E$67))*Matrices!$D$59,0)</f>
        <v>0</v>
      </c>
      <c r="AG135" s="375">
        <f>ROUND(((+AB135*Matrices!$E$63)+(AB135*Matrices!$E$67))*Matrices!$D$59,0)</f>
        <v>0</v>
      </c>
      <c r="AI135" s="747"/>
      <c r="AJ135" s="389" t="s">
        <v>272</v>
      </c>
      <c r="AK135" s="388">
        <f t="shared" si="90"/>
        <v>-3738.4798666666684</v>
      </c>
      <c r="AL135" s="388">
        <f t="shared" si="90"/>
        <v>0</v>
      </c>
      <c r="AM135" s="388">
        <f t="shared" si="90"/>
        <v>0</v>
      </c>
      <c r="AO135" s="370"/>
      <c r="AP135" s="386"/>
      <c r="AQ135" s="751"/>
      <c r="AR135" s="389" t="s">
        <v>273</v>
      </c>
      <c r="AS135" s="388">
        <f>AS134*BO136</f>
        <v>41138.317420193351</v>
      </c>
      <c r="AT135" s="388"/>
      <c r="AU135" s="388"/>
      <c r="AV135" s="387"/>
      <c r="AW135" s="382"/>
      <c r="AX135" s="375">
        <f>ROUND(((+AS135*Matrices!$C$63)+(AS135*Matrices!$E$67))*Matrices!$D$59,0)</f>
        <v>6321725</v>
      </c>
      <c r="AY135" s="375">
        <f>ROUND(((+AT135*Matrices!$D$63)+(AT135*Matrices!$E$67))*Matrices!$D$59,0)</f>
        <v>0</v>
      </c>
      <c r="AZ135" s="375">
        <f>ROUND(((+AU135*Matrices!$E$63)+(AU135*Matrices!$E$67))*Matrices!$D$59,0)</f>
        <v>0</v>
      </c>
      <c r="BA135" s="386"/>
      <c r="BB135" s="751"/>
      <c r="BC135" s="389" t="s">
        <v>273</v>
      </c>
      <c r="BD135" s="388">
        <v>42660.54</v>
      </c>
      <c r="BE135" s="388">
        <v>0</v>
      </c>
      <c r="BF135" s="388">
        <v>0</v>
      </c>
      <c r="BG135" s="387"/>
      <c r="BH135" s="382"/>
      <c r="BI135" s="375">
        <f>ROUND(((+BD135*Matrices!$C$63)+(BD135*Matrices!$E$67))*Matrices!$D$59,0)</f>
        <v>6555645</v>
      </c>
      <c r="BJ135" s="375">
        <f>ROUND(((+BE135*Matrices!$D$63)+(BE135*Matrices!$E$67))*Matrices!$D$59,0)</f>
        <v>0</v>
      </c>
      <c r="BK135" s="375">
        <f>ROUND(((+BF135*Matrices!$E$63)+(BF135*Matrices!$E$67))*Matrices!$D$59,0)</f>
        <v>0</v>
      </c>
      <c r="BM135" s="751"/>
      <c r="BN135" s="389" t="s">
        <v>272</v>
      </c>
      <c r="BO135" s="388">
        <v>42714.131200000003</v>
      </c>
      <c r="BP135" s="388"/>
      <c r="BQ135" s="388"/>
      <c r="BR135" s="387"/>
      <c r="BS135" s="382"/>
      <c r="BT135" s="375">
        <f>ROUND(((+BO135*Matrices!$C$63)+(BO135*Matrices!$E$67))*Matrices!$D$59,0)</f>
        <v>6563881</v>
      </c>
      <c r="BU135" s="375">
        <f>ROUND(((+BP135*Matrices!$D$63)+(BP135*Matrices!$E$67))*Matrices!$D$59,0)</f>
        <v>0</v>
      </c>
      <c r="BV135" s="375">
        <f>ROUND(((+BQ135*Matrices!$E$63)+(BQ135*Matrices!$E$67))*Matrices!$D$59,0)</f>
        <v>0</v>
      </c>
      <c r="BW135" s="386"/>
      <c r="BX135" s="751"/>
      <c r="BY135" s="389" t="s">
        <v>272</v>
      </c>
      <c r="BZ135" s="388">
        <v>39568.079299999998</v>
      </c>
      <c r="CA135" s="388"/>
      <c r="CB135" s="388"/>
      <c r="CC135" s="387"/>
      <c r="CD135" s="382"/>
      <c r="CE135" s="375">
        <f>ROUND(((+BZ135*Matrices!$C$63)+(BZ135*Matrices!$E$67))*Matrices!$D$59,0)</f>
        <v>6080427</v>
      </c>
      <c r="CF135" s="375">
        <f>ROUND(((+CA135*Matrices!$D$63)+(CA135*Matrices!$E$67))*Matrices!$D$59,0)</f>
        <v>0</v>
      </c>
      <c r="CG135" s="375">
        <f>ROUND(((+CB135*Matrices!$E$63)+(CB135*Matrices!$E$67))*Matrices!$D$59,0)</f>
        <v>0</v>
      </c>
      <c r="CH135" s="386"/>
      <c r="CI135" s="751"/>
      <c r="CJ135" s="389" t="s">
        <v>272</v>
      </c>
      <c r="CK135" s="388">
        <f>'AY2013-14-end_of_course'!D29</f>
        <v>31445.100399999999</v>
      </c>
      <c r="CL135" s="388"/>
      <c r="CM135" s="388"/>
      <c r="CN135" s="387"/>
      <c r="CO135" s="382"/>
      <c r="CP135" s="375">
        <f>ROUND(((+CK135*Matrices!$C$63)+(CK135*Matrices!$E$67))*Matrices!$D$59,0)</f>
        <v>4832169</v>
      </c>
      <c r="CQ135" s="375">
        <f>ROUND(((+CL135*Matrices!$D$63)+(CL135*Matrices!$E$67))*Matrices!$D$59,0)</f>
        <v>0</v>
      </c>
      <c r="CR135" s="375">
        <f>ROUND(((+CM135*Matrices!$E$63)+(CM135*Matrices!$E$67))*Matrices!$D$59,0)</f>
        <v>0</v>
      </c>
    </row>
    <row r="136" spans="1:96" x14ac:dyDescent="0.2">
      <c r="B136" s="748"/>
      <c r="C136" s="385" t="s">
        <v>270</v>
      </c>
      <c r="D136" s="384">
        <f>D135/D134</f>
        <v>0.89721705899176885</v>
      </c>
      <c r="E136" s="384">
        <f>IFERROR(E135/E134,0)</f>
        <v>0</v>
      </c>
      <c r="F136" s="384">
        <f>IFERROR(F135/F134,0)</f>
        <v>0</v>
      </c>
      <c r="G136" s="383"/>
      <c r="H136" s="382"/>
      <c r="I136" s="381"/>
      <c r="J136" s="381"/>
      <c r="K136" s="381"/>
      <c r="M136" s="748"/>
      <c r="N136" s="385" t="s">
        <v>270</v>
      </c>
      <c r="O136" s="384">
        <f>O135/O134</f>
        <v>0.90231894257538725</v>
      </c>
      <c r="P136" s="384">
        <f>IFERROR(P135/P134,0)</f>
        <v>0</v>
      </c>
      <c r="Q136" s="384">
        <f>IFERROR(Q135/Q134,0)</f>
        <v>0</v>
      </c>
      <c r="R136" s="383"/>
      <c r="S136" s="382"/>
      <c r="T136" s="381"/>
      <c r="U136" s="381"/>
      <c r="V136" s="381"/>
      <c r="W136" s="383"/>
      <c r="X136" s="748"/>
      <c r="Y136" s="385" t="s">
        <v>270</v>
      </c>
      <c r="Z136" s="384">
        <f>Z135/Z134</f>
        <v>0.91669073429687686</v>
      </c>
      <c r="AA136" s="384">
        <f>IFERROR(AA135/AA134,0)</f>
        <v>0</v>
      </c>
      <c r="AB136" s="384">
        <f>IFERROR(AB135/AB134,0)</f>
        <v>0</v>
      </c>
      <c r="AC136" s="383"/>
      <c r="AD136" s="382"/>
      <c r="AE136" s="381"/>
      <c r="AF136" s="381"/>
      <c r="AG136" s="381"/>
      <c r="AI136" s="748"/>
      <c r="AJ136" s="385"/>
      <c r="AK136" s="384"/>
      <c r="AL136" s="384"/>
      <c r="AM136" s="384"/>
      <c r="AO136" s="370"/>
      <c r="AP136" s="386"/>
      <c r="AQ136" s="752"/>
      <c r="AR136" s="385" t="s">
        <v>271</v>
      </c>
      <c r="AS136" s="384">
        <f>IFERROR(AS135/AS134,0)</f>
        <v>0.9035629471368436</v>
      </c>
      <c r="AT136" s="384">
        <f>IFERROR(AT135/AT134,0)</f>
        <v>0</v>
      </c>
      <c r="AU136" s="384">
        <f>IFERROR(AU135/AU134,0)</f>
        <v>0</v>
      </c>
      <c r="AV136" s="383"/>
      <c r="AW136" s="382"/>
      <c r="AX136" s="381"/>
      <c r="AY136" s="381"/>
      <c r="AZ136" s="381"/>
      <c r="BA136" s="386"/>
      <c r="BB136" s="752"/>
      <c r="BC136" s="385" t="s">
        <v>271</v>
      </c>
      <c r="BD136" s="384">
        <f>IFERROR(BD135/BD134,0)</f>
        <v>0.88500000000000001</v>
      </c>
      <c r="BE136" s="384">
        <f>IFERROR(BE135/BE134,0)</f>
        <v>0</v>
      </c>
      <c r="BF136" s="384">
        <f>IFERROR(BF135/BF134,0)</f>
        <v>0</v>
      </c>
      <c r="BG136" s="383"/>
      <c r="BH136" s="382"/>
      <c r="BI136" s="381"/>
      <c r="BJ136" s="381"/>
      <c r="BK136" s="381"/>
      <c r="BM136" s="752"/>
      <c r="BN136" s="385" t="s">
        <v>270</v>
      </c>
      <c r="BO136" s="384">
        <f>IFERROR(BO135/BO134,0)</f>
        <v>0.90356294713684349</v>
      </c>
      <c r="BP136" s="384">
        <f>IFERROR(BP135/BP134,0)</f>
        <v>0</v>
      </c>
      <c r="BQ136" s="384">
        <f>IFERROR(BQ135/BQ134,0)</f>
        <v>0</v>
      </c>
      <c r="BR136" s="383"/>
      <c r="BS136" s="382"/>
      <c r="BT136" s="381"/>
      <c r="BU136" s="381"/>
      <c r="BV136" s="381"/>
      <c r="BW136" s="386"/>
      <c r="BX136" s="752"/>
      <c r="BY136" s="385" t="s">
        <v>270</v>
      </c>
      <c r="BZ136" s="384">
        <f>BZ135/BZ134</f>
        <v>0.92036982426758773</v>
      </c>
      <c r="CA136" s="384" t="str">
        <f>IFERROR(CA135/CA134,"")</f>
        <v/>
      </c>
      <c r="CB136" s="384" t="str">
        <f>IFERROR(CB135/CB134,"")</f>
        <v/>
      </c>
      <c r="CC136" s="383"/>
      <c r="CD136" s="382"/>
      <c r="CE136" s="381"/>
      <c r="CF136" s="381"/>
      <c r="CG136" s="381"/>
      <c r="CH136" s="386"/>
      <c r="CI136" s="752"/>
      <c r="CJ136" s="385" t="s">
        <v>270</v>
      </c>
      <c r="CK136" s="384">
        <f>CK135/CK134</f>
        <v>0.93037245550085201</v>
      </c>
      <c r="CL136" s="384" t="str">
        <f>IFERROR(CL135/CL134,"")</f>
        <v/>
      </c>
      <c r="CM136" s="384" t="str">
        <f>IFERROR(CM135/CM134,"")</f>
        <v/>
      </c>
      <c r="CN136" s="383"/>
      <c r="CO136" s="382"/>
      <c r="CP136" s="381"/>
      <c r="CQ136" s="381"/>
      <c r="CR136" s="381"/>
    </row>
    <row r="137" spans="1:96" x14ac:dyDescent="0.2">
      <c r="B137" s="746" t="s">
        <v>224</v>
      </c>
      <c r="C137" s="391" t="s">
        <v>274</v>
      </c>
      <c r="D137" s="390">
        <f>(AS137+BD137+BO137)/3</f>
        <v>6193</v>
      </c>
      <c r="E137" s="390">
        <f>(+AT137+BE137)/2</f>
        <v>0</v>
      </c>
      <c r="F137" s="390">
        <f>(+AU137+BF137)/2</f>
        <v>0</v>
      </c>
      <c r="G137" s="386"/>
      <c r="H137" s="382" t="s">
        <v>224</v>
      </c>
      <c r="I137" s="381"/>
      <c r="J137" s="381"/>
      <c r="K137" s="381"/>
      <c r="M137" s="746" t="s">
        <v>224</v>
      </c>
      <c r="N137" s="391" t="s">
        <v>274</v>
      </c>
      <c r="O137" s="390">
        <f>(+BD137+BO137+BZ137)/3</f>
        <v>6685.333333333333</v>
      </c>
      <c r="P137" s="390">
        <f>(+AT137+BE137+BP137)/3</f>
        <v>0</v>
      </c>
      <c r="Q137" s="390">
        <f>(+AU137+BF137+BQ137)/3</f>
        <v>0</v>
      </c>
      <c r="R137" s="386"/>
      <c r="S137" s="382" t="s">
        <v>224</v>
      </c>
      <c r="T137" s="381"/>
      <c r="U137" s="381"/>
      <c r="V137" s="381"/>
      <c r="W137" s="386"/>
      <c r="X137" s="746" t="s">
        <v>224</v>
      </c>
      <c r="Y137" s="391" t="s">
        <v>274</v>
      </c>
      <c r="Z137" s="390">
        <f>(+BO137+BZ137+CK137)/3</f>
        <v>6691</v>
      </c>
      <c r="AA137" s="390">
        <f>(+BE137+BP137+CA137)/3</f>
        <v>0</v>
      </c>
      <c r="AB137" s="390">
        <f>(+BF137+BQ137+CB137)/3</f>
        <v>0</v>
      </c>
      <c r="AC137" s="386"/>
      <c r="AD137" s="382" t="s">
        <v>224</v>
      </c>
      <c r="AE137" s="381"/>
      <c r="AF137" s="381"/>
      <c r="AG137" s="381"/>
      <c r="AI137" s="746" t="s">
        <v>224</v>
      </c>
      <c r="AJ137" s="391" t="s">
        <v>274</v>
      </c>
      <c r="AK137" s="390">
        <f t="shared" ref="AK137:AM138" si="91">IFERROR(Z137-O137,0)</f>
        <v>5.6666666666669698</v>
      </c>
      <c r="AL137" s="390">
        <f t="shared" si="91"/>
        <v>0</v>
      </c>
      <c r="AM137" s="390">
        <f t="shared" si="91"/>
        <v>0</v>
      </c>
      <c r="AO137" s="370"/>
      <c r="AP137" s="386"/>
      <c r="AQ137" s="746" t="s">
        <v>224</v>
      </c>
      <c r="AR137" s="391" t="s">
        <v>275</v>
      </c>
      <c r="AS137" s="390">
        <v>5739</v>
      </c>
      <c r="AT137" s="390"/>
      <c r="AU137" s="390"/>
      <c r="AV137" s="386"/>
      <c r="AW137" s="382" t="s">
        <v>224</v>
      </c>
      <c r="AX137" s="381"/>
      <c r="AY137" s="381"/>
      <c r="AZ137" s="381"/>
      <c r="BA137" s="386"/>
      <c r="BB137" s="746" t="s">
        <v>224</v>
      </c>
      <c r="BC137" s="391" t="s">
        <v>275</v>
      </c>
      <c r="BD137" s="390">
        <v>6151</v>
      </c>
      <c r="BE137" s="390">
        <v>0</v>
      </c>
      <c r="BF137" s="390">
        <v>0</v>
      </c>
      <c r="BG137" s="386"/>
      <c r="BH137" s="382" t="s">
        <v>224</v>
      </c>
      <c r="BI137" s="381"/>
      <c r="BJ137" s="381"/>
      <c r="BK137" s="381"/>
      <c r="BM137" s="746" t="s">
        <v>224</v>
      </c>
      <c r="BN137" s="391" t="s">
        <v>274</v>
      </c>
      <c r="BO137" s="390">
        <v>6689</v>
      </c>
      <c r="BP137" s="390"/>
      <c r="BQ137" s="390"/>
      <c r="BR137" s="386"/>
      <c r="BS137" s="382" t="s">
        <v>224</v>
      </c>
      <c r="BT137" s="381"/>
      <c r="BU137" s="381"/>
      <c r="BV137" s="381"/>
      <c r="BW137" s="386"/>
      <c r="BX137" s="746" t="s">
        <v>224</v>
      </c>
      <c r="BY137" s="391" t="s">
        <v>274</v>
      </c>
      <c r="BZ137" s="390">
        <v>7216</v>
      </c>
      <c r="CA137" s="390"/>
      <c r="CB137" s="390"/>
      <c r="CC137" s="386"/>
      <c r="CD137" s="382" t="s">
        <v>224</v>
      </c>
      <c r="CE137" s="381"/>
      <c r="CF137" s="381"/>
      <c r="CG137" s="381"/>
      <c r="CH137" s="386"/>
      <c r="CI137" s="746" t="s">
        <v>224</v>
      </c>
      <c r="CJ137" s="391" t="s">
        <v>274</v>
      </c>
      <c r="CK137" s="390">
        <f>'AY2013-14-Census'!D30</f>
        <v>6168</v>
      </c>
      <c r="CL137" s="390"/>
      <c r="CM137" s="390"/>
      <c r="CN137" s="386"/>
      <c r="CO137" s="382" t="s">
        <v>224</v>
      </c>
      <c r="CP137" s="381"/>
      <c r="CQ137" s="381"/>
      <c r="CR137" s="381"/>
    </row>
    <row r="138" spans="1:96" x14ac:dyDescent="0.2">
      <c r="B138" s="747"/>
      <c r="C138" s="389" t="s">
        <v>272</v>
      </c>
      <c r="D138" s="388">
        <f>(AS138+BD138+BO138)/3</f>
        <v>5578.2558878046848</v>
      </c>
      <c r="E138" s="388">
        <f>(+AT138+BE138)/2</f>
        <v>0</v>
      </c>
      <c r="F138" s="388">
        <f>(+AU138+BF138)/2</f>
        <v>0</v>
      </c>
      <c r="G138" s="387"/>
      <c r="H138" s="382"/>
      <c r="I138" s="375">
        <f>ROUND(((+D138*Matrices!$C$64)+(D138*Matrices!$E$67))*Matrices!$D$59,0)</f>
        <v>1224595</v>
      </c>
      <c r="J138" s="375">
        <f>ROUND(((+E138*Matrices!$D$64)+(E138*Matrices!$E$67))*Matrices!$D$59,0)</f>
        <v>0</v>
      </c>
      <c r="K138" s="375">
        <f>ROUND(((+F138*Matrices!$E$64)+(F138*Matrices!$E$67))*Matrices!$D$59,0)</f>
        <v>0</v>
      </c>
      <c r="M138" s="747"/>
      <c r="N138" s="389" t="s">
        <v>272</v>
      </c>
      <c r="O138" s="388">
        <f>(+BD138+BO138+BZ138)/3</f>
        <v>6070.7187372590133</v>
      </c>
      <c r="P138" s="388">
        <f>(+AT138+BE138+BP138)/3</f>
        <v>0</v>
      </c>
      <c r="Q138" s="388">
        <f>(+AU138+BF138+BQ138)/3</f>
        <v>0</v>
      </c>
      <c r="R138" s="387"/>
      <c r="S138" s="382"/>
      <c r="T138" s="375">
        <f>ROUND(((+O138*Matrices!$C$64)+(O138*Matrices!$E$67))*Matrices!$D$59,0)</f>
        <v>1332705</v>
      </c>
      <c r="U138" s="375">
        <f>ROUND(((+P138*Matrices!$D$64)+(P138*Matrices!$E$67))*Matrices!$D$59,0)</f>
        <v>0</v>
      </c>
      <c r="V138" s="375">
        <f>ROUND(((+Q138*Matrices!$E$64)+(Q138*Matrices!$E$67))*Matrices!$D$59,0)</f>
        <v>0</v>
      </c>
      <c r="W138" s="387"/>
      <c r="X138" s="747"/>
      <c r="Y138" s="389" t="s">
        <v>272</v>
      </c>
      <c r="Z138" s="388">
        <f>(+BO138+BZ138+CK138)/3</f>
        <v>6157</v>
      </c>
      <c r="AA138" s="388">
        <f>(+BE138+BP138+CA138)/3</f>
        <v>0</v>
      </c>
      <c r="AB138" s="388">
        <f>(+BF138+BQ138+CB138)/3</f>
        <v>0</v>
      </c>
      <c r="AC138" s="387"/>
      <c r="AD138" s="382"/>
      <c r="AE138" s="375">
        <f>ROUND(((+Z138*Matrices!$C$64)+(Z138*Matrices!$E$67))*Matrices!$D$59,0)</f>
        <v>1351646</v>
      </c>
      <c r="AF138" s="375">
        <f>ROUND(((+AA138*Matrices!$D$64)+(AA138*Matrices!$E$67))*Matrices!$D$59,0)</f>
        <v>0</v>
      </c>
      <c r="AG138" s="375">
        <f>ROUND(((+AB138*Matrices!$E$64)+(AB138*Matrices!$E$67))*Matrices!$D$59,0)</f>
        <v>0</v>
      </c>
      <c r="AI138" s="747"/>
      <c r="AJ138" s="389" t="s">
        <v>272</v>
      </c>
      <c r="AK138" s="388">
        <f t="shared" si="91"/>
        <v>86.281262740986676</v>
      </c>
      <c r="AL138" s="388">
        <f t="shared" si="91"/>
        <v>0</v>
      </c>
      <c r="AM138" s="388">
        <f t="shared" si="91"/>
        <v>0</v>
      </c>
      <c r="AO138" s="370"/>
      <c r="AP138" s="386"/>
      <c r="AQ138" s="751"/>
      <c r="AR138" s="389" t="s">
        <v>273</v>
      </c>
      <c r="AS138" s="388">
        <f>AS137*BO139</f>
        <v>5191.6114516370162</v>
      </c>
      <c r="AT138" s="388"/>
      <c r="AU138" s="388"/>
      <c r="AV138" s="387"/>
      <c r="AW138" s="382"/>
      <c r="AX138" s="375">
        <f>ROUND(((+AS138*Matrices!$C$64)+(AS138*Matrices!$E$67))*Matrices!$D$59,0)</f>
        <v>1139714</v>
      </c>
      <c r="AY138" s="375">
        <f>ROUND(((+AT138*Matrices!$D$64)+(AT138*Matrices!$E$67))*Matrices!$D$59,0)</f>
        <v>0</v>
      </c>
      <c r="AZ138" s="375">
        <f>ROUND(((+AU138*Matrices!$E$64)+(AU138*Matrices!$E$67))*Matrices!$D$59,0)</f>
        <v>0</v>
      </c>
      <c r="BA138" s="386"/>
      <c r="BB138" s="751"/>
      <c r="BC138" s="389" t="s">
        <v>273</v>
      </c>
      <c r="BD138" s="388">
        <v>5492.15621177704</v>
      </c>
      <c r="BE138" s="388">
        <v>0</v>
      </c>
      <c r="BF138" s="388">
        <v>0</v>
      </c>
      <c r="BG138" s="387"/>
      <c r="BH138" s="382"/>
      <c r="BI138" s="375">
        <f>ROUND(((+BD138*Matrices!$C$64)+(BD138*Matrices!$E$67))*Matrices!$D$59,0)</f>
        <v>1205693</v>
      </c>
      <c r="BJ138" s="375">
        <f>ROUND(((+BE138*Matrices!$D$64)+(BE138*Matrices!$E$67))*Matrices!$D$59,0)</f>
        <v>0</v>
      </c>
      <c r="BK138" s="375">
        <f>ROUND(((+BF138*Matrices!$E$64)+(BF138*Matrices!$E$67))*Matrices!$D$59,0)</f>
        <v>0</v>
      </c>
      <c r="BM138" s="751"/>
      <c r="BN138" s="389" t="s">
        <v>272</v>
      </c>
      <c r="BO138" s="388">
        <v>6051</v>
      </c>
      <c r="BP138" s="388"/>
      <c r="BQ138" s="388"/>
      <c r="BR138" s="387"/>
      <c r="BS138" s="382"/>
      <c r="BT138" s="375">
        <f>ROUND(((+BO138*Matrices!$C$64)+(BO138*Matrices!$E$67))*Matrices!$D$59,0)</f>
        <v>1328376</v>
      </c>
      <c r="BU138" s="375">
        <f>ROUND(((+BP138*Matrices!$D$64)+(BP138*Matrices!$E$67))*Matrices!$D$59,0)</f>
        <v>0</v>
      </c>
      <c r="BV138" s="375">
        <f>ROUND(((+BQ138*Matrices!$E$64)+(BQ138*Matrices!$E$67))*Matrices!$D$59,0)</f>
        <v>0</v>
      </c>
      <c r="BW138" s="386"/>
      <c r="BX138" s="751"/>
      <c r="BY138" s="389" t="s">
        <v>272</v>
      </c>
      <c r="BZ138" s="388">
        <v>6669</v>
      </c>
      <c r="CA138" s="388"/>
      <c r="CB138" s="388"/>
      <c r="CC138" s="387"/>
      <c r="CD138" s="382"/>
      <c r="CE138" s="375">
        <f>ROUND(((+BZ138*Matrices!$C$64)+(BZ138*Matrices!$E$67))*Matrices!$D$59,0)</f>
        <v>1464046</v>
      </c>
      <c r="CF138" s="375">
        <f>ROUND(((+CA138*Matrices!$D$64)+(CA138*Matrices!$E$67))*Matrices!$D$59,0)</f>
        <v>0</v>
      </c>
      <c r="CG138" s="375">
        <f>ROUND(((+CB138*Matrices!$E$64)+(CB138*Matrices!$E$67))*Matrices!$D$59,0)</f>
        <v>0</v>
      </c>
      <c r="CH138" s="386"/>
      <c r="CI138" s="751"/>
      <c r="CJ138" s="389" t="s">
        <v>272</v>
      </c>
      <c r="CK138" s="388">
        <f>'AY2013-14-end_of_course'!D30</f>
        <v>5751</v>
      </c>
      <c r="CL138" s="388"/>
      <c r="CM138" s="388"/>
      <c r="CN138" s="387"/>
      <c r="CO138" s="382"/>
      <c r="CP138" s="375">
        <f>ROUND(((+CK138*Matrices!$C$64)+(CK138*Matrices!$E$67))*Matrices!$D$59,0)</f>
        <v>1262517</v>
      </c>
      <c r="CQ138" s="375">
        <f>ROUND(((+CL138*Matrices!$D$64)+(CL138*Matrices!$E$67))*Matrices!$D$59,0)</f>
        <v>0</v>
      </c>
      <c r="CR138" s="375">
        <f>ROUND(((+CM138*Matrices!$E$64)+(CM138*Matrices!$E$67))*Matrices!$D$59,0)</f>
        <v>0</v>
      </c>
    </row>
    <row r="139" spans="1:96" x14ac:dyDescent="0.2">
      <c r="B139" s="748"/>
      <c r="C139" s="385" t="s">
        <v>270</v>
      </c>
      <c r="D139" s="384">
        <f>D138/D137</f>
        <v>0.90073565118758026</v>
      </c>
      <c r="E139" s="384">
        <f>IFERROR(E138/E137,0)</f>
        <v>0</v>
      </c>
      <c r="F139" s="384">
        <f>IFERROR(F138/F137,0)</f>
        <v>0</v>
      </c>
      <c r="G139" s="383"/>
      <c r="H139" s="382"/>
      <c r="I139" s="381"/>
      <c r="J139" s="381"/>
      <c r="K139" s="381"/>
      <c r="M139" s="748"/>
      <c r="N139" s="385" t="s">
        <v>270</v>
      </c>
      <c r="O139" s="384">
        <f>O138/O137</f>
        <v>0.90806522795059041</v>
      </c>
      <c r="P139" s="384">
        <f>IFERROR(P138/P137,0)</f>
        <v>0</v>
      </c>
      <c r="Q139" s="384">
        <f>IFERROR(Q138/Q137,0)</f>
        <v>0</v>
      </c>
      <c r="R139" s="383"/>
      <c r="S139" s="382"/>
      <c r="T139" s="381"/>
      <c r="U139" s="381"/>
      <c r="V139" s="381"/>
      <c r="W139" s="383"/>
      <c r="X139" s="748"/>
      <c r="Y139" s="385" t="s">
        <v>270</v>
      </c>
      <c r="Z139" s="384">
        <f>Z138/Z137</f>
        <v>0.92019130174861752</v>
      </c>
      <c r="AA139" s="384">
        <f>IFERROR(AA138/AA137,0)</f>
        <v>0</v>
      </c>
      <c r="AB139" s="384">
        <f>IFERROR(AB138/AB137,0)</f>
        <v>0</v>
      </c>
      <c r="AC139" s="383"/>
      <c r="AD139" s="382"/>
      <c r="AE139" s="381"/>
      <c r="AF139" s="381"/>
      <c r="AG139" s="381"/>
      <c r="AI139" s="748"/>
      <c r="AJ139" s="385"/>
      <c r="AK139" s="384"/>
      <c r="AL139" s="384"/>
      <c r="AM139" s="384"/>
      <c r="AO139" s="370"/>
      <c r="AP139" s="386"/>
      <c r="AQ139" s="752"/>
      <c r="AR139" s="385" t="s">
        <v>271</v>
      </c>
      <c r="AS139" s="384">
        <f>IFERROR(AS138/AS137,0)</f>
        <v>0.90461952459261474</v>
      </c>
      <c r="AT139" s="384">
        <f>IFERROR(AT138/AT137,0)</f>
        <v>0</v>
      </c>
      <c r="AU139" s="384">
        <f>IFERROR(AU138/AU137,0)</f>
        <v>0</v>
      </c>
      <c r="AV139" s="383"/>
      <c r="AW139" s="382"/>
      <c r="AX139" s="381"/>
      <c r="AY139" s="381"/>
      <c r="AZ139" s="381"/>
      <c r="BA139" s="386"/>
      <c r="BB139" s="752"/>
      <c r="BC139" s="385" t="s">
        <v>271</v>
      </c>
      <c r="BD139" s="384">
        <f>IFERROR(BD138/BD137,0)</f>
        <v>0.89288834527345795</v>
      </c>
      <c r="BE139" s="384">
        <f>IFERROR(BE138/BE137,0)</f>
        <v>0</v>
      </c>
      <c r="BF139" s="384">
        <f>IFERROR(BF138/BF137,0)</f>
        <v>0</v>
      </c>
      <c r="BG139" s="383"/>
      <c r="BH139" s="382"/>
      <c r="BI139" s="381"/>
      <c r="BJ139" s="381"/>
      <c r="BK139" s="381"/>
      <c r="BM139" s="752"/>
      <c r="BN139" s="385" t="s">
        <v>270</v>
      </c>
      <c r="BO139" s="384">
        <f>IFERROR(BO138/BO137,0)</f>
        <v>0.90461952459261474</v>
      </c>
      <c r="BP139" s="384">
        <f>IFERROR(BP138/BP137,0)</f>
        <v>0</v>
      </c>
      <c r="BQ139" s="384">
        <f>IFERROR(BQ138/BQ137,0)</f>
        <v>0</v>
      </c>
      <c r="BR139" s="383"/>
      <c r="BS139" s="382"/>
      <c r="BT139" s="381"/>
      <c r="BU139" s="381"/>
      <c r="BV139" s="381"/>
      <c r="BW139" s="386"/>
      <c r="BX139" s="752"/>
      <c r="BY139" s="385" t="s">
        <v>270</v>
      </c>
      <c r="BZ139" s="384">
        <f>BZ138/BZ137</f>
        <v>0.92419623059866962</v>
      </c>
      <c r="CA139" s="384" t="str">
        <f>IFERROR(CA138/CA137,"")</f>
        <v/>
      </c>
      <c r="CB139" s="384" t="str">
        <f>IFERROR(CB138/CB137,"")</f>
        <v/>
      </c>
      <c r="CC139" s="383"/>
      <c r="CD139" s="382"/>
      <c r="CE139" s="381"/>
      <c r="CF139" s="381"/>
      <c r="CG139" s="381"/>
      <c r="CH139" s="386"/>
      <c r="CI139" s="752"/>
      <c r="CJ139" s="385" t="s">
        <v>270</v>
      </c>
      <c r="CK139" s="384">
        <f>CK138/CK137</f>
        <v>0.93239299610894943</v>
      </c>
      <c r="CL139" s="384" t="str">
        <f>IFERROR(CL138/CL137,"")</f>
        <v/>
      </c>
      <c r="CM139" s="384" t="str">
        <f>IFERROR(CM138/CM137,"")</f>
        <v/>
      </c>
      <c r="CN139" s="383"/>
      <c r="CO139" s="382"/>
      <c r="CP139" s="381"/>
      <c r="CQ139" s="381"/>
      <c r="CR139" s="381"/>
    </row>
    <row r="140" spans="1:96" x14ac:dyDescent="0.2">
      <c r="B140" s="746" t="s">
        <v>223</v>
      </c>
      <c r="C140" s="391" t="s">
        <v>274</v>
      </c>
      <c r="D140" s="390">
        <f>(AS140+BD140+BO140)/3</f>
        <v>3954</v>
      </c>
      <c r="E140" s="390">
        <f>(+AT140+BE140)/2</f>
        <v>0</v>
      </c>
      <c r="F140" s="390">
        <f>(+AU140+BF140)/2</f>
        <v>0</v>
      </c>
      <c r="G140" s="386"/>
      <c r="H140" s="382" t="s">
        <v>223</v>
      </c>
      <c r="I140" s="381"/>
      <c r="J140" s="381"/>
      <c r="K140" s="381"/>
      <c r="M140" s="746" t="s">
        <v>223</v>
      </c>
      <c r="N140" s="391" t="s">
        <v>274</v>
      </c>
      <c r="O140" s="390">
        <f>(+BD140+BO140+BZ140)/3</f>
        <v>3832.3333333333335</v>
      </c>
      <c r="P140" s="390">
        <f>(+AT140+BE140+BP140)/3</f>
        <v>0</v>
      </c>
      <c r="Q140" s="390">
        <f>(+AU140+BF140+BQ140)/3</f>
        <v>0</v>
      </c>
      <c r="R140" s="386"/>
      <c r="S140" s="382" t="s">
        <v>223</v>
      </c>
      <c r="T140" s="381"/>
      <c r="U140" s="381"/>
      <c r="V140" s="381"/>
      <c r="W140" s="386"/>
      <c r="X140" s="746" t="s">
        <v>223</v>
      </c>
      <c r="Y140" s="391" t="s">
        <v>274</v>
      </c>
      <c r="Z140" s="390">
        <f>(+BO140+BZ140+CK140)/3</f>
        <v>3063.3333333333335</v>
      </c>
      <c r="AA140" s="390">
        <f>(+BE140+BP140+CA140)/3</f>
        <v>0</v>
      </c>
      <c r="AB140" s="390">
        <f>(+BF140+BQ140+CB140)/3</f>
        <v>0</v>
      </c>
      <c r="AC140" s="386"/>
      <c r="AD140" s="382" t="s">
        <v>223</v>
      </c>
      <c r="AE140" s="381"/>
      <c r="AF140" s="381"/>
      <c r="AG140" s="381"/>
      <c r="AI140" s="746" t="s">
        <v>223</v>
      </c>
      <c r="AJ140" s="391" t="s">
        <v>274</v>
      </c>
      <c r="AK140" s="390">
        <f t="shared" ref="AK140:AM141" si="92">IFERROR(Z140-O140,0)</f>
        <v>-769</v>
      </c>
      <c r="AL140" s="390">
        <f t="shared" si="92"/>
        <v>0</v>
      </c>
      <c r="AM140" s="390">
        <f t="shared" si="92"/>
        <v>0</v>
      </c>
      <c r="AO140" s="370"/>
      <c r="AP140" s="386"/>
      <c r="AQ140" s="746" t="s">
        <v>223</v>
      </c>
      <c r="AR140" s="391" t="s">
        <v>275</v>
      </c>
      <c r="AS140" s="390">
        <v>3344</v>
      </c>
      <c r="AT140" s="390"/>
      <c r="AU140" s="390"/>
      <c r="AV140" s="386"/>
      <c r="AW140" s="382" t="s">
        <v>223</v>
      </c>
      <c r="AX140" s="381"/>
      <c r="AY140" s="381"/>
      <c r="AZ140" s="381"/>
      <c r="BA140" s="386"/>
      <c r="BB140" s="746" t="s">
        <v>223</v>
      </c>
      <c r="BC140" s="391" t="s">
        <v>275</v>
      </c>
      <c r="BD140" s="390">
        <v>4216</v>
      </c>
      <c r="BE140" s="390">
        <v>0</v>
      </c>
      <c r="BF140" s="390">
        <v>0</v>
      </c>
      <c r="BG140" s="386"/>
      <c r="BH140" s="382" t="s">
        <v>223</v>
      </c>
      <c r="BI140" s="381"/>
      <c r="BJ140" s="381"/>
      <c r="BK140" s="381"/>
      <c r="BM140" s="746" t="s">
        <v>223</v>
      </c>
      <c r="BN140" s="391" t="s">
        <v>274</v>
      </c>
      <c r="BO140" s="390">
        <v>4302</v>
      </c>
      <c r="BP140" s="390"/>
      <c r="BQ140" s="390"/>
      <c r="BR140" s="386"/>
      <c r="BS140" s="382" t="s">
        <v>223</v>
      </c>
      <c r="BT140" s="381"/>
      <c r="BU140" s="381"/>
      <c r="BV140" s="381"/>
      <c r="BW140" s="386"/>
      <c r="BX140" s="746" t="s">
        <v>223</v>
      </c>
      <c r="BY140" s="391" t="s">
        <v>274</v>
      </c>
      <c r="BZ140" s="390">
        <v>2979</v>
      </c>
      <c r="CA140" s="390"/>
      <c r="CB140" s="390"/>
      <c r="CC140" s="386"/>
      <c r="CD140" s="382" t="s">
        <v>223</v>
      </c>
      <c r="CE140" s="381"/>
      <c r="CF140" s="381"/>
      <c r="CG140" s="381"/>
      <c r="CH140" s="386"/>
      <c r="CI140" s="746" t="s">
        <v>223</v>
      </c>
      <c r="CJ140" s="391" t="s">
        <v>274</v>
      </c>
      <c r="CK140" s="390">
        <f>'AY2013-14-Census'!D31</f>
        <v>1909</v>
      </c>
      <c r="CL140" s="390"/>
      <c r="CM140" s="390"/>
      <c r="CN140" s="386"/>
      <c r="CO140" s="382" t="s">
        <v>223</v>
      </c>
      <c r="CP140" s="381"/>
      <c r="CQ140" s="381"/>
      <c r="CR140" s="381"/>
    </row>
    <row r="141" spans="1:96" x14ac:dyDescent="0.2">
      <c r="B141" s="747"/>
      <c r="C141" s="389" t="s">
        <v>272</v>
      </c>
      <c r="D141" s="388">
        <f>(AS141+BD141+BO141)/3</f>
        <v>3767.8977288180281</v>
      </c>
      <c r="E141" s="388">
        <f>(+AT141+BE141)/2</f>
        <v>0</v>
      </c>
      <c r="F141" s="388">
        <f>(+AU141+BF141)/2</f>
        <v>0</v>
      </c>
      <c r="G141" s="387"/>
      <c r="H141" s="382"/>
      <c r="I141" s="375">
        <f>ROUND(((+D141*Matrices!$C$65)+(D141*Matrices!$E$67))*Matrices!$D$59,0)</f>
        <v>1286699</v>
      </c>
      <c r="J141" s="375">
        <f>ROUND(((+E141*Matrices!$D$65)+(E141*Matrices!$E$67))*Matrices!$D$59,0)</f>
        <v>0</v>
      </c>
      <c r="K141" s="375">
        <f>ROUND(((+F141*Matrices!$E$65)+(F141*Matrices!$E$67))*Matrices!$D$59,0)</f>
        <v>0</v>
      </c>
      <c r="M141" s="747"/>
      <c r="N141" s="389" t="s">
        <v>272</v>
      </c>
      <c r="O141" s="388">
        <f>(+BD141+BO141+BZ141)/3</f>
        <v>3627.7872375736456</v>
      </c>
      <c r="P141" s="388">
        <f>(+AT141+BE141+BP141)/3</f>
        <v>0</v>
      </c>
      <c r="Q141" s="388">
        <f>(+AU141+BF141+BQ141)/3</f>
        <v>0</v>
      </c>
      <c r="R141" s="387"/>
      <c r="S141" s="382"/>
      <c r="T141" s="375">
        <f>ROUND(((+O141*Matrices!$C$65)+(O141*Matrices!$E$67))*Matrices!$D$59,0)</f>
        <v>1238853</v>
      </c>
      <c r="U141" s="375">
        <f>ROUND(((+P141*Matrices!$D$65)+(P141*Matrices!$E$67))*Matrices!$D$59,0)</f>
        <v>0</v>
      </c>
      <c r="V141" s="375">
        <f>ROUND(((+Q141*Matrices!$E$65)+(Q141*Matrices!$E$67))*Matrices!$D$59,0)</f>
        <v>0</v>
      </c>
      <c r="W141" s="387"/>
      <c r="X141" s="747"/>
      <c r="Y141" s="389" t="s">
        <v>272</v>
      </c>
      <c r="Z141" s="388">
        <f>(+BO141+BZ141+CK141)/3</f>
        <v>2847</v>
      </c>
      <c r="AA141" s="388">
        <f>(+BE141+BP141+CA141)/3</f>
        <v>0</v>
      </c>
      <c r="AB141" s="388">
        <f>(+BF141+BQ141+CB141)/3</f>
        <v>0</v>
      </c>
      <c r="AC141" s="387"/>
      <c r="AD141" s="382"/>
      <c r="AE141" s="375">
        <f>ROUND(((+Z141*Matrices!$C$65)+(Z141*Matrices!$E$67))*Matrices!$D$59,0)</f>
        <v>972222</v>
      </c>
      <c r="AF141" s="375">
        <f>ROUND(((+AA141*Matrices!$D$65)+(AA141*Matrices!$E$67))*Matrices!$D$59,0)</f>
        <v>0</v>
      </c>
      <c r="AG141" s="375">
        <f>ROUND(((+AB141*Matrices!$E$65)+(AB141*Matrices!$E$67))*Matrices!$D$59,0)</f>
        <v>0</v>
      </c>
      <c r="AI141" s="747"/>
      <c r="AJ141" s="389" t="s">
        <v>272</v>
      </c>
      <c r="AK141" s="388">
        <f t="shared" si="92"/>
        <v>-780.7872375736456</v>
      </c>
      <c r="AL141" s="388">
        <f t="shared" si="92"/>
        <v>0</v>
      </c>
      <c r="AM141" s="388">
        <f t="shared" si="92"/>
        <v>0</v>
      </c>
      <c r="AO141" s="370"/>
      <c r="AP141" s="386"/>
      <c r="AQ141" s="751"/>
      <c r="AR141" s="389" t="s">
        <v>273</v>
      </c>
      <c r="AS141" s="388">
        <f>AS140*BO142</f>
        <v>3161.3314737331475</v>
      </c>
      <c r="AT141" s="388"/>
      <c r="AU141" s="388"/>
      <c r="AV141" s="387"/>
      <c r="AW141" s="382"/>
      <c r="AX141" s="375">
        <f>ROUND(((+AS141*Matrices!$C$65)+(AS141*Matrices!$E$67))*Matrices!$D$59,0)</f>
        <v>1079563</v>
      </c>
      <c r="AY141" s="375">
        <f>ROUND(((+AT141*Matrices!$D$65)+(AT141*Matrices!$E$67))*Matrices!$D$59,0)</f>
        <v>0</v>
      </c>
      <c r="AZ141" s="375">
        <f>ROUND(((+AU141*Matrices!$E$65)+(AU141*Matrices!$E$67))*Matrices!$D$59,0)</f>
        <v>0</v>
      </c>
      <c r="BA141" s="386"/>
      <c r="BB141" s="751"/>
      <c r="BC141" s="389" t="s">
        <v>273</v>
      </c>
      <c r="BD141" s="388">
        <v>4075.3617127209359</v>
      </c>
      <c r="BE141" s="388">
        <v>0</v>
      </c>
      <c r="BF141" s="388">
        <v>0</v>
      </c>
      <c r="BG141" s="387"/>
      <c r="BH141" s="382"/>
      <c r="BI141" s="375">
        <f>ROUND(((+BD141*Matrices!$C$65)+(BD141*Matrices!$E$67))*Matrices!$D$59,0)</f>
        <v>1391695</v>
      </c>
      <c r="BJ141" s="375">
        <f>ROUND(((+BE141*Matrices!$D$65)+(BE141*Matrices!$E$67))*Matrices!$D$59,0)</f>
        <v>0</v>
      </c>
      <c r="BK141" s="375">
        <f>ROUND(((+BF141*Matrices!$E$65)+(BF141*Matrices!$E$67))*Matrices!$D$59,0)</f>
        <v>0</v>
      </c>
      <c r="BM141" s="751"/>
      <c r="BN141" s="389" t="s">
        <v>272</v>
      </c>
      <c r="BO141" s="388">
        <v>4067</v>
      </c>
      <c r="BP141" s="388"/>
      <c r="BQ141" s="388"/>
      <c r="BR141" s="387"/>
      <c r="BS141" s="382"/>
      <c r="BT141" s="375">
        <f>ROUND(((+BO141*Matrices!$C$65)+(BO141*Matrices!$E$67))*Matrices!$D$59,0)</f>
        <v>1388840</v>
      </c>
      <c r="BU141" s="375">
        <f>ROUND(((+BP141*Matrices!$D$65)+(BP141*Matrices!$E$67))*Matrices!$D$59,0)</f>
        <v>0</v>
      </c>
      <c r="BV141" s="375">
        <f>ROUND(((+BQ141*Matrices!$E$65)+(BQ141*Matrices!$E$67))*Matrices!$D$59,0)</f>
        <v>0</v>
      </c>
      <c r="BW141" s="386"/>
      <c r="BX141" s="751"/>
      <c r="BY141" s="389" t="s">
        <v>272</v>
      </c>
      <c r="BZ141" s="388">
        <v>2741</v>
      </c>
      <c r="CA141" s="388"/>
      <c r="CB141" s="388"/>
      <c r="CC141" s="387"/>
      <c r="CD141" s="382"/>
      <c r="CE141" s="375">
        <f>ROUND(((+BZ141*Matrices!$C$65)+(BZ141*Matrices!$E$67))*Matrices!$D$59,0)</f>
        <v>936024</v>
      </c>
      <c r="CF141" s="375">
        <f>ROUND(((+CA141*Matrices!$D$65)+(CA141*Matrices!$E$67))*Matrices!$D$59,0)</f>
        <v>0</v>
      </c>
      <c r="CG141" s="375">
        <f>ROUND(((+CB141*Matrices!$E$65)+(CB141*Matrices!$E$67))*Matrices!$D$59,0)</f>
        <v>0</v>
      </c>
      <c r="CH141" s="386"/>
      <c r="CI141" s="751"/>
      <c r="CJ141" s="389" t="s">
        <v>272</v>
      </c>
      <c r="CK141" s="388">
        <f>'AY2013-14-end_of_course'!D31</f>
        <v>1733</v>
      </c>
      <c r="CL141" s="388"/>
      <c r="CM141" s="388"/>
      <c r="CN141" s="387"/>
      <c r="CO141" s="382"/>
      <c r="CP141" s="375">
        <f>ROUND(((+CK141*Matrices!$C$65)+(CK141*Matrices!$E$67))*Matrices!$D$59,0)</f>
        <v>591802</v>
      </c>
      <c r="CQ141" s="375">
        <f>ROUND(((+CL141*Matrices!$D$65)+(CL141*Matrices!$E$67))*Matrices!$D$59,0)</f>
        <v>0</v>
      </c>
      <c r="CR141" s="375">
        <f>ROUND(((+CM141*Matrices!$E$65)+(CM141*Matrices!$E$67))*Matrices!$D$59,0)</f>
        <v>0</v>
      </c>
    </row>
    <row r="142" spans="1:96" x14ac:dyDescent="0.2">
      <c r="B142" s="748"/>
      <c r="C142" s="385" t="s">
        <v>270</v>
      </c>
      <c r="D142" s="384">
        <f>D141/D140</f>
        <v>0.95293316358574309</v>
      </c>
      <c r="E142" s="384">
        <f>IFERROR(E141/E140,0)</f>
        <v>0</v>
      </c>
      <c r="F142" s="384">
        <f>IFERROR(F141/F140,0)</f>
        <v>0</v>
      </c>
      <c r="G142" s="383"/>
      <c r="H142" s="382"/>
      <c r="I142" s="381"/>
      <c r="J142" s="381"/>
      <c r="K142" s="381"/>
      <c r="M142" s="748"/>
      <c r="N142" s="385" t="s">
        <v>270</v>
      </c>
      <c r="O142" s="384">
        <f>O141/O140</f>
        <v>0.94662622533886542</v>
      </c>
      <c r="P142" s="384">
        <f>IFERROR(P141/P140,0)</f>
        <v>0</v>
      </c>
      <c r="Q142" s="384">
        <f>IFERROR(Q141/Q140,0)</f>
        <v>0</v>
      </c>
      <c r="R142" s="383"/>
      <c r="S142" s="382"/>
      <c r="T142" s="381"/>
      <c r="U142" s="381"/>
      <c r="V142" s="381"/>
      <c r="W142" s="383"/>
      <c r="X142" s="748"/>
      <c r="Y142" s="385" t="s">
        <v>270</v>
      </c>
      <c r="Z142" s="384">
        <f>Z141/Z140</f>
        <v>0.9293797606093579</v>
      </c>
      <c r="AA142" s="384">
        <f>IFERROR(AA141/AA140,0)</f>
        <v>0</v>
      </c>
      <c r="AB142" s="384">
        <f>IFERROR(AB141/AB140,0)</f>
        <v>0</v>
      </c>
      <c r="AC142" s="383"/>
      <c r="AD142" s="382"/>
      <c r="AE142" s="381"/>
      <c r="AF142" s="381"/>
      <c r="AG142" s="381"/>
      <c r="AI142" s="748"/>
      <c r="AJ142" s="385"/>
      <c r="AK142" s="384"/>
      <c r="AL142" s="384"/>
      <c r="AM142" s="384"/>
      <c r="AO142" s="370"/>
      <c r="AP142" s="386"/>
      <c r="AQ142" s="752"/>
      <c r="AR142" s="385" t="s">
        <v>271</v>
      </c>
      <c r="AS142" s="384">
        <f>IFERROR(AS141/AS140,0)</f>
        <v>0.94537424453742447</v>
      </c>
      <c r="AT142" s="384">
        <f>IFERROR(AT141/AT140,0)</f>
        <v>0</v>
      </c>
      <c r="AU142" s="384">
        <f>IFERROR(AU141/AU140,0)</f>
        <v>0</v>
      </c>
      <c r="AV142" s="383"/>
      <c r="AW142" s="382"/>
      <c r="AX142" s="381"/>
      <c r="AY142" s="381"/>
      <c r="AZ142" s="381"/>
      <c r="BA142" s="386"/>
      <c r="BB142" s="752"/>
      <c r="BC142" s="385" t="s">
        <v>271</v>
      </c>
      <c r="BD142" s="384">
        <f>IFERROR(BD141/BD140,0)</f>
        <v>0.9666417724670151</v>
      </c>
      <c r="BE142" s="384">
        <f>IFERROR(BE141/BE140,0)</f>
        <v>0</v>
      </c>
      <c r="BF142" s="384">
        <f>IFERROR(BF141/BF140,0)</f>
        <v>0</v>
      </c>
      <c r="BG142" s="383"/>
      <c r="BH142" s="382"/>
      <c r="BI142" s="381"/>
      <c r="BJ142" s="381"/>
      <c r="BK142" s="381"/>
      <c r="BM142" s="752"/>
      <c r="BN142" s="385" t="s">
        <v>270</v>
      </c>
      <c r="BO142" s="384">
        <f>IFERROR(BO141/BO140,0)</f>
        <v>0.94537424453742447</v>
      </c>
      <c r="BP142" s="384">
        <f>IFERROR(BP141/BP140,0)</f>
        <v>0</v>
      </c>
      <c r="BQ142" s="384">
        <f>IFERROR(BQ141/BQ140,0)</f>
        <v>0</v>
      </c>
      <c r="BR142" s="383"/>
      <c r="BS142" s="382"/>
      <c r="BT142" s="381"/>
      <c r="BU142" s="381"/>
      <c r="BV142" s="381"/>
      <c r="BW142" s="386"/>
      <c r="BX142" s="752"/>
      <c r="BY142" s="385" t="s">
        <v>270</v>
      </c>
      <c r="BZ142" s="384">
        <f>BZ141/BZ140</f>
        <v>0.92010741859684453</v>
      </c>
      <c r="CA142" s="384" t="str">
        <f>IFERROR(CA141/CA140,"")</f>
        <v/>
      </c>
      <c r="CB142" s="384" t="str">
        <f>IFERROR(CB141/CB140,"")</f>
        <v/>
      </c>
      <c r="CC142" s="383"/>
      <c r="CD142" s="382"/>
      <c r="CE142" s="381"/>
      <c r="CF142" s="381"/>
      <c r="CG142" s="381"/>
      <c r="CH142" s="386"/>
      <c r="CI142" s="752"/>
      <c r="CJ142" s="385" t="s">
        <v>270</v>
      </c>
      <c r="CK142" s="384">
        <f>CK141/CK140</f>
        <v>0.90780513357778947</v>
      </c>
      <c r="CL142" s="384" t="str">
        <f>IFERROR(CL141/CL140,"")</f>
        <v/>
      </c>
      <c r="CM142" s="384" t="str">
        <f>IFERROR(CM141/CM140,"")</f>
        <v/>
      </c>
      <c r="CN142" s="383"/>
      <c r="CO142" s="382"/>
      <c r="CP142" s="381"/>
      <c r="CQ142" s="381"/>
      <c r="CR142" s="381"/>
    </row>
    <row r="143" spans="1:96" x14ac:dyDescent="0.2">
      <c r="B143" s="380" t="s">
        <v>141</v>
      </c>
      <c r="C143" s="379"/>
      <c r="D143" s="378">
        <f>D141+D138+D135</f>
        <v>51517.14982335383</v>
      </c>
      <c r="E143" s="378">
        <f>E141+E138+E135</f>
        <v>0</v>
      </c>
      <c r="F143" s="378">
        <f>F141+F138+F135</f>
        <v>0</v>
      </c>
      <c r="G143" s="377"/>
      <c r="H143" s="376" t="s">
        <v>141</v>
      </c>
      <c r="I143" s="375">
        <f>I135+I138+I141</f>
        <v>8991711</v>
      </c>
      <c r="J143" s="375">
        <f>J135+J138+J141</f>
        <v>0</v>
      </c>
      <c r="K143" s="375">
        <f>K135+K138+K141</f>
        <v>0</v>
      </c>
      <c r="M143" s="380" t="s">
        <v>141</v>
      </c>
      <c r="N143" s="379"/>
      <c r="O143" s="378">
        <f>O141+O138+O135</f>
        <v>51346.089474832661</v>
      </c>
      <c r="P143" s="378">
        <f>P141+P138+P135</f>
        <v>0</v>
      </c>
      <c r="Q143" s="378">
        <f>Q141+Q138+Q135</f>
        <v>0</v>
      </c>
      <c r="R143" s="377"/>
      <c r="S143" s="376" t="s">
        <v>141</v>
      </c>
      <c r="T143" s="375">
        <f>T135+T138+T141</f>
        <v>8971542</v>
      </c>
      <c r="U143" s="375">
        <f>U135+U138+U141</f>
        <v>0</v>
      </c>
      <c r="V143" s="375">
        <f>V135+V138+V141</f>
        <v>0</v>
      </c>
      <c r="W143" s="377"/>
      <c r="X143" s="380" t="s">
        <v>141</v>
      </c>
      <c r="Y143" s="379"/>
      <c r="Z143" s="378">
        <f>Z141+Z138+Z135</f>
        <v>46913.103633333332</v>
      </c>
      <c r="AA143" s="378">
        <f>AA141+AA138+AA135</f>
        <v>0</v>
      </c>
      <c r="AB143" s="378">
        <f>AB141+AB138+AB135</f>
        <v>0</v>
      </c>
      <c r="AC143" s="377"/>
      <c r="AD143" s="376" t="s">
        <v>141</v>
      </c>
      <c r="AE143" s="375">
        <f>AE135+AE138+AE141</f>
        <v>8149360</v>
      </c>
      <c r="AF143" s="375">
        <f>AF135+AF138+AF141</f>
        <v>0</v>
      </c>
      <c r="AG143" s="375">
        <f>AG135+AG138+AG141</f>
        <v>0</v>
      </c>
      <c r="AI143" s="380" t="s">
        <v>141</v>
      </c>
      <c r="AJ143" s="379"/>
      <c r="AK143" s="378">
        <f>AK141+AK138+AK135</f>
        <v>-4432.9858414993269</v>
      </c>
      <c r="AL143" s="378">
        <f>AL141+AL138+AL135</f>
        <v>0</v>
      </c>
      <c r="AM143" s="378">
        <f>AM141+AM138+AM135</f>
        <v>0</v>
      </c>
      <c r="AO143" s="370"/>
      <c r="AP143" s="374"/>
      <c r="AQ143" s="380" t="s">
        <v>141</v>
      </c>
      <c r="AR143" s="379"/>
      <c r="AS143" s="378">
        <f>AS141+AS138+AS135</f>
        <v>49491.260345563511</v>
      </c>
      <c r="AT143" s="378">
        <f>AT141+AT138+AT135</f>
        <v>0</v>
      </c>
      <c r="AU143" s="378">
        <f>AU141+AU138+AU135</f>
        <v>0</v>
      </c>
      <c r="AV143" s="377"/>
      <c r="AW143" s="376" t="s">
        <v>141</v>
      </c>
      <c r="AX143" s="375">
        <f>AX135+AX138+AX141</f>
        <v>8541002</v>
      </c>
      <c r="AY143" s="375">
        <f>AY135+AY138+AY141</f>
        <v>0</v>
      </c>
      <c r="AZ143" s="375">
        <f>AZ135+AZ138+AZ141</f>
        <v>0</v>
      </c>
      <c r="BA143" s="374"/>
      <c r="BB143" s="380" t="s">
        <v>141</v>
      </c>
      <c r="BC143" s="379"/>
      <c r="BD143" s="378">
        <f>BD141+BD138+BD135</f>
        <v>52228.057924497974</v>
      </c>
      <c r="BE143" s="378">
        <f>BE141+BE138+BE135</f>
        <v>0</v>
      </c>
      <c r="BF143" s="378">
        <f>BF141+BF138+BF135</f>
        <v>0</v>
      </c>
      <c r="BG143" s="377"/>
      <c r="BH143" s="376" t="s">
        <v>141</v>
      </c>
      <c r="BI143" s="375">
        <f>BI135+BI138+BI141</f>
        <v>9153033</v>
      </c>
      <c r="BJ143" s="375">
        <f>BJ135+BJ138+BJ141</f>
        <v>0</v>
      </c>
      <c r="BK143" s="375">
        <f>BK135+BK138+BK141</f>
        <v>0</v>
      </c>
      <c r="BM143" s="380" t="s">
        <v>141</v>
      </c>
      <c r="BN143" s="379"/>
      <c r="BO143" s="378">
        <f>BO141+BO138+BO135</f>
        <v>52832.131200000003</v>
      </c>
      <c r="BP143" s="378">
        <f>BP141+BP138+BP135</f>
        <v>0</v>
      </c>
      <c r="BQ143" s="378">
        <f>BQ141+BQ138+BQ135</f>
        <v>0</v>
      </c>
      <c r="BR143" s="377"/>
      <c r="BS143" s="376" t="s">
        <v>141</v>
      </c>
      <c r="BT143" s="375">
        <f>BT135+BT138+BT141</f>
        <v>9281097</v>
      </c>
      <c r="BU143" s="375">
        <f>BU135+BU138+BU141</f>
        <v>0</v>
      </c>
      <c r="BV143" s="375">
        <f>BV135+BV138+BV141</f>
        <v>0</v>
      </c>
      <c r="BW143" s="374"/>
      <c r="BX143" s="380" t="s">
        <v>141</v>
      </c>
      <c r="BY143" s="379"/>
      <c r="BZ143" s="378">
        <f>BZ141+BZ138+BZ135</f>
        <v>48978.079299999998</v>
      </c>
      <c r="CA143" s="378">
        <f>CA141+CA138+CA135</f>
        <v>0</v>
      </c>
      <c r="CB143" s="378">
        <f>CB141+CB138+CB135</f>
        <v>0</v>
      </c>
      <c r="CC143" s="377"/>
      <c r="CD143" s="376" t="s">
        <v>141</v>
      </c>
      <c r="CE143" s="375">
        <f>CE135+CE138+CE141</f>
        <v>8480497</v>
      </c>
      <c r="CF143" s="375">
        <f>CF135+CF138+CF141</f>
        <v>0</v>
      </c>
      <c r="CG143" s="375">
        <f>CG135+CG138+CG141</f>
        <v>0</v>
      </c>
      <c r="CH143" s="374"/>
      <c r="CI143" s="380" t="s">
        <v>141</v>
      </c>
      <c r="CJ143" s="379"/>
      <c r="CK143" s="378">
        <f>CK141+CK138+CK135</f>
        <v>38929.100399999996</v>
      </c>
      <c r="CL143" s="378">
        <f>CL141+CL138+CL135</f>
        <v>0</v>
      </c>
      <c r="CM143" s="378">
        <f>CM141+CM138+CM135</f>
        <v>0</v>
      </c>
      <c r="CN143" s="377"/>
      <c r="CO143" s="376" t="s">
        <v>141</v>
      </c>
      <c r="CP143" s="375">
        <f>CP135+CP138+CP141</f>
        <v>6686488</v>
      </c>
      <c r="CQ143" s="375">
        <f>CQ135+CQ138+CQ141</f>
        <v>0</v>
      </c>
      <c r="CR143" s="375">
        <f>CR135+CR138+CR141</f>
        <v>0</v>
      </c>
    </row>
    <row r="144" spans="1:96" x14ac:dyDescent="0.2">
      <c r="D144" s="373" t="s">
        <v>269</v>
      </c>
      <c r="E144" s="373"/>
      <c r="F144" s="350">
        <f>SUM(D143:F143)</f>
        <v>51517.14982335383</v>
      </c>
      <c r="G144" s="350"/>
      <c r="H144" s="369"/>
      <c r="I144" s="372" t="s">
        <v>268</v>
      </c>
      <c r="J144" s="371"/>
      <c r="K144" s="368">
        <f>SUM(I143:K143)</f>
        <v>8991711</v>
      </c>
      <c r="O144" s="373" t="s">
        <v>269</v>
      </c>
      <c r="P144" s="373"/>
      <c r="Q144" s="350">
        <f>SUM(O143:Q143)</f>
        <v>51346.089474832661</v>
      </c>
      <c r="R144" s="350"/>
      <c r="S144" s="369"/>
      <c r="T144" s="372" t="s">
        <v>268</v>
      </c>
      <c r="U144" s="371"/>
      <c r="V144" s="368">
        <f>SUM(T143:V143)</f>
        <v>8971542</v>
      </c>
      <c r="W144" s="350"/>
      <c r="Z144" s="373" t="s">
        <v>269</v>
      </c>
      <c r="AA144" s="373"/>
      <c r="AB144" s="350">
        <f>SUM(Z143:AB143)</f>
        <v>46913.103633333332</v>
      </c>
      <c r="AC144" s="350"/>
      <c r="AD144" s="369"/>
      <c r="AE144" s="372" t="s">
        <v>268</v>
      </c>
      <c r="AF144" s="371"/>
      <c r="AG144" s="368">
        <f>SUM(AE143:AG143)</f>
        <v>8149360</v>
      </c>
      <c r="AK144" s="373" t="s">
        <v>269</v>
      </c>
      <c r="AL144" s="373"/>
      <c r="AM144" s="350">
        <f>SUM(AK143:AM143)</f>
        <v>-4432.9858414993269</v>
      </c>
      <c r="AO144" s="368">
        <f>ROUND(AG144-V144,0)</f>
        <v>-822182</v>
      </c>
      <c r="AP144" s="374"/>
      <c r="AS144" s="373" t="s">
        <v>269</v>
      </c>
      <c r="AT144" s="373"/>
      <c r="AU144" s="350">
        <f>SUM(AS143:AU143)</f>
        <v>49491.260345563511</v>
      </c>
      <c r="AV144" s="350"/>
      <c r="AW144" s="369"/>
      <c r="AX144" s="372" t="s">
        <v>268</v>
      </c>
      <c r="AY144" s="371"/>
      <c r="AZ144" s="368">
        <f>SUM(AX143:AZ143)</f>
        <v>8541002</v>
      </c>
      <c r="BA144" s="374"/>
      <c r="BD144" s="373" t="s">
        <v>269</v>
      </c>
      <c r="BE144" s="373"/>
      <c r="BF144" s="350">
        <f>SUM(BD143:BF143)</f>
        <v>52228.057924497974</v>
      </c>
      <c r="BG144" s="350"/>
      <c r="BH144" s="369"/>
      <c r="BI144" s="372" t="s">
        <v>268</v>
      </c>
      <c r="BJ144" s="371"/>
      <c r="BK144" s="368">
        <f>SUM(BI143:BK143)</f>
        <v>9153033</v>
      </c>
      <c r="BO144" s="373" t="s">
        <v>269</v>
      </c>
      <c r="BP144" s="373"/>
      <c r="BQ144" s="350">
        <f>SUM(BO143:BQ143)</f>
        <v>52832.131200000003</v>
      </c>
      <c r="BR144" s="350"/>
      <c r="BS144" s="369"/>
      <c r="BT144" s="372" t="s">
        <v>268</v>
      </c>
      <c r="BU144" s="371"/>
      <c r="BV144" s="368">
        <f>SUM(BT143:BV143)</f>
        <v>9281097</v>
      </c>
      <c r="BW144" s="374"/>
      <c r="BZ144" s="373" t="s">
        <v>269</v>
      </c>
      <c r="CA144" s="373"/>
      <c r="CB144" s="350">
        <f>SUM(BZ143:CB143)</f>
        <v>48978.079299999998</v>
      </c>
      <c r="CC144" s="350"/>
      <c r="CD144" s="369"/>
      <c r="CE144" s="372" t="s">
        <v>268</v>
      </c>
      <c r="CF144" s="371"/>
      <c r="CG144" s="368">
        <f>SUM(CE143:CG143)</f>
        <v>8480497</v>
      </c>
      <c r="CH144" s="374"/>
      <c r="CK144" s="373" t="s">
        <v>269</v>
      </c>
      <c r="CL144" s="373"/>
      <c r="CM144" s="350">
        <f>SUM(CK143:CM143)</f>
        <v>38929.100399999996</v>
      </c>
      <c r="CN144" s="350"/>
      <c r="CO144" s="369"/>
      <c r="CP144" s="372" t="s">
        <v>268</v>
      </c>
      <c r="CQ144" s="371"/>
      <c r="CR144" s="368">
        <f>SUM(CP143:CR143)</f>
        <v>6686488</v>
      </c>
    </row>
    <row r="145" spans="1:96" x14ac:dyDescent="0.2">
      <c r="H145" s="369"/>
      <c r="I145" s="369"/>
      <c r="J145" s="369"/>
      <c r="K145" s="369"/>
      <c r="S145" s="369"/>
      <c r="T145" s="369"/>
      <c r="U145" s="369"/>
      <c r="V145" s="369"/>
      <c r="AD145" s="369"/>
      <c r="AE145" s="369"/>
      <c r="AF145" s="369"/>
      <c r="AG145" s="369"/>
      <c r="AO145" s="370"/>
      <c r="AW145" s="369"/>
      <c r="AX145" s="369"/>
      <c r="AY145" s="369"/>
      <c r="AZ145" s="369"/>
      <c r="BH145" s="369"/>
      <c r="BI145" s="369"/>
      <c r="BJ145" s="369"/>
      <c r="BK145" s="369"/>
      <c r="BS145" s="369"/>
      <c r="BT145" s="369"/>
      <c r="BU145" s="369"/>
      <c r="BV145" s="369"/>
      <c r="CD145" s="369"/>
      <c r="CE145" s="369"/>
      <c r="CF145" s="369"/>
      <c r="CG145" s="369"/>
      <c r="CO145" s="369"/>
      <c r="CP145" s="369"/>
      <c r="CQ145" s="369"/>
      <c r="CR145" s="369"/>
    </row>
    <row r="146" spans="1:96" x14ac:dyDescent="0.2">
      <c r="A146" s="110" t="s">
        <v>73</v>
      </c>
      <c r="B146" s="402"/>
      <c r="C146" s="401"/>
      <c r="D146" s="749" t="s">
        <v>276</v>
      </c>
      <c r="E146" s="749"/>
      <c r="F146" s="750"/>
      <c r="G146" s="400"/>
      <c r="H146" s="393"/>
      <c r="I146" s="753" t="s">
        <v>276</v>
      </c>
      <c r="J146" s="754"/>
      <c r="K146" s="755"/>
      <c r="M146" s="402"/>
      <c r="N146" s="401"/>
      <c r="O146" s="749" t="s">
        <v>276</v>
      </c>
      <c r="P146" s="749"/>
      <c r="Q146" s="750"/>
      <c r="R146" s="400"/>
      <c r="S146" s="393"/>
      <c r="T146" s="753" t="s">
        <v>276</v>
      </c>
      <c r="U146" s="754"/>
      <c r="V146" s="755"/>
      <c r="W146" s="400"/>
      <c r="X146" s="402"/>
      <c r="Y146" s="401"/>
      <c r="Z146" s="749" t="s">
        <v>276</v>
      </c>
      <c r="AA146" s="749"/>
      <c r="AB146" s="750"/>
      <c r="AC146" s="400"/>
      <c r="AD146" s="393"/>
      <c r="AE146" s="753" t="s">
        <v>276</v>
      </c>
      <c r="AF146" s="754"/>
      <c r="AG146" s="755"/>
      <c r="AI146" s="402"/>
      <c r="AJ146" s="401"/>
      <c r="AK146" s="749" t="s">
        <v>276</v>
      </c>
      <c r="AL146" s="749"/>
      <c r="AM146" s="750"/>
      <c r="AO146" s="370"/>
      <c r="AP146" s="403"/>
      <c r="AQ146" s="402"/>
      <c r="AR146" s="401"/>
      <c r="AS146" s="756" t="s">
        <v>276</v>
      </c>
      <c r="AT146" s="756"/>
      <c r="AU146" s="757"/>
      <c r="AV146" s="400"/>
      <c r="AW146" s="393"/>
      <c r="AX146" s="753" t="s">
        <v>276</v>
      </c>
      <c r="AY146" s="754"/>
      <c r="AZ146" s="755"/>
      <c r="BA146" s="403"/>
      <c r="BB146" s="402"/>
      <c r="BC146" s="401"/>
      <c r="BD146" s="756" t="s">
        <v>276</v>
      </c>
      <c r="BE146" s="756"/>
      <c r="BF146" s="757"/>
      <c r="BG146" s="400"/>
      <c r="BH146" s="393"/>
      <c r="BI146" s="753" t="s">
        <v>276</v>
      </c>
      <c r="BJ146" s="754"/>
      <c r="BK146" s="755"/>
      <c r="BM146" s="402"/>
      <c r="BN146" s="401"/>
      <c r="BO146" s="756" t="s">
        <v>276</v>
      </c>
      <c r="BP146" s="756"/>
      <c r="BQ146" s="757"/>
      <c r="BR146" s="400"/>
      <c r="BS146" s="393"/>
      <c r="BT146" s="753" t="s">
        <v>276</v>
      </c>
      <c r="BU146" s="754"/>
      <c r="BV146" s="755"/>
      <c r="BW146" s="403"/>
      <c r="BX146" s="402"/>
      <c r="BY146" s="401"/>
      <c r="BZ146" s="756" t="s">
        <v>276</v>
      </c>
      <c r="CA146" s="756"/>
      <c r="CB146" s="757"/>
      <c r="CC146" s="400"/>
      <c r="CD146" s="393"/>
      <c r="CE146" s="753" t="s">
        <v>276</v>
      </c>
      <c r="CF146" s="754"/>
      <c r="CG146" s="755"/>
      <c r="CH146" s="403"/>
      <c r="CI146" s="402"/>
      <c r="CJ146" s="401"/>
      <c r="CK146" s="756" t="s">
        <v>276</v>
      </c>
      <c r="CL146" s="756"/>
      <c r="CM146" s="757"/>
      <c r="CN146" s="400"/>
      <c r="CO146" s="393"/>
      <c r="CP146" s="753" t="s">
        <v>276</v>
      </c>
      <c r="CQ146" s="754"/>
      <c r="CR146" s="755"/>
    </row>
    <row r="147" spans="1:96" x14ac:dyDescent="0.2">
      <c r="B147" s="398" t="s">
        <v>229</v>
      </c>
      <c r="C147" s="398"/>
      <c r="D147" s="397" t="s">
        <v>228</v>
      </c>
      <c r="E147" s="396" t="s">
        <v>227</v>
      </c>
      <c r="F147" s="396" t="s">
        <v>226</v>
      </c>
      <c r="G147" s="395"/>
      <c r="H147" s="394" t="s">
        <v>229</v>
      </c>
      <c r="I147" s="393" t="s">
        <v>228</v>
      </c>
      <c r="J147" s="392" t="s">
        <v>227</v>
      </c>
      <c r="K147" s="392" t="s">
        <v>226</v>
      </c>
      <c r="M147" s="398" t="s">
        <v>229</v>
      </c>
      <c r="N147" s="398"/>
      <c r="O147" s="397" t="s">
        <v>228</v>
      </c>
      <c r="P147" s="396" t="s">
        <v>227</v>
      </c>
      <c r="Q147" s="396" t="s">
        <v>226</v>
      </c>
      <c r="R147" s="395"/>
      <c r="S147" s="394" t="s">
        <v>229</v>
      </c>
      <c r="T147" s="393" t="s">
        <v>228</v>
      </c>
      <c r="U147" s="392" t="s">
        <v>227</v>
      </c>
      <c r="V147" s="392" t="s">
        <v>226</v>
      </c>
      <c r="W147" s="395"/>
      <c r="X147" s="398" t="s">
        <v>229</v>
      </c>
      <c r="Y147" s="398"/>
      <c r="Z147" s="397" t="s">
        <v>228</v>
      </c>
      <c r="AA147" s="396" t="s">
        <v>227</v>
      </c>
      <c r="AB147" s="396" t="s">
        <v>226</v>
      </c>
      <c r="AC147" s="395"/>
      <c r="AD147" s="394" t="s">
        <v>229</v>
      </c>
      <c r="AE147" s="393" t="s">
        <v>228</v>
      </c>
      <c r="AF147" s="392" t="s">
        <v>227</v>
      </c>
      <c r="AG147" s="392" t="s">
        <v>226</v>
      </c>
      <c r="AI147" s="398" t="s">
        <v>229</v>
      </c>
      <c r="AJ147" s="398"/>
      <c r="AK147" s="397" t="s">
        <v>228</v>
      </c>
      <c r="AL147" s="396" t="s">
        <v>227</v>
      </c>
      <c r="AM147" s="396" t="s">
        <v>226</v>
      </c>
      <c r="AO147" s="370"/>
      <c r="AP147" s="399"/>
      <c r="AQ147" s="398" t="s">
        <v>229</v>
      </c>
      <c r="AR147" s="398"/>
      <c r="AS147" s="397" t="s">
        <v>228</v>
      </c>
      <c r="AT147" s="396" t="s">
        <v>227</v>
      </c>
      <c r="AU147" s="396" t="s">
        <v>226</v>
      </c>
      <c r="AV147" s="395"/>
      <c r="AW147" s="394" t="s">
        <v>229</v>
      </c>
      <c r="AX147" s="393" t="s">
        <v>228</v>
      </c>
      <c r="AY147" s="392" t="s">
        <v>227</v>
      </c>
      <c r="AZ147" s="392" t="s">
        <v>226</v>
      </c>
      <c r="BA147" s="399"/>
      <c r="BB147" s="398" t="s">
        <v>229</v>
      </c>
      <c r="BC147" s="398"/>
      <c r="BD147" s="397" t="s">
        <v>228</v>
      </c>
      <c r="BE147" s="396" t="s">
        <v>227</v>
      </c>
      <c r="BF147" s="396" t="s">
        <v>226</v>
      </c>
      <c r="BG147" s="395"/>
      <c r="BH147" s="394" t="s">
        <v>229</v>
      </c>
      <c r="BI147" s="393" t="s">
        <v>228</v>
      </c>
      <c r="BJ147" s="392" t="s">
        <v>227</v>
      </c>
      <c r="BK147" s="392" t="s">
        <v>226</v>
      </c>
      <c r="BM147" s="398" t="s">
        <v>229</v>
      </c>
      <c r="BN147" s="398"/>
      <c r="BO147" s="397" t="s">
        <v>228</v>
      </c>
      <c r="BP147" s="396" t="s">
        <v>227</v>
      </c>
      <c r="BQ147" s="396" t="s">
        <v>226</v>
      </c>
      <c r="BR147" s="395"/>
      <c r="BS147" s="394" t="s">
        <v>229</v>
      </c>
      <c r="BT147" s="393" t="s">
        <v>228</v>
      </c>
      <c r="BU147" s="392" t="s">
        <v>227</v>
      </c>
      <c r="BV147" s="392" t="s">
        <v>226</v>
      </c>
      <c r="BW147" s="399"/>
      <c r="BX147" s="398" t="s">
        <v>229</v>
      </c>
      <c r="BY147" s="398"/>
      <c r="BZ147" s="397" t="s">
        <v>228</v>
      </c>
      <c r="CA147" s="396" t="s">
        <v>227</v>
      </c>
      <c r="CB147" s="396" t="s">
        <v>226</v>
      </c>
      <c r="CC147" s="395"/>
      <c r="CD147" s="394" t="s">
        <v>229</v>
      </c>
      <c r="CE147" s="393" t="s">
        <v>228</v>
      </c>
      <c r="CF147" s="392" t="s">
        <v>227</v>
      </c>
      <c r="CG147" s="392" t="s">
        <v>226</v>
      </c>
      <c r="CH147" s="399"/>
      <c r="CI147" s="398" t="s">
        <v>229</v>
      </c>
      <c r="CJ147" s="398"/>
      <c r="CK147" s="397" t="s">
        <v>228</v>
      </c>
      <c r="CL147" s="396" t="s">
        <v>227</v>
      </c>
      <c r="CM147" s="396" t="s">
        <v>226</v>
      </c>
      <c r="CN147" s="395"/>
      <c r="CO147" s="394" t="s">
        <v>229</v>
      </c>
      <c r="CP147" s="393" t="s">
        <v>228</v>
      </c>
      <c r="CQ147" s="392" t="s">
        <v>227</v>
      </c>
      <c r="CR147" s="392" t="s">
        <v>226</v>
      </c>
    </row>
    <row r="148" spans="1:96" x14ac:dyDescent="0.2">
      <c r="B148" s="746" t="s">
        <v>225</v>
      </c>
      <c r="C148" s="391" t="s">
        <v>274</v>
      </c>
      <c r="D148" s="390">
        <f>(AS148+BD148+BO148)/3</f>
        <v>21248.5</v>
      </c>
      <c r="E148" s="390">
        <f>(+AT148+BE148)/2</f>
        <v>0</v>
      </c>
      <c r="F148" s="390">
        <f>(+AU148+BF148)/2</f>
        <v>0</v>
      </c>
      <c r="G148" s="386"/>
      <c r="H148" s="382" t="s">
        <v>225</v>
      </c>
      <c r="I148" s="381"/>
      <c r="J148" s="381"/>
      <c r="K148" s="381"/>
      <c r="M148" s="746" t="s">
        <v>225</v>
      </c>
      <c r="N148" s="391" t="s">
        <v>274</v>
      </c>
      <c r="O148" s="390">
        <f>(+BD148+BO148+BZ148)/3</f>
        <v>21172.733333333334</v>
      </c>
      <c r="P148" s="390">
        <f>(+AT148+BE148+BP148)/3</f>
        <v>0</v>
      </c>
      <c r="Q148" s="390">
        <f>(+AU148+BF148+BQ148)/3</f>
        <v>0</v>
      </c>
      <c r="R148" s="386"/>
      <c r="S148" s="382" t="s">
        <v>225</v>
      </c>
      <c r="T148" s="381"/>
      <c r="U148" s="381"/>
      <c r="V148" s="381"/>
      <c r="W148" s="386"/>
      <c r="X148" s="746" t="s">
        <v>225</v>
      </c>
      <c r="Y148" s="391" t="s">
        <v>274</v>
      </c>
      <c r="Z148" s="390">
        <f>(+BO148+BZ148+CK148)/3</f>
        <v>20849.766666666666</v>
      </c>
      <c r="AA148" s="390">
        <f>(+BE148+BP148+CA148)/3</f>
        <v>0</v>
      </c>
      <c r="AB148" s="390">
        <f>(+BF148+BQ148+CB148)/3</f>
        <v>0</v>
      </c>
      <c r="AC148" s="386"/>
      <c r="AD148" s="382" t="s">
        <v>225</v>
      </c>
      <c r="AE148" s="381"/>
      <c r="AF148" s="381"/>
      <c r="AG148" s="381"/>
      <c r="AI148" s="746" t="s">
        <v>225</v>
      </c>
      <c r="AJ148" s="391" t="s">
        <v>274</v>
      </c>
      <c r="AK148" s="390">
        <f t="shared" ref="AK148:AM149" si="93">IFERROR(Z148-O148,0)</f>
        <v>-322.96666666666715</v>
      </c>
      <c r="AL148" s="390">
        <f t="shared" si="93"/>
        <v>0</v>
      </c>
      <c r="AM148" s="390">
        <f t="shared" si="93"/>
        <v>0</v>
      </c>
      <c r="AO148" s="370"/>
      <c r="AP148" s="386"/>
      <c r="AQ148" s="746" t="s">
        <v>225</v>
      </c>
      <c r="AR148" s="391" t="s">
        <v>275</v>
      </c>
      <c r="AS148" s="390">
        <v>22324</v>
      </c>
      <c r="AT148" s="390"/>
      <c r="AU148" s="390"/>
      <c r="AV148" s="386"/>
      <c r="AW148" s="382" t="s">
        <v>225</v>
      </c>
      <c r="AX148" s="381"/>
      <c r="AY148" s="381"/>
      <c r="AZ148" s="381"/>
      <c r="BA148" s="386"/>
      <c r="BB148" s="746" t="s">
        <v>225</v>
      </c>
      <c r="BC148" s="391" t="s">
        <v>275</v>
      </c>
      <c r="BD148" s="390">
        <v>21284</v>
      </c>
      <c r="BE148" s="390">
        <v>0</v>
      </c>
      <c r="BF148" s="390">
        <v>0</v>
      </c>
      <c r="BG148" s="386"/>
      <c r="BH148" s="382" t="s">
        <v>225</v>
      </c>
      <c r="BI148" s="381"/>
      <c r="BJ148" s="381"/>
      <c r="BK148" s="381"/>
      <c r="BM148" s="746" t="s">
        <v>225</v>
      </c>
      <c r="BN148" s="391" t="s">
        <v>274</v>
      </c>
      <c r="BO148" s="390">
        <v>20137.5</v>
      </c>
      <c r="BP148" s="390"/>
      <c r="BQ148" s="390"/>
      <c r="BR148" s="386"/>
      <c r="BS148" s="382" t="s">
        <v>225</v>
      </c>
      <c r="BT148" s="381"/>
      <c r="BU148" s="381"/>
      <c r="BV148" s="381"/>
      <c r="BW148" s="386"/>
      <c r="BX148" s="746" t="s">
        <v>225</v>
      </c>
      <c r="BY148" s="391" t="s">
        <v>274</v>
      </c>
      <c r="BZ148" s="390">
        <v>22096.7</v>
      </c>
      <c r="CA148" s="390"/>
      <c r="CB148" s="390"/>
      <c r="CC148" s="386"/>
      <c r="CD148" s="382" t="s">
        <v>225</v>
      </c>
      <c r="CE148" s="381"/>
      <c r="CF148" s="381"/>
      <c r="CG148" s="381"/>
      <c r="CH148" s="386"/>
      <c r="CI148" s="746" t="s">
        <v>225</v>
      </c>
      <c r="CJ148" s="391" t="s">
        <v>274</v>
      </c>
      <c r="CK148" s="390">
        <f>'AY2013-14-Census'!D32</f>
        <v>20315.099999999999</v>
      </c>
      <c r="CL148" s="390"/>
      <c r="CM148" s="390"/>
      <c r="CN148" s="386"/>
      <c r="CO148" s="382" t="s">
        <v>225</v>
      </c>
      <c r="CP148" s="381"/>
      <c r="CQ148" s="381"/>
      <c r="CR148" s="381"/>
    </row>
    <row r="149" spans="1:96" x14ac:dyDescent="0.2">
      <c r="B149" s="747"/>
      <c r="C149" s="389" t="s">
        <v>272</v>
      </c>
      <c r="D149" s="388">
        <f>(AS149+BD149+BO149)/3</f>
        <v>18840.325516202913</v>
      </c>
      <c r="E149" s="388">
        <f>(+AT149+BE149)/2</f>
        <v>0</v>
      </c>
      <c r="F149" s="388">
        <f>(+AU149+BF149)/2</f>
        <v>0</v>
      </c>
      <c r="G149" s="387"/>
      <c r="H149" s="382"/>
      <c r="I149" s="375">
        <f>ROUND(((+D149*Matrices!$C$63)+(D149*Matrices!$E$67))*Matrices!$D$59,0)</f>
        <v>2895193</v>
      </c>
      <c r="J149" s="375">
        <f>ROUND(((+E149*Matrices!$D$63)+(E149*Matrices!$E$67))*Matrices!$D$59,0)</f>
        <v>0</v>
      </c>
      <c r="K149" s="375">
        <f>ROUND(((+F149*Matrices!$E$63)+(F149*Matrices!$E$67))*Matrices!$D$59,0)</f>
        <v>0</v>
      </c>
      <c r="M149" s="747"/>
      <c r="N149" s="389" t="s">
        <v>272</v>
      </c>
      <c r="O149" s="388">
        <f>(+BD149+BO149+BZ149)/3</f>
        <v>18992.470454164431</v>
      </c>
      <c r="P149" s="388">
        <f>(+AT149+BE149+BP149)/3</f>
        <v>0</v>
      </c>
      <c r="Q149" s="388">
        <f>(+AU149+BF149+BQ149)/3</f>
        <v>0</v>
      </c>
      <c r="R149" s="387"/>
      <c r="S149" s="382"/>
      <c r="T149" s="375">
        <f>ROUND(((+O149*Matrices!$C$63)+(O149*Matrices!$E$67))*Matrices!$D$59,0)</f>
        <v>2918573</v>
      </c>
      <c r="U149" s="375">
        <f>ROUND(((+P149*Matrices!$D$63)+(P149*Matrices!$E$67))*Matrices!$D$59,0)</f>
        <v>0</v>
      </c>
      <c r="V149" s="375">
        <f>ROUND(((+Q149*Matrices!$E$63)+(Q149*Matrices!$E$67))*Matrices!$D$59,0)</f>
        <v>0</v>
      </c>
      <c r="W149" s="387"/>
      <c r="X149" s="747"/>
      <c r="Y149" s="389" t="s">
        <v>272</v>
      </c>
      <c r="Z149" s="388">
        <f>(+BO149+BZ149+CK149)/3</f>
        <v>18945.996533333335</v>
      </c>
      <c r="AA149" s="388">
        <f>(+BE149+BP149+CA149)/3</f>
        <v>0</v>
      </c>
      <c r="AB149" s="388">
        <f>(+BF149+BQ149+CB149)/3</f>
        <v>0</v>
      </c>
      <c r="AC149" s="387"/>
      <c r="AD149" s="382"/>
      <c r="AE149" s="375">
        <f>ROUND(((+Z149*Matrices!$C$63)+(Z149*Matrices!$E$67))*Matrices!$D$59,0)</f>
        <v>2911431</v>
      </c>
      <c r="AF149" s="375">
        <f>ROUND(((+AA149*Matrices!$D$63)+(AA149*Matrices!$E$67))*Matrices!$D$59,0)</f>
        <v>0</v>
      </c>
      <c r="AG149" s="375">
        <f>ROUND(((+AB149*Matrices!$E$63)+(AB149*Matrices!$E$67))*Matrices!$D$59,0)</f>
        <v>0</v>
      </c>
      <c r="AI149" s="747"/>
      <c r="AJ149" s="389" t="s">
        <v>272</v>
      </c>
      <c r="AK149" s="388">
        <f t="shared" si="93"/>
        <v>-46.473920831096621</v>
      </c>
      <c r="AL149" s="388">
        <f t="shared" si="93"/>
        <v>0</v>
      </c>
      <c r="AM149" s="388">
        <f t="shared" si="93"/>
        <v>0</v>
      </c>
      <c r="AO149" s="370"/>
      <c r="AP149" s="386"/>
      <c r="AQ149" s="751"/>
      <c r="AR149" s="389" t="s">
        <v>273</v>
      </c>
      <c r="AS149" s="388">
        <f>AS148*BO150</f>
        <v>19908.695186115459</v>
      </c>
      <c r="AT149" s="388"/>
      <c r="AU149" s="388"/>
      <c r="AV149" s="387"/>
      <c r="AW149" s="382"/>
      <c r="AX149" s="375">
        <f>ROUND(((+AS149*Matrices!$C$63)+(AS149*Matrices!$E$67))*Matrices!$D$59,0)</f>
        <v>3059369</v>
      </c>
      <c r="AY149" s="375">
        <f>ROUND(((+AT149*Matrices!$D$63)+(AT149*Matrices!$E$67))*Matrices!$D$59,0)</f>
        <v>0</v>
      </c>
      <c r="AZ149" s="375">
        <f>ROUND(((+AU149*Matrices!$E$63)+(AU149*Matrices!$E$67))*Matrices!$D$59,0)</f>
        <v>0</v>
      </c>
      <c r="BA149" s="386"/>
      <c r="BB149" s="751"/>
      <c r="BC149" s="389" t="s">
        <v>273</v>
      </c>
      <c r="BD149" s="388">
        <v>18653.521762493285</v>
      </c>
      <c r="BE149" s="388">
        <v>0</v>
      </c>
      <c r="BF149" s="388">
        <v>0</v>
      </c>
      <c r="BG149" s="387"/>
      <c r="BH149" s="382"/>
      <c r="BI149" s="375">
        <f>ROUND(((+BD149*Matrices!$C$63)+(BD149*Matrices!$E$67))*Matrices!$D$59,0)</f>
        <v>2866487</v>
      </c>
      <c r="BJ149" s="375">
        <f>ROUND(((+BE149*Matrices!$D$63)+(BE149*Matrices!$E$67))*Matrices!$D$59,0)</f>
        <v>0</v>
      </c>
      <c r="BK149" s="375">
        <f>ROUND(((+BF149*Matrices!$E$63)+(BF149*Matrices!$E$67))*Matrices!$D$59,0)</f>
        <v>0</v>
      </c>
      <c r="BM149" s="751"/>
      <c r="BN149" s="389" t="s">
        <v>272</v>
      </c>
      <c r="BO149" s="388">
        <v>17958.759600000001</v>
      </c>
      <c r="BP149" s="388"/>
      <c r="BQ149" s="388"/>
      <c r="BR149" s="387"/>
      <c r="BS149" s="382"/>
      <c r="BT149" s="375">
        <f>ROUND(((+BO149*Matrices!$C$63)+(BO149*Matrices!$E$67))*Matrices!$D$59,0)</f>
        <v>2759723</v>
      </c>
      <c r="BU149" s="375">
        <f>ROUND(((+BP149*Matrices!$D$63)+(BP149*Matrices!$E$67))*Matrices!$D$59,0)</f>
        <v>0</v>
      </c>
      <c r="BV149" s="375">
        <f>ROUND(((+BQ149*Matrices!$E$63)+(BQ149*Matrices!$E$67))*Matrices!$D$59,0)</f>
        <v>0</v>
      </c>
      <c r="BW149" s="386"/>
      <c r="BX149" s="751"/>
      <c r="BY149" s="389" t="s">
        <v>272</v>
      </c>
      <c r="BZ149" s="388">
        <v>20365.13</v>
      </c>
      <c r="CA149" s="388"/>
      <c r="CB149" s="388"/>
      <c r="CC149" s="387"/>
      <c r="CD149" s="382"/>
      <c r="CE149" s="375">
        <f>ROUND(((+BZ149*Matrices!$C$63)+(BZ149*Matrices!$E$67))*Matrices!$D$59,0)</f>
        <v>3129510</v>
      </c>
      <c r="CF149" s="375">
        <f>ROUND(((+CA149*Matrices!$D$63)+(CA149*Matrices!$E$67))*Matrices!$D$59,0)</f>
        <v>0</v>
      </c>
      <c r="CG149" s="375">
        <f>ROUND(((+CB149*Matrices!$E$63)+(CB149*Matrices!$E$67))*Matrices!$D$59,0)</f>
        <v>0</v>
      </c>
      <c r="CH149" s="386"/>
      <c r="CI149" s="751"/>
      <c r="CJ149" s="389" t="s">
        <v>272</v>
      </c>
      <c r="CK149" s="388">
        <f>'AY2013-14-end_of_course'!D32</f>
        <v>18514.099999999999</v>
      </c>
      <c r="CL149" s="388"/>
      <c r="CM149" s="388"/>
      <c r="CN149" s="387"/>
      <c r="CO149" s="382"/>
      <c r="CP149" s="375">
        <f>ROUND(((+CK149*Matrices!$C$63)+(CK149*Matrices!$E$67))*Matrices!$D$59,0)</f>
        <v>2845062</v>
      </c>
      <c r="CQ149" s="375">
        <f>ROUND(((+CL149*Matrices!$D$63)+(CL149*Matrices!$E$67))*Matrices!$D$59,0)</f>
        <v>0</v>
      </c>
      <c r="CR149" s="375">
        <f>ROUND(((+CM149*Matrices!$E$63)+(CM149*Matrices!$E$67))*Matrices!$D$59,0)</f>
        <v>0</v>
      </c>
    </row>
    <row r="150" spans="1:96" x14ac:dyDescent="0.2">
      <c r="B150" s="748"/>
      <c r="C150" s="385" t="s">
        <v>270</v>
      </c>
      <c r="D150" s="384">
        <f>D149/D148</f>
        <v>0.88666614190191839</v>
      </c>
      <c r="E150" s="384">
        <f>IFERROR(E149/E148,0)</f>
        <v>0</v>
      </c>
      <c r="F150" s="384">
        <f>IFERROR(F149/F148,0)</f>
        <v>0</v>
      </c>
      <c r="G150" s="383"/>
      <c r="H150" s="382"/>
      <c r="I150" s="381"/>
      <c r="J150" s="381"/>
      <c r="K150" s="381"/>
      <c r="M150" s="748"/>
      <c r="N150" s="385" t="s">
        <v>270</v>
      </c>
      <c r="O150" s="384">
        <f>O149/O148</f>
        <v>0.89702496863093251</v>
      </c>
      <c r="P150" s="384">
        <f>IFERROR(P149/P148,0)</f>
        <v>0</v>
      </c>
      <c r="Q150" s="384">
        <f>IFERROR(Q149/Q148,0)</f>
        <v>0</v>
      </c>
      <c r="R150" s="383"/>
      <c r="S150" s="382"/>
      <c r="T150" s="381"/>
      <c r="U150" s="381"/>
      <c r="V150" s="381"/>
      <c r="W150" s="383"/>
      <c r="X150" s="748"/>
      <c r="Y150" s="385" t="s">
        <v>270</v>
      </c>
      <c r="Z150" s="384">
        <f>Z149/Z148</f>
        <v>0.90869105809337603</v>
      </c>
      <c r="AA150" s="384">
        <f>IFERROR(AA149/AA148,0)</f>
        <v>0</v>
      </c>
      <c r="AB150" s="384">
        <f>IFERROR(AB149/AB148,0)</f>
        <v>0</v>
      </c>
      <c r="AC150" s="383"/>
      <c r="AD150" s="382"/>
      <c r="AE150" s="381"/>
      <c r="AF150" s="381"/>
      <c r="AG150" s="381"/>
      <c r="AI150" s="748"/>
      <c r="AJ150" s="385"/>
      <c r="AK150" s="384"/>
      <c r="AL150" s="384"/>
      <c r="AM150" s="384"/>
      <c r="AO150" s="370"/>
      <c r="AP150" s="386"/>
      <c r="AQ150" s="752"/>
      <c r="AR150" s="385" t="s">
        <v>271</v>
      </c>
      <c r="AS150" s="384">
        <f>IFERROR(AS149/AS148,0)</f>
        <v>0.89180680819366864</v>
      </c>
      <c r="AT150" s="384">
        <f>IFERROR(AT149/AT148,0)</f>
        <v>0</v>
      </c>
      <c r="AU150" s="384">
        <f>IFERROR(AU149/AU148,0)</f>
        <v>0</v>
      </c>
      <c r="AV150" s="383"/>
      <c r="AW150" s="382"/>
      <c r="AX150" s="381"/>
      <c r="AY150" s="381"/>
      <c r="AZ150" s="381"/>
      <c r="BA150" s="386"/>
      <c r="BB150" s="752"/>
      <c r="BC150" s="385" t="s">
        <v>271</v>
      </c>
      <c r="BD150" s="384">
        <f>IFERROR(BD149/BD148,0)</f>
        <v>0.87641053197205809</v>
      </c>
      <c r="BE150" s="384">
        <f>IFERROR(BE149/BE148,0)</f>
        <v>0</v>
      </c>
      <c r="BF150" s="384">
        <f>IFERROR(BF149/BF148,0)</f>
        <v>0</v>
      </c>
      <c r="BG150" s="383"/>
      <c r="BH150" s="382"/>
      <c r="BI150" s="381"/>
      <c r="BJ150" s="381"/>
      <c r="BK150" s="381"/>
      <c r="BM150" s="752"/>
      <c r="BN150" s="385" t="s">
        <v>270</v>
      </c>
      <c r="BO150" s="384">
        <f>IFERROR(BO149/BO148,0)</f>
        <v>0.89180680819366864</v>
      </c>
      <c r="BP150" s="384">
        <f>IFERROR(BP149/BP148,0)</f>
        <v>0</v>
      </c>
      <c r="BQ150" s="384">
        <f>IFERROR(BQ149/BQ148,0)</f>
        <v>0</v>
      </c>
      <c r="BR150" s="383"/>
      <c r="BS150" s="382"/>
      <c r="BT150" s="381"/>
      <c r="BU150" s="381"/>
      <c r="BV150" s="381"/>
      <c r="BW150" s="386"/>
      <c r="BX150" s="752"/>
      <c r="BY150" s="385" t="s">
        <v>270</v>
      </c>
      <c r="BZ150" s="384">
        <f>BZ149/BZ148</f>
        <v>0.92163671498459043</v>
      </c>
      <c r="CA150" s="384" t="str">
        <f>IFERROR(CA149/CA148,"")</f>
        <v/>
      </c>
      <c r="CB150" s="384" t="str">
        <f>IFERROR(CB149/CB148,"")</f>
        <v/>
      </c>
      <c r="CC150" s="383"/>
      <c r="CD150" s="382"/>
      <c r="CE150" s="381"/>
      <c r="CF150" s="381"/>
      <c r="CG150" s="381"/>
      <c r="CH150" s="386"/>
      <c r="CI150" s="752"/>
      <c r="CJ150" s="385" t="s">
        <v>270</v>
      </c>
      <c r="CK150" s="384">
        <f>CK149/CK148</f>
        <v>0.9113467322336587</v>
      </c>
      <c r="CL150" s="384" t="str">
        <f>IFERROR(CL149/CL148,"")</f>
        <v/>
      </c>
      <c r="CM150" s="384" t="str">
        <f>IFERROR(CM149/CM148,"")</f>
        <v/>
      </c>
      <c r="CN150" s="383"/>
      <c r="CO150" s="382"/>
      <c r="CP150" s="381"/>
      <c r="CQ150" s="381"/>
      <c r="CR150" s="381"/>
    </row>
    <row r="151" spans="1:96" x14ac:dyDescent="0.2">
      <c r="B151" s="746" t="s">
        <v>224</v>
      </c>
      <c r="C151" s="391" t="s">
        <v>274</v>
      </c>
      <c r="D151" s="390">
        <f>(AS151+BD151+BO151)/3</f>
        <v>4938.666666666667</v>
      </c>
      <c r="E151" s="390">
        <f>(+AT151+BE151)/2</f>
        <v>0</v>
      </c>
      <c r="F151" s="390">
        <f>(+AU151+BF151)/2</f>
        <v>0</v>
      </c>
      <c r="G151" s="386"/>
      <c r="H151" s="382" t="s">
        <v>224</v>
      </c>
      <c r="I151" s="381"/>
      <c r="J151" s="381"/>
      <c r="K151" s="381"/>
      <c r="M151" s="746" t="s">
        <v>224</v>
      </c>
      <c r="N151" s="391" t="s">
        <v>274</v>
      </c>
      <c r="O151" s="390">
        <f>(+BD151+BO151+BZ151)/3</f>
        <v>4766</v>
      </c>
      <c r="P151" s="390">
        <f>(+AT151+BE151+BP151)/3</f>
        <v>0</v>
      </c>
      <c r="Q151" s="390">
        <f>(+AU151+BF151+BQ151)/3</f>
        <v>0</v>
      </c>
      <c r="R151" s="386"/>
      <c r="S151" s="382" t="s">
        <v>224</v>
      </c>
      <c r="T151" s="381"/>
      <c r="U151" s="381"/>
      <c r="V151" s="381"/>
      <c r="W151" s="386"/>
      <c r="X151" s="746" t="s">
        <v>224</v>
      </c>
      <c r="Y151" s="391" t="s">
        <v>274</v>
      </c>
      <c r="Z151" s="390">
        <f>(+BO151+BZ151+CK151)/3</f>
        <v>4832</v>
      </c>
      <c r="AA151" s="390">
        <f>(+BE151+BP151+CA151)/3</f>
        <v>0</v>
      </c>
      <c r="AB151" s="390">
        <f>(+BF151+BQ151+CB151)/3</f>
        <v>0</v>
      </c>
      <c r="AC151" s="386"/>
      <c r="AD151" s="382" t="s">
        <v>224</v>
      </c>
      <c r="AE151" s="381"/>
      <c r="AF151" s="381"/>
      <c r="AG151" s="381"/>
      <c r="AI151" s="746" t="s">
        <v>224</v>
      </c>
      <c r="AJ151" s="391" t="s">
        <v>274</v>
      </c>
      <c r="AK151" s="390">
        <f t="shared" ref="AK151:AM152" si="94">IFERROR(Z151-O151,0)</f>
        <v>66</v>
      </c>
      <c r="AL151" s="390">
        <f t="shared" si="94"/>
        <v>0</v>
      </c>
      <c r="AM151" s="390">
        <f t="shared" si="94"/>
        <v>0</v>
      </c>
      <c r="AO151" s="370"/>
      <c r="AP151" s="386"/>
      <c r="AQ151" s="746" t="s">
        <v>224</v>
      </c>
      <c r="AR151" s="391" t="s">
        <v>275</v>
      </c>
      <c r="AS151" s="390">
        <v>5213</v>
      </c>
      <c r="AT151" s="390"/>
      <c r="AU151" s="390"/>
      <c r="AV151" s="386"/>
      <c r="AW151" s="382" t="s">
        <v>224</v>
      </c>
      <c r="AX151" s="381"/>
      <c r="AY151" s="381"/>
      <c r="AZ151" s="381"/>
      <c r="BA151" s="386"/>
      <c r="BB151" s="746" t="s">
        <v>224</v>
      </c>
      <c r="BC151" s="391" t="s">
        <v>275</v>
      </c>
      <c r="BD151" s="390">
        <v>5151</v>
      </c>
      <c r="BE151" s="390">
        <v>0</v>
      </c>
      <c r="BF151" s="390">
        <v>0</v>
      </c>
      <c r="BG151" s="386"/>
      <c r="BH151" s="382" t="s">
        <v>224</v>
      </c>
      <c r="BI151" s="381"/>
      <c r="BJ151" s="381"/>
      <c r="BK151" s="381"/>
      <c r="BM151" s="746" t="s">
        <v>224</v>
      </c>
      <c r="BN151" s="391" t="s">
        <v>274</v>
      </c>
      <c r="BO151" s="390">
        <v>4452</v>
      </c>
      <c r="BP151" s="390"/>
      <c r="BQ151" s="390"/>
      <c r="BR151" s="386"/>
      <c r="BS151" s="382" t="s">
        <v>224</v>
      </c>
      <c r="BT151" s="381"/>
      <c r="BU151" s="381"/>
      <c r="BV151" s="381"/>
      <c r="BW151" s="386"/>
      <c r="BX151" s="746" t="s">
        <v>224</v>
      </c>
      <c r="BY151" s="391" t="s">
        <v>274</v>
      </c>
      <c r="BZ151" s="390">
        <v>4695</v>
      </c>
      <c r="CA151" s="390"/>
      <c r="CB151" s="390"/>
      <c r="CC151" s="386"/>
      <c r="CD151" s="382" t="s">
        <v>224</v>
      </c>
      <c r="CE151" s="381"/>
      <c r="CF151" s="381"/>
      <c r="CG151" s="381"/>
      <c r="CH151" s="386"/>
      <c r="CI151" s="746" t="s">
        <v>224</v>
      </c>
      <c r="CJ151" s="391" t="s">
        <v>274</v>
      </c>
      <c r="CK151" s="390">
        <f>'AY2013-14-Census'!D33</f>
        <v>5349</v>
      </c>
      <c r="CL151" s="390"/>
      <c r="CM151" s="390"/>
      <c r="CN151" s="386"/>
      <c r="CO151" s="382" t="s">
        <v>224</v>
      </c>
      <c r="CP151" s="381"/>
      <c r="CQ151" s="381"/>
      <c r="CR151" s="381"/>
    </row>
    <row r="152" spans="1:96" x14ac:dyDescent="0.2">
      <c r="B152" s="747"/>
      <c r="C152" s="389" t="s">
        <v>272</v>
      </c>
      <c r="D152" s="388">
        <f>(AS152+BD152+BO152)/3</f>
        <v>4771.0403684934572</v>
      </c>
      <c r="E152" s="388">
        <f>(+AT152+BE152)/2</f>
        <v>0</v>
      </c>
      <c r="F152" s="388">
        <f>(+AU152+BF152)/2</f>
        <v>0</v>
      </c>
      <c r="G152" s="387"/>
      <c r="H152" s="382"/>
      <c r="I152" s="375">
        <f>ROUND(((+D152*Matrices!$C$64)+(D152*Matrices!$E$67))*Matrices!$D$59,0)</f>
        <v>1047386</v>
      </c>
      <c r="J152" s="375">
        <f>ROUND(((+E152*Matrices!$D$64)+(E152*Matrices!$E$67))*Matrices!$D$59,0)</f>
        <v>0</v>
      </c>
      <c r="K152" s="375">
        <f>ROUND(((+F152*Matrices!$E$64)+(F152*Matrices!$E$67))*Matrices!$D$59,0)</f>
        <v>0</v>
      </c>
      <c r="M152" s="747"/>
      <c r="N152" s="389" t="s">
        <v>272</v>
      </c>
      <c r="O152" s="388">
        <f>(+BD152+BO152+BZ152)/3</f>
        <v>4578.5215754416449</v>
      </c>
      <c r="P152" s="388">
        <f>(+AT152+BE152+BP152)/3</f>
        <v>0</v>
      </c>
      <c r="Q152" s="388">
        <f>(+AU152+BF152+BQ152)/3</f>
        <v>0</v>
      </c>
      <c r="R152" s="387"/>
      <c r="S152" s="382"/>
      <c r="T152" s="375">
        <f>ROUND(((+O152*Matrices!$C$64)+(O152*Matrices!$E$67))*Matrices!$D$59,0)</f>
        <v>1005123</v>
      </c>
      <c r="U152" s="375">
        <f>ROUND(((+P152*Matrices!$D$64)+(P152*Matrices!$E$67))*Matrices!$D$59,0)</f>
        <v>0</v>
      </c>
      <c r="V152" s="375">
        <f>ROUND(((+Q152*Matrices!$E$64)+(Q152*Matrices!$E$67))*Matrices!$D$59,0)</f>
        <v>0</v>
      </c>
      <c r="W152" s="387"/>
      <c r="X152" s="747"/>
      <c r="Y152" s="389" t="s">
        <v>272</v>
      </c>
      <c r="Z152" s="388">
        <f>(+BO152+BZ152+CK152)/3</f>
        <v>4594.666666666667</v>
      </c>
      <c r="AA152" s="388">
        <f>(+BE152+BP152+CA152)/3</f>
        <v>0</v>
      </c>
      <c r="AB152" s="388">
        <f>(+BF152+BQ152+CB152)/3</f>
        <v>0</v>
      </c>
      <c r="AC152" s="387"/>
      <c r="AD152" s="382"/>
      <c r="AE152" s="375">
        <f>ROUND(((+Z152*Matrices!$C$64)+(Z152*Matrices!$E$67))*Matrices!$D$59,0)</f>
        <v>1008667</v>
      </c>
      <c r="AF152" s="375">
        <f>ROUND(((+AA152*Matrices!$D$64)+(AA152*Matrices!$E$67))*Matrices!$D$59,0)</f>
        <v>0</v>
      </c>
      <c r="AG152" s="375">
        <f>ROUND(((+AB152*Matrices!$E$64)+(AB152*Matrices!$E$67))*Matrices!$D$59,0)</f>
        <v>0</v>
      </c>
      <c r="AI152" s="747"/>
      <c r="AJ152" s="389" t="s">
        <v>272</v>
      </c>
      <c r="AK152" s="388">
        <f t="shared" si="94"/>
        <v>16.145091225022043</v>
      </c>
      <c r="AL152" s="388">
        <f t="shared" si="94"/>
        <v>0</v>
      </c>
      <c r="AM152" s="388">
        <f t="shared" si="94"/>
        <v>0</v>
      </c>
      <c r="AO152" s="370"/>
      <c r="AP152" s="386"/>
      <c r="AQ152" s="751"/>
      <c r="AR152" s="389" t="s">
        <v>273</v>
      </c>
      <c r="AS152" s="388">
        <f>AS151*BO153</f>
        <v>5045.5563791554359</v>
      </c>
      <c r="AT152" s="388"/>
      <c r="AU152" s="388"/>
      <c r="AV152" s="387"/>
      <c r="AW152" s="382"/>
      <c r="AX152" s="375">
        <f>ROUND(((+AS152*Matrices!$C$64)+(AS152*Matrices!$E$67))*Matrices!$D$59,0)</f>
        <v>1107651</v>
      </c>
      <c r="AY152" s="375">
        <f>ROUND(((+AT152*Matrices!$D$64)+(AT152*Matrices!$E$67))*Matrices!$D$59,0)</f>
        <v>0</v>
      </c>
      <c r="AZ152" s="375">
        <f>ROUND(((+AU152*Matrices!$E$64)+(AU152*Matrices!$E$67))*Matrices!$D$59,0)</f>
        <v>0</v>
      </c>
      <c r="BA152" s="386"/>
      <c r="BB152" s="751"/>
      <c r="BC152" s="389" t="s">
        <v>273</v>
      </c>
      <c r="BD152" s="388">
        <v>4958.5647263249348</v>
      </c>
      <c r="BE152" s="388">
        <v>0</v>
      </c>
      <c r="BF152" s="388">
        <v>0</v>
      </c>
      <c r="BG152" s="387"/>
      <c r="BH152" s="382"/>
      <c r="BI152" s="375">
        <f>ROUND(((+BD152*Matrices!$C$64)+(BD152*Matrices!$E$67))*Matrices!$D$59,0)</f>
        <v>1088554</v>
      </c>
      <c r="BJ152" s="375">
        <f>ROUND(((+BE152*Matrices!$D$64)+(BE152*Matrices!$E$67))*Matrices!$D$59,0)</f>
        <v>0</v>
      </c>
      <c r="BK152" s="375">
        <f>ROUND(((+BF152*Matrices!$E$64)+(BF152*Matrices!$E$67))*Matrices!$D$59,0)</f>
        <v>0</v>
      </c>
      <c r="BM152" s="751"/>
      <c r="BN152" s="389" t="s">
        <v>272</v>
      </c>
      <c r="BO152" s="388">
        <v>4309</v>
      </c>
      <c r="BP152" s="388"/>
      <c r="BQ152" s="388"/>
      <c r="BR152" s="387"/>
      <c r="BS152" s="382"/>
      <c r="BT152" s="375">
        <f>ROUND(((+BO152*Matrices!$C$64)+(BO152*Matrices!$E$67))*Matrices!$D$59,0)</f>
        <v>945955</v>
      </c>
      <c r="BU152" s="375">
        <f>ROUND(((+BP152*Matrices!$D$64)+(BP152*Matrices!$E$67))*Matrices!$D$59,0)</f>
        <v>0</v>
      </c>
      <c r="BV152" s="375">
        <f>ROUND(((+BQ152*Matrices!$E$64)+(BQ152*Matrices!$E$67))*Matrices!$D$59,0)</f>
        <v>0</v>
      </c>
      <c r="BW152" s="386"/>
      <c r="BX152" s="751"/>
      <c r="BY152" s="389" t="s">
        <v>272</v>
      </c>
      <c r="BZ152" s="388">
        <v>4468</v>
      </c>
      <c r="CA152" s="388"/>
      <c r="CB152" s="388"/>
      <c r="CC152" s="387"/>
      <c r="CD152" s="382"/>
      <c r="CE152" s="375">
        <f>ROUND(((+BZ152*Matrices!$C$64)+(BZ152*Matrices!$E$67))*Matrices!$D$59,0)</f>
        <v>980860</v>
      </c>
      <c r="CF152" s="375">
        <f>ROUND(((+CA152*Matrices!$D$64)+(CA152*Matrices!$E$67))*Matrices!$D$59,0)</f>
        <v>0</v>
      </c>
      <c r="CG152" s="375">
        <f>ROUND(((+CB152*Matrices!$E$64)+(CB152*Matrices!$E$67))*Matrices!$D$59,0)</f>
        <v>0</v>
      </c>
      <c r="CH152" s="386"/>
      <c r="CI152" s="751"/>
      <c r="CJ152" s="389" t="s">
        <v>272</v>
      </c>
      <c r="CK152" s="388">
        <f>'AY2013-14-end_of_course'!D33</f>
        <v>5007</v>
      </c>
      <c r="CL152" s="388"/>
      <c r="CM152" s="388"/>
      <c r="CN152" s="387"/>
      <c r="CO152" s="382"/>
      <c r="CP152" s="375">
        <f>ROUND(((+CK152*Matrices!$C$64)+(CK152*Matrices!$E$67))*Matrices!$D$59,0)</f>
        <v>1099187</v>
      </c>
      <c r="CQ152" s="375">
        <f>ROUND(((+CL152*Matrices!$D$64)+(CL152*Matrices!$E$67))*Matrices!$D$59,0)</f>
        <v>0</v>
      </c>
      <c r="CR152" s="375">
        <f>ROUND(((+CM152*Matrices!$E$64)+(CM152*Matrices!$E$67))*Matrices!$D$59,0)</f>
        <v>0</v>
      </c>
    </row>
    <row r="153" spans="1:96" x14ac:dyDescent="0.2">
      <c r="B153" s="748"/>
      <c r="C153" s="385" t="s">
        <v>270</v>
      </c>
      <c r="D153" s="384">
        <f>D152/D151</f>
        <v>0.96605838994872917</v>
      </c>
      <c r="E153" s="384">
        <f>IFERROR(E152/E151,0)</f>
        <v>0</v>
      </c>
      <c r="F153" s="384">
        <f>IFERROR(F152/F151,0)</f>
        <v>0</v>
      </c>
      <c r="G153" s="383"/>
      <c r="H153" s="382"/>
      <c r="I153" s="381"/>
      <c r="J153" s="381"/>
      <c r="K153" s="381"/>
      <c r="M153" s="748"/>
      <c r="N153" s="385" t="s">
        <v>270</v>
      </c>
      <c r="O153" s="384">
        <f>O152/O151</f>
        <v>0.96066336035284194</v>
      </c>
      <c r="P153" s="384">
        <f>IFERROR(P152/P151,0)</f>
        <v>0</v>
      </c>
      <c r="Q153" s="384">
        <f>IFERROR(Q152/Q151,0)</f>
        <v>0</v>
      </c>
      <c r="R153" s="383"/>
      <c r="S153" s="382"/>
      <c r="T153" s="381"/>
      <c r="U153" s="381"/>
      <c r="V153" s="381"/>
      <c r="W153" s="383"/>
      <c r="X153" s="748"/>
      <c r="Y153" s="385" t="s">
        <v>270</v>
      </c>
      <c r="Z153" s="384">
        <f>Z152/Z151</f>
        <v>0.95088300220750555</v>
      </c>
      <c r="AA153" s="384">
        <f>IFERROR(AA152/AA151,0)</f>
        <v>0</v>
      </c>
      <c r="AB153" s="384">
        <f>IFERROR(AB152/AB151,0)</f>
        <v>0</v>
      </c>
      <c r="AC153" s="383"/>
      <c r="AD153" s="382"/>
      <c r="AE153" s="381"/>
      <c r="AF153" s="381"/>
      <c r="AG153" s="381"/>
      <c r="AI153" s="748"/>
      <c r="AJ153" s="385"/>
      <c r="AK153" s="384"/>
      <c r="AL153" s="384"/>
      <c r="AM153" s="384"/>
      <c r="AO153" s="370"/>
      <c r="AP153" s="386"/>
      <c r="AQ153" s="752"/>
      <c r="AR153" s="385" t="s">
        <v>271</v>
      </c>
      <c r="AS153" s="384">
        <f>IFERROR(AS152/AS151,0)</f>
        <v>0.96787960467205758</v>
      </c>
      <c r="AT153" s="384">
        <f>IFERROR(AT152/AT151,0)</f>
        <v>0</v>
      </c>
      <c r="AU153" s="384">
        <f>IFERROR(AU152/AU151,0)</f>
        <v>0</v>
      </c>
      <c r="AV153" s="383"/>
      <c r="AW153" s="382"/>
      <c r="AX153" s="381"/>
      <c r="AY153" s="381"/>
      <c r="AZ153" s="381"/>
      <c r="BA153" s="386"/>
      <c r="BB153" s="752"/>
      <c r="BC153" s="385" t="s">
        <v>271</v>
      </c>
      <c r="BD153" s="384">
        <f>IFERROR(BD152/BD151,0)</f>
        <v>0.96264118158123368</v>
      </c>
      <c r="BE153" s="384">
        <f>IFERROR(BE152/BE151,0)</f>
        <v>0</v>
      </c>
      <c r="BF153" s="384">
        <f>IFERROR(BF152/BF151,0)</f>
        <v>0</v>
      </c>
      <c r="BG153" s="383"/>
      <c r="BH153" s="382"/>
      <c r="BI153" s="381"/>
      <c r="BJ153" s="381"/>
      <c r="BK153" s="381"/>
      <c r="BM153" s="752"/>
      <c r="BN153" s="385" t="s">
        <v>270</v>
      </c>
      <c r="BO153" s="384">
        <f>IFERROR(BO152/BO151,0)</f>
        <v>0.96787960467205747</v>
      </c>
      <c r="BP153" s="384">
        <f>IFERROR(BP152/BP151,0)</f>
        <v>0</v>
      </c>
      <c r="BQ153" s="384">
        <f>IFERROR(BQ152/BQ151,0)</f>
        <v>0</v>
      </c>
      <c r="BR153" s="383"/>
      <c r="BS153" s="382"/>
      <c r="BT153" s="381"/>
      <c r="BU153" s="381"/>
      <c r="BV153" s="381"/>
      <c r="BW153" s="386"/>
      <c r="BX153" s="752"/>
      <c r="BY153" s="385" t="s">
        <v>270</v>
      </c>
      <c r="BZ153" s="384">
        <f>BZ152/BZ151</f>
        <v>0.95165069222577214</v>
      </c>
      <c r="CA153" s="384" t="str">
        <f>IFERROR(CA152/CA151,"")</f>
        <v/>
      </c>
      <c r="CB153" s="384" t="str">
        <f>IFERROR(CB152/CB151,"")</f>
        <v/>
      </c>
      <c r="CC153" s="383"/>
      <c r="CD153" s="382"/>
      <c r="CE153" s="381"/>
      <c r="CF153" s="381"/>
      <c r="CG153" s="381"/>
      <c r="CH153" s="386"/>
      <c r="CI153" s="752"/>
      <c r="CJ153" s="385" t="s">
        <v>270</v>
      </c>
      <c r="CK153" s="384">
        <f>CK152/CK151</f>
        <v>0.93606281547952885</v>
      </c>
      <c r="CL153" s="384" t="str">
        <f>IFERROR(CL152/CL151,"")</f>
        <v/>
      </c>
      <c r="CM153" s="384" t="str">
        <f>IFERROR(CM152/CM151,"")</f>
        <v/>
      </c>
      <c r="CN153" s="383"/>
      <c r="CO153" s="382"/>
      <c r="CP153" s="381"/>
      <c r="CQ153" s="381"/>
      <c r="CR153" s="381"/>
    </row>
    <row r="154" spans="1:96" x14ac:dyDescent="0.2">
      <c r="B154" s="746" t="s">
        <v>223</v>
      </c>
      <c r="C154" s="391" t="s">
        <v>274</v>
      </c>
      <c r="D154" s="390">
        <f>(AS154+BD154+BO154)/3</f>
        <v>3831.3333333333335</v>
      </c>
      <c r="E154" s="390">
        <f>(+AT154+BE154)/2</f>
        <v>0</v>
      </c>
      <c r="F154" s="390">
        <f>(+AU154+BF154)/2</f>
        <v>0</v>
      </c>
      <c r="G154" s="386"/>
      <c r="H154" s="382" t="s">
        <v>223</v>
      </c>
      <c r="I154" s="381"/>
      <c r="J154" s="381"/>
      <c r="K154" s="381"/>
      <c r="M154" s="746" t="s">
        <v>223</v>
      </c>
      <c r="N154" s="391" t="s">
        <v>274</v>
      </c>
      <c r="O154" s="390">
        <f>(+BD154+BO154+BZ154)/3</f>
        <v>3687.3333333333335</v>
      </c>
      <c r="P154" s="390">
        <f>(+AT154+BE154+BP154)/3</f>
        <v>0</v>
      </c>
      <c r="Q154" s="390">
        <f>(+AU154+BF154+BQ154)/3</f>
        <v>0</v>
      </c>
      <c r="R154" s="386"/>
      <c r="S154" s="382" t="s">
        <v>223</v>
      </c>
      <c r="T154" s="381"/>
      <c r="U154" s="381"/>
      <c r="V154" s="381"/>
      <c r="W154" s="386"/>
      <c r="X154" s="746" t="s">
        <v>223</v>
      </c>
      <c r="Y154" s="391" t="s">
        <v>274</v>
      </c>
      <c r="Z154" s="390">
        <f>(+BO154+BZ154+CK154)/3</f>
        <v>3535.6666666666665</v>
      </c>
      <c r="AA154" s="390">
        <f>(+BE154+BP154+CA154)/3</f>
        <v>0</v>
      </c>
      <c r="AB154" s="390">
        <f>(+BF154+BQ154+CB154)/3</f>
        <v>0</v>
      </c>
      <c r="AC154" s="386"/>
      <c r="AD154" s="382" t="s">
        <v>223</v>
      </c>
      <c r="AE154" s="381"/>
      <c r="AF154" s="381"/>
      <c r="AG154" s="381"/>
      <c r="AI154" s="746" t="s">
        <v>223</v>
      </c>
      <c r="AJ154" s="391" t="s">
        <v>274</v>
      </c>
      <c r="AK154" s="390">
        <f t="shared" ref="AK154:AM155" si="95">IFERROR(Z154-O154,0)</f>
        <v>-151.66666666666697</v>
      </c>
      <c r="AL154" s="390">
        <f t="shared" si="95"/>
        <v>0</v>
      </c>
      <c r="AM154" s="390">
        <f t="shared" si="95"/>
        <v>0</v>
      </c>
      <c r="AO154" s="370"/>
      <c r="AP154" s="386"/>
      <c r="AQ154" s="746" t="s">
        <v>223</v>
      </c>
      <c r="AR154" s="391" t="s">
        <v>275</v>
      </c>
      <c r="AS154" s="390">
        <v>3986</v>
      </c>
      <c r="AT154" s="390"/>
      <c r="AU154" s="390"/>
      <c r="AV154" s="386"/>
      <c r="AW154" s="382" t="s">
        <v>223</v>
      </c>
      <c r="AX154" s="381"/>
      <c r="AY154" s="381"/>
      <c r="AZ154" s="381"/>
      <c r="BA154" s="386"/>
      <c r="BB154" s="746" t="s">
        <v>223</v>
      </c>
      <c r="BC154" s="391" t="s">
        <v>275</v>
      </c>
      <c r="BD154" s="390">
        <v>3949</v>
      </c>
      <c r="BE154" s="390">
        <v>0</v>
      </c>
      <c r="BF154" s="390">
        <v>0</v>
      </c>
      <c r="BG154" s="386"/>
      <c r="BH154" s="382" t="s">
        <v>223</v>
      </c>
      <c r="BI154" s="381"/>
      <c r="BJ154" s="381"/>
      <c r="BK154" s="381"/>
      <c r="BM154" s="746" t="s">
        <v>223</v>
      </c>
      <c r="BN154" s="391" t="s">
        <v>274</v>
      </c>
      <c r="BO154" s="390">
        <v>3559</v>
      </c>
      <c r="BP154" s="390"/>
      <c r="BQ154" s="390"/>
      <c r="BR154" s="386"/>
      <c r="BS154" s="382" t="s">
        <v>223</v>
      </c>
      <c r="BT154" s="381"/>
      <c r="BU154" s="381"/>
      <c r="BV154" s="381"/>
      <c r="BW154" s="386"/>
      <c r="BX154" s="746" t="s">
        <v>223</v>
      </c>
      <c r="BY154" s="391" t="s">
        <v>274</v>
      </c>
      <c r="BZ154" s="390">
        <v>3554</v>
      </c>
      <c r="CA154" s="390"/>
      <c r="CB154" s="390"/>
      <c r="CC154" s="386"/>
      <c r="CD154" s="382" t="s">
        <v>223</v>
      </c>
      <c r="CE154" s="381"/>
      <c r="CF154" s="381"/>
      <c r="CG154" s="381"/>
      <c r="CH154" s="386"/>
      <c r="CI154" s="746" t="s">
        <v>223</v>
      </c>
      <c r="CJ154" s="391" t="s">
        <v>274</v>
      </c>
      <c r="CK154" s="390">
        <f>'AY2013-14-Census'!D34</f>
        <v>3494</v>
      </c>
      <c r="CL154" s="390"/>
      <c r="CM154" s="390"/>
      <c r="CN154" s="386"/>
      <c r="CO154" s="382" t="s">
        <v>223</v>
      </c>
      <c r="CP154" s="381"/>
      <c r="CQ154" s="381"/>
      <c r="CR154" s="381"/>
    </row>
    <row r="155" spans="1:96" x14ac:dyDescent="0.2">
      <c r="B155" s="747"/>
      <c r="C155" s="389" t="s">
        <v>272</v>
      </c>
      <c r="D155" s="388">
        <f>(AS155+BD155+BO155)/3</f>
        <v>3622.2138961909227</v>
      </c>
      <c r="E155" s="388">
        <f>(+AT155+BE155)/2</f>
        <v>0</v>
      </c>
      <c r="F155" s="388">
        <f>(+AU155+BF155)/2</f>
        <v>0</v>
      </c>
      <c r="G155" s="387"/>
      <c r="H155" s="382"/>
      <c r="I155" s="375">
        <f>ROUND(((+D155*Matrices!$C$65)+(D155*Matrices!$E$67))*Matrices!$D$59,0)</f>
        <v>1236950</v>
      </c>
      <c r="J155" s="375">
        <f>ROUND(((+E155*Matrices!$D$65)+(E155*Matrices!$E$67))*Matrices!$D$59,0)</f>
        <v>0</v>
      </c>
      <c r="K155" s="375">
        <f>ROUND(((+F155*Matrices!$E$65)+(F155*Matrices!$E$67))*Matrices!$D$59,0)</f>
        <v>0</v>
      </c>
      <c r="M155" s="747"/>
      <c r="N155" s="389" t="s">
        <v>272</v>
      </c>
      <c r="O155" s="388">
        <f>(+BD155+BO155+BZ155)/3</f>
        <v>3476.8658583525789</v>
      </c>
      <c r="P155" s="388">
        <f>(+AT155+BE155+BP155)/3</f>
        <v>0</v>
      </c>
      <c r="Q155" s="388">
        <f>(+AU155+BF155+BQ155)/3</f>
        <v>0</v>
      </c>
      <c r="R155" s="387"/>
      <c r="S155" s="382"/>
      <c r="T155" s="375">
        <f>ROUND(((+O155*Matrices!$C$65)+(O155*Matrices!$E$67))*Matrices!$D$59,0)</f>
        <v>1187315</v>
      </c>
      <c r="U155" s="375">
        <f>ROUND(((+P155*Matrices!$D$65)+(P155*Matrices!$E$67))*Matrices!$D$59,0)</f>
        <v>0</v>
      </c>
      <c r="V155" s="375">
        <f>ROUND(((+Q155*Matrices!$E$65)+(Q155*Matrices!$E$67))*Matrices!$D$59,0)</f>
        <v>0</v>
      </c>
      <c r="W155" s="387"/>
      <c r="X155" s="747"/>
      <c r="Y155" s="389" t="s">
        <v>272</v>
      </c>
      <c r="Z155" s="388">
        <f>(+BO155+BZ155+CK155)/3</f>
        <v>3327.6666666666665</v>
      </c>
      <c r="AA155" s="388">
        <f>(+BE155+BP155+CA155)/3</f>
        <v>0</v>
      </c>
      <c r="AB155" s="388">
        <f>(+BF155+BQ155+CB155)/3</f>
        <v>0</v>
      </c>
      <c r="AC155" s="387"/>
      <c r="AD155" s="382"/>
      <c r="AE155" s="375">
        <f>ROUND(((+Z155*Matrices!$C$65)+(Z155*Matrices!$E$67))*Matrices!$D$59,0)</f>
        <v>1136365</v>
      </c>
      <c r="AF155" s="375">
        <f>ROUND(((+AA155*Matrices!$D$65)+(AA155*Matrices!$E$67))*Matrices!$D$59,0)</f>
        <v>0</v>
      </c>
      <c r="AG155" s="375">
        <f>ROUND(((+AB155*Matrices!$E$65)+(AB155*Matrices!$E$67))*Matrices!$D$59,0)</f>
        <v>0</v>
      </c>
      <c r="AI155" s="747"/>
      <c r="AJ155" s="389" t="s">
        <v>272</v>
      </c>
      <c r="AK155" s="388">
        <f t="shared" si="95"/>
        <v>-149.19919168591241</v>
      </c>
      <c r="AL155" s="388">
        <f t="shared" si="95"/>
        <v>0</v>
      </c>
      <c r="AM155" s="388">
        <f t="shared" si="95"/>
        <v>0</v>
      </c>
      <c r="AO155" s="370"/>
      <c r="AP155" s="386"/>
      <c r="AQ155" s="751"/>
      <c r="AR155" s="389" t="s">
        <v>273</v>
      </c>
      <c r="AS155" s="388">
        <f>AS154*BO156</f>
        <v>3781.0441135150322</v>
      </c>
      <c r="AT155" s="388"/>
      <c r="AU155" s="388"/>
      <c r="AV155" s="387"/>
      <c r="AW155" s="382"/>
      <c r="AX155" s="375">
        <f>ROUND(((+AS155*Matrices!$C$65)+(AS155*Matrices!$E$67))*Matrices!$D$59,0)</f>
        <v>1291189</v>
      </c>
      <c r="AY155" s="375">
        <f>ROUND(((+AT155*Matrices!$D$65)+(AT155*Matrices!$E$67))*Matrices!$D$59,0)</f>
        <v>0</v>
      </c>
      <c r="AZ155" s="375">
        <f>ROUND(((+AU155*Matrices!$E$65)+(AU155*Matrices!$E$67))*Matrices!$D$59,0)</f>
        <v>0</v>
      </c>
      <c r="BA155" s="386"/>
      <c r="BB155" s="751"/>
      <c r="BC155" s="389" t="s">
        <v>273</v>
      </c>
      <c r="BD155" s="388">
        <v>3709.5975750577368</v>
      </c>
      <c r="BE155" s="388">
        <v>0</v>
      </c>
      <c r="BF155" s="388">
        <v>0</v>
      </c>
      <c r="BG155" s="387"/>
      <c r="BH155" s="382"/>
      <c r="BI155" s="375">
        <f>ROUND(((+BD155*Matrices!$C$65)+(BD155*Matrices!$E$67))*Matrices!$D$59,0)</f>
        <v>1266790</v>
      </c>
      <c r="BJ155" s="375">
        <f>ROUND(((+BE155*Matrices!$D$65)+(BE155*Matrices!$E$67))*Matrices!$D$59,0)</f>
        <v>0</v>
      </c>
      <c r="BK155" s="375">
        <f>ROUND(((+BF155*Matrices!$E$65)+(BF155*Matrices!$E$67))*Matrices!$D$59,0)</f>
        <v>0</v>
      </c>
      <c r="BM155" s="751"/>
      <c r="BN155" s="389" t="s">
        <v>272</v>
      </c>
      <c r="BO155" s="388">
        <v>3376</v>
      </c>
      <c r="BP155" s="388"/>
      <c r="BQ155" s="388"/>
      <c r="BR155" s="387"/>
      <c r="BS155" s="382"/>
      <c r="BT155" s="375">
        <f>ROUND(((+BO155*Matrices!$C$65)+(BO155*Matrices!$E$67))*Matrices!$D$59,0)</f>
        <v>1152870</v>
      </c>
      <c r="BU155" s="375">
        <f>ROUND(((+BP155*Matrices!$D$65)+(BP155*Matrices!$E$67))*Matrices!$D$59,0)</f>
        <v>0</v>
      </c>
      <c r="BV155" s="375">
        <f>ROUND(((+BQ155*Matrices!$E$65)+(BQ155*Matrices!$E$67))*Matrices!$D$59,0)</f>
        <v>0</v>
      </c>
      <c r="BW155" s="386"/>
      <c r="BX155" s="751"/>
      <c r="BY155" s="389" t="s">
        <v>272</v>
      </c>
      <c r="BZ155" s="388">
        <v>3345</v>
      </c>
      <c r="CA155" s="388"/>
      <c r="CB155" s="388"/>
      <c r="CC155" s="387"/>
      <c r="CD155" s="382"/>
      <c r="CE155" s="375">
        <f>ROUND(((+BZ155*Matrices!$C$65)+(BZ155*Matrices!$E$67))*Matrices!$D$59,0)</f>
        <v>1142284</v>
      </c>
      <c r="CF155" s="375">
        <f>ROUND(((+CA155*Matrices!$D$65)+(CA155*Matrices!$E$67))*Matrices!$D$59,0)</f>
        <v>0</v>
      </c>
      <c r="CG155" s="375">
        <f>ROUND(((+CB155*Matrices!$E$65)+(CB155*Matrices!$E$67))*Matrices!$D$59,0)</f>
        <v>0</v>
      </c>
      <c r="CH155" s="386"/>
      <c r="CI155" s="751"/>
      <c r="CJ155" s="389" t="s">
        <v>272</v>
      </c>
      <c r="CK155" s="388">
        <f>'AY2013-14-end_of_course'!D34</f>
        <v>3262</v>
      </c>
      <c r="CL155" s="388"/>
      <c r="CM155" s="388"/>
      <c r="CN155" s="387"/>
      <c r="CO155" s="382"/>
      <c r="CP155" s="375">
        <f>ROUND(((+CK155*Matrices!$C$65)+(CK155*Matrices!$E$67))*Matrices!$D$59,0)</f>
        <v>1113940</v>
      </c>
      <c r="CQ155" s="375">
        <f>ROUND(((+CL155*Matrices!$D$65)+(CL155*Matrices!$E$67))*Matrices!$D$59,0)</f>
        <v>0</v>
      </c>
      <c r="CR155" s="375">
        <f>ROUND(((+CM155*Matrices!$E$65)+(CM155*Matrices!$E$67))*Matrices!$D$59,0)</f>
        <v>0</v>
      </c>
    </row>
    <row r="156" spans="1:96" x14ac:dyDescent="0.2">
      <c r="B156" s="748"/>
      <c r="C156" s="385" t="s">
        <v>270</v>
      </c>
      <c r="D156" s="384">
        <f>D155/D154</f>
        <v>0.94541862611560534</v>
      </c>
      <c r="E156" s="384">
        <f>IFERROR(E155/E154,0)</f>
        <v>0</v>
      </c>
      <c r="F156" s="384">
        <f>IFERROR(F155/F154,0)</f>
        <v>0</v>
      </c>
      <c r="G156" s="383"/>
      <c r="H156" s="382"/>
      <c r="I156" s="381"/>
      <c r="J156" s="381"/>
      <c r="K156" s="381"/>
      <c r="M156" s="748"/>
      <c r="N156" s="385" t="s">
        <v>270</v>
      </c>
      <c r="O156" s="384">
        <f>O155/O154</f>
        <v>0.94292149476204445</v>
      </c>
      <c r="P156" s="384">
        <f>IFERROR(P155/P154,0)</f>
        <v>0</v>
      </c>
      <c r="Q156" s="384">
        <f>IFERROR(Q155/Q154,0)</f>
        <v>0</v>
      </c>
      <c r="R156" s="383"/>
      <c r="S156" s="382"/>
      <c r="T156" s="381"/>
      <c r="U156" s="381"/>
      <c r="V156" s="381"/>
      <c r="W156" s="383"/>
      <c r="X156" s="748"/>
      <c r="Y156" s="385" t="s">
        <v>270</v>
      </c>
      <c r="Z156" s="384">
        <f>Z155/Z154</f>
        <v>0.94117092486094089</v>
      </c>
      <c r="AA156" s="384">
        <f>IFERROR(AA155/AA154,0)</f>
        <v>0</v>
      </c>
      <c r="AB156" s="384">
        <f>IFERROR(AB155/AB154,0)</f>
        <v>0</v>
      </c>
      <c r="AC156" s="383"/>
      <c r="AD156" s="382"/>
      <c r="AE156" s="381"/>
      <c r="AF156" s="381"/>
      <c r="AG156" s="381"/>
      <c r="AI156" s="748"/>
      <c r="AJ156" s="385"/>
      <c r="AK156" s="384"/>
      <c r="AL156" s="384"/>
      <c r="AM156" s="384"/>
      <c r="AO156" s="370"/>
      <c r="AP156" s="386"/>
      <c r="AQ156" s="752"/>
      <c r="AR156" s="385" t="s">
        <v>271</v>
      </c>
      <c r="AS156" s="384">
        <f>IFERROR(AS155/AS154,0)</f>
        <v>0.94858106209609439</v>
      </c>
      <c r="AT156" s="384">
        <f>IFERROR(AT155/AT154,0)</f>
        <v>0</v>
      </c>
      <c r="AU156" s="384">
        <f>IFERROR(AU155/AU154,0)</f>
        <v>0</v>
      </c>
      <c r="AV156" s="383"/>
      <c r="AW156" s="382"/>
      <c r="AX156" s="381"/>
      <c r="AY156" s="381"/>
      <c r="AZ156" s="381"/>
      <c r="BA156" s="386"/>
      <c r="BB156" s="752"/>
      <c r="BC156" s="385" t="s">
        <v>271</v>
      </c>
      <c r="BD156" s="384">
        <f>IFERROR(BD155/BD154,0)</f>
        <v>0.93937644341801385</v>
      </c>
      <c r="BE156" s="384">
        <f>IFERROR(BE155/BE154,0)</f>
        <v>0</v>
      </c>
      <c r="BF156" s="384">
        <f>IFERROR(BF155/BF154,0)</f>
        <v>0</v>
      </c>
      <c r="BG156" s="383"/>
      <c r="BH156" s="382"/>
      <c r="BI156" s="381"/>
      <c r="BJ156" s="381"/>
      <c r="BK156" s="381"/>
      <c r="BM156" s="752"/>
      <c r="BN156" s="385" t="s">
        <v>270</v>
      </c>
      <c r="BO156" s="384">
        <f>IFERROR(BO155/BO154,0)</f>
        <v>0.94858106209609439</v>
      </c>
      <c r="BP156" s="384">
        <f>IFERROR(BP155/BP154,0)</f>
        <v>0</v>
      </c>
      <c r="BQ156" s="384">
        <f>IFERROR(BQ155/BQ154,0)</f>
        <v>0</v>
      </c>
      <c r="BR156" s="383"/>
      <c r="BS156" s="382"/>
      <c r="BT156" s="381"/>
      <c r="BU156" s="381"/>
      <c r="BV156" s="381"/>
      <c r="BW156" s="386"/>
      <c r="BX156" s="752"/>
      <c r="BY156" s="385" t="s">
        <v>270</v>
      </c>
      <c r="BZ156" s="384">
        <f>BZ155/BZ154</f>
        <v>0.94119302194710186</v>
      </c>
      <c r="CA156" s="384" t="str">
        <f>IFERROR(CA155/CA154,"")</f>
        <v/>
      </c>
      <c r="CB156" s="384" t="str">
        <f>IFERROR(CB155/CB154,"")</f>
        <v/>
      </c>
      <c r="CC156" s="383"/>
      <c r="CD156" s="382"/>
      <c r="CE156" s="381"/>
      <c r="CF156" s="381"/>
      <c r="CG156" s="381"/>
      <c r="CH156" s="386"/>
      <c r="CI156" s="752"/>
      <c r="CJ156" s="385" t="s">
        <v>270</v>
      </c>
      <c r="CK156" s="384">
        <f>CK155/CK154</f>
        <v>0.93360045792787638</v>
      </c>
      <c r="CL156" s="384" t="str">
        <f>IFERROR(CL155/CL154,"")</f>
        <v/>
      </c>
      <c r="CM156" s="384" t="str">
        <f>IFERROR(CM155/CM154,"")</f>
        <v/>
      </c>
      <c r="CN156" s="383"/>
      <c r="CO156" s="382"/>
      <c r="CP156" s="381"/>
      <c r="CQ156" s="381"/>
      <c r="CR156" s="381"/>
    </row>
    <row r="157" spans="1:96" x14ac:dyDescent="0.2">
      <c r="B157" s="380" t="s">
        <v>141</v>
      </c>
      <c r="C157" s="379"/>
      <c r="D157" s="378">
        <f>D155+D152+D149</f>
        <v>27233.579780887292</v>
      </c>
      <c r="E157" s="378">
        <f>E155+E152+E149</f>
        <v>0</v>
      </c>
      <c r="F157" s="378">
        <f>F155+F152+F149</f>
        <v>0</v>
      </c>
      <c r="G157" s="377"/>
      <c r="H157" s="376" t="s">
        <v>141</v>
      </c>
      <c r="I157" s="375">
        <f>I149+I152+I155</f>
        <v>5179529</v>
      </c>
      <c r="J157" s="375">
        <f>J149+J152+J155</f>
        <v>0</v>
      </c>
      <c r="K157" s="375">
        <f>K149+K152+K155</f>
        <v>0</v>
      </c>
      <c r="M157" s="380" t="s">
        <v>141</v>
      </c>
      <c r="N157" s="379"/>
      <c r="O157" s="378">
        <f>O155+O152+O149</f>
        <v>27047.857887958657</v>
      </c>
      <c r="P157" s="378">
        <f>P155+P152+P149</f>
        <v>0</v>
      </c>
      <c r="Q157" s="378">
        <f>Q155+Q152+Q149</f>
        <v>0</v>
      </c>
      <c r="R157" s="377"/>
      <c r="S157" s="376" t="s">
        <v>141</v>
      </c>
      <c r="T157" s="375">
        <f>T149+T152+T155</f>
        <v>5111011</v>
      </c>
      <c r="U157" s="375">
        <f>U149+U152+U155</f>
        <v>0</v>
      </c>
      <c r="V157" s="375">
        <f>V149+V152+V155</f>
        <v>0</v>
      </c>
      <c r="W157" s="377"/>
      <c r="X157" s="380" t="s">
        <v>141</v>
      </c>
      <c r="Y157" s="379"/>
      <c r="Z157" s="378">
        <f>Z155+Z152+Z149</f>
        <v>26868.329866666667</v>
      </c>
      <c r="AA157" s="378">
        <f>AA155+AA152+AA149</f>
        <v>0</v>
      </c>
      <c r="AB157" s="378">
        <f>AB155+AB152+AB149</f>
        <v>0</v>
      </c>
      <c r="AC157" s="377"/>
      <c r="AD157" s="376" t="s">
        <v>141</v>
      </c>
      <c r="AE157" s="375">
        <f>AE149+AE152+AE155</f>
        <v>5056463</v>
      </c>
      <c r="AF157" s="375">
        <f>AF149+AF152+AF155</f>
        <v>0</v>
      </c>
      <c r="AG157" s="375">
        <f>AG149+AG152+AG155</f>
        <v>0</v>
      </c>
      <c r="AI157" s="380" t="s">
        <v>141</v>
      </c>
      <c r="AJ157" s="379"/>
      <c r="AK157" s="378">
        <f>AK155+AK152+AK149</f>
        <v>-179.52802129198699</v>
      </c>
      <c r="AL157" s="378">
        <f>AL155+AL152+AL149</f>
        <v>0</v>
      </c>
      <c r="AM157" s="378">
        <f>AM155+AM152+AM149</f>
        <v>0</v>
      </c>
      <c r="AO157" s="370"/>
      <c r="AP157" s="374"/>
      <c r="AQ157" s="380" t="s">
        <v>141</v>
      </c>
      <c r="AR157" s="379"/>
      <c r="AS157" s="378">
        <f>AS155+AS152+AS149</f>
        <v>28735.295678785929</v>
      </c>
      <c r="AT157" s="378">
        <f>AT155+AT152+AT149</f>
        <v>0</v>
      </c>
      <c r="AU157" s="378">
        <f>AU155+AU152+AU149</f>
        <v>0</v>
      </c>
      <c r="AV157" s="377"/>
      <c r="AW157" s="376" t="s">
        <v>141</v>
      </c>
      <c r="AX157" s="375">
        <f>AX149+AX152+AX155</f>
        <v>5458209</v>
      </c>
      <c r="AY157" s="375">
        <f>AY149+AY152+AY155</f>
        <v>0</v>
      </c>
      <c r="AZ157" s="375">
        <f>AZ149+AZ152+AZ155</f>
        <v>0</v>
      </c>
      <c r="BA157" s="374"/>
      <c r="BB157" s="380" t="s">
        <v>141</v>
      </c>
      <c r="BC157" s="379"/>
      <c r="BD157" s="378">
        <f>BD155+BD152+BD149</f>
        <v>27321.684063875957</v>
      </c>
      <c r="BE157" s="378">
        <f>BE155+BE152+BE149</f>
        <v>0</v>
      </c>
      <c r="BF157" s="378">
        <f>BF155+BF152+BF149</f>
        <v>0</v>
      </c>
      <c r="BG157" s="377"/>
      <c r="BH157" s="376" t="s">
        <v>141</v>
      </c>
      <c r="BI157" s="375">
        <f>BI149+BI152+BI155</f>
        <v>5221831</v>
      </c>
      <c r="BJ157" s="375">
        <f>BJ149+BJ152+BJ155</f>
        <v>0</v>
      </c>
      <c r="BK157" s="375">
        <f>BK149+BK152+BK155</f>
        <v>0</v>
      </c>
      <c r="BM157" s="380" t="s">
        <v>141</v>
      </c>
      <c r="BN157" s="379"/>
      <c r="BO157" s="378">
        <f>BO155+BO152+BO149</f>
        <v>25643.759600000001</v>
      </c>
      <c r="BP157" s="378">
        <f>BP155+BP152+BP149</f>
        <v>0</v>
      </c>
      <c r="BQ157" s="378">
        <f>BQ155+BQ152+BQ149</f>
        <v>0</v>
      </c>
      <c r="BR157" s="377"/>
      <c r="BS157" s="376" t="s">
        <v>141</v>
      </c>
      <c r="BT157" s="375">
        <f>BT149+BT152+BT155</f>
        <v>4858548</v>
      </c>
      <c r="BU157" s="375">
        <f>BU149+BU152+BU155</f>
        <v>0</v>
      </c>
      <c r="BV157" s="375">
        <f>BV149+BV152+BV155</f>
        <v>0</v>
      </c>
      <c r="BW157" s="374"/>
      <c r="BX157" s="380" t="s">
        <v>141</v>
      </c>
      <c r="BY157" s="379"/>
      <c r="BZ157" s="378">
        <f>BZ155+BZ152+BZ149</f>
        <v>28178.13</v>
      </c>
      <c r="CA157" s="378">
        <f>CA155+CA152+CA149</f>
        <v>0</v>
      </c>
      <c r="CB157" s="378">
        <f>CB155+CB152+CB149</f>
        <v>0</v>
      </c>
      <c r="CC157" s="377"/>
      <c r="CD157" s="376" t="s">
        <v>141</v>
      </c>
      <c r="CE157" s="375">
        <f>CE149+CE152+CE155</f>
        <v>5252654</v>
      </c>
      <c r="CF157" s="375">
        <f>CF149+CF152+CF155</f>
        <v>0</v>
      </c>
      <c r="CG157" s="375">
        <f>CG149+CG152+CG155</f>
        <v>0</v>
      </c>
      <c r="CH157" s="374"/>
      <c r="CI157" s="380" t="s">
        <v>141</v>
      </c>
      <c r="CJ157" s="379"/>
      <c r="CK157" s="378">
        <f>CK155+CK152+CK149</f>
        <v>26783.1</v>
      </c>
      <c r="CL157" s="378">
        <f>CL155+CL152+CL149</f>
        <v>0</v>
      </c>
      <c r="CM157" s="378">
        <f>CM155+CM152+CM149</f>
        <v>0</v>
      </c>
      <c r="CN157" s="377"/>
      <c r="CO157" s="376" t="s">
        <v>141</v>
      </c>
      <c r="CP157" s="375">
        <f>CP149+CP152+CP155</f>
        <v>5058189</v>
      </c>
      <c r="CQ157" s="375">
        <f>CQ149+CQ152+CQ155</f>
        <v>0</v>
      </c>
      <c r="CR157" s="375">
        <f>CR149+CR152+CR155</f>
        <v>0</v>
      </c>
    </row>
    <row r="158" spans="1:96" x14ac:dyDescent="0.2">
      <c r="D158" s="373" t="s">
        <v>269</v>
      </c>
      <c r="E158" s="373"/>
      <c r="F158" s="350">
        <f>SUM(D157:F157)</f>
        <v>27233.579780887292</v>
      </c>
      <c r="G158" s="350"/>
      <c r="H158" s="369"/>
      <c r="I158" s="372" t="s">
        <v>268</v>
      </c>
      <c r="J158" s="371"/>
      <c r="K158" s="368">
        <f>SUM(I157:K157)</f>
        <v>5179529</v>
      </c>
      <c r="O158" s="373" t="s">
        <v>269</v>
      </c>
      <c r="P158" s="373"/>
      <c r="Q158" s="350">
        <f>SUM(O157:Q157)</f>
        <v>27047.857887958657</v>
      </c>
      <c r="R158" s="350"/>
      <c r="S158" s="369"/>
      <c r="T158" s="372" t="s">
        <v>268</v>
      </c>
      <c r="U158" s="371"/>
      <c r="V158" s="368">
        <f>SUM(T157:V157)</f>
        <v>5111011</v>
      </c>
      <c r="W158" s="350"/>
      <c r="Z158" s="373" t="s">
        <v>269</v>
      </c>
      <c r="AA158" s="373"/>
      <c r="AB158" s="350">
        <f>SUM(Z157:AB157)</f>
        <v>26868.329866666667</v>
      </c>
      <c r="AC158" s="350"/>
      <c r="AD158" s="369"/>
      <c r="AE158" s="372" t="s">
        <v>268</v>
      </c>
      <c r="AF158" s="371"/>
      <c r="AG158" s="368">
        <f>SUM(AE157:AG157)</f>
        <v>5056463</v>
      </c>
      <c r="AK158" s="373" t="s">
        <v>269</v>
      </c>
      <c r="AL158" s="373"/>
      <c r="AM158" s="350">
        <f>SUM(AK157:AM157)</f>
        <v>-179.52802129198699</v>
      </c>
      <c r="AO158" s="368">
        <f>ROUND(AG158-V158,0)</f>
        <v>-54548</v>
      </c>
      <c r="AP158" s="374"/>
      <c r="AS158" s="373" t="s">
        <v>269</v>
      </c>
      <c r="AT158" s="373"/>
      <c r="AU158" s="350">
        <f>SUM(AS157:AU157)</f>
        <v>28735.295678785929</v>
      </c>
      <c r="AV158" s="350"/>
      <c r="AW158" s="369"/>
      <c r="AX158" s="372" t="s">
        <v>268</v>
      </c>
      <c r="AY158" s="371"/>
      <c r="AZ158" s="368">
        <f>SUM(AX157:AZ157)</f>
        <v>5458209</v>
      </c>
      <c r="BA158" s="374"/>
      <c r="BD158" s="373" t="s">
        <v>269</v>
      </c>
      <c r="BE158" s="373"/>
      <c r="BF158" s="350">
        <f>SUM(BD157:BF157)</f>
        <v>27321.684063875957</v>
      </c>
      <c r="BG158" s="350"/>
      <c r="BH158" s="369"/>
      <c r="BI158" s="372" t="s">
        <v>268</v>
      </c>
      <c r="BJ158" s="371"/>
      <c r="BK158" s="368">
        <f>SUM(BI157:BK157)</f>
        <v>5221831</v>
      </c>
      <c r="BO158" s="373" t="s">
        <v>269</v>
      </c>
      <c r="BP158" s="373"/>
      <c r="BQ158" s="350">
        <f>SUM(BO157:BQ157)</f>
        <v>25643.759600000001</v>
      </c>
      <c r="BR158" s="350"/>
      <c r="BS158" s="369"/>
      <c r="BT158" s="372" t="s">
        <v>268</v>
      </c>
      <c r="BU158" s="371"/>
      <c r="BV158" s="368">
        <f>SUM(BT157:BV157)</f>
        <v>4858548</v>
      </c>
      <c r="BW158" s="374"/>
      <c r="BZ158" s="373" t="s">
        <v>269</v>
      </c>
      <c r="CA158" s="373"/>
      <c r="CB158" s="350">
        <f>SUM(BZ157:CB157)</f>
        <v>28178.13</v>
      </c>
      <c r="CC158" s="350"/>
      <c r="CD158" s="369"/>
      <c r="CE158" s="372" t="s">
        <v>268</v>
      </c>
      <c r="CF158" s="371"/>
      <c r="CG158" s="368">
        <f>SUM(CE157:CG157)</f>
        <v>5252654</v>
      </c>
      <c r="CH158" s="374"/>
      <c r="CK158" s="373" t="s">
        <v>269</v>
      </c>
      <c r="CL158" s="373"/>
      <c r="CM158" s="350">
        <f>SUM(CK157:CM157)</f>
        <v>26783.1</v>
      </c>
      <c r="CN158" s="350"/>
      <c r="CO158" s="369"/>
      <c r="CP158" s="372" t="s">
        <v>268</v>
      </c>
      <c r="CQ158" s="371"/>
      <c r="CR158" s="368">
        <f>SUM(CP157:CR157)</f>
        <v>5058189</v>
      </c>
    </row>
    <row r="159" spans="1:96" x14ac:dyDescent="0.2">
      <c r="H159" s="369"/>
      <c r="I159" s="369"/>
      <c r="J159" s="369"/>
      <c r="K159" s="369"/>
      <c r="S159" s="369"/>
      <c r="T159" s="369"/>
      <c r="U159" s="369"/>
      <c r="V159" s="369"/>
      <c r="AD159" s="369"/>
      <c r="AE159" s="369"/>
      <c r="AF159" s="369"/>
      <c r="AG159" s="369"/>
      <c r="AO159" s="370"/>
      <c r="AW159" s="369"/>
      <c r="AX159" s="369"/>
      <c r="AY159" s="369"/>
      <c r="AZ159" s="369"/>
      <c r="BH159" s="369"/>
      <c r="BI159" s="369"/>
      <c r="BJ159" s="369"/>
      <c r="BK159" s="369"/>
      <c r="BS159" s="369"/>
      <c r="BT159" s="369"/>
      <c r="BU159" s="369"/>
      <c r="BV159" s="369"/>
      <c r="CD159" s="369"/>
      <c r="CE159" s="369"/>
      <c r="CF159" s="369"/>
      <c r="CG159" s="369"/>
      <c r="CO159" s="369"/>
      <c r="CP159" s="369"/>
      <c r="CQ159" s="369"/>
      <c r="CR159" s="369"/>
    </row>
    <row r="160" spans="1:96" x14ac:dyDescent="0.2">
      <c r="A160" s="110" t="s">
        <v>75</v>
      </c>
      <c r="B160" s="402"/>
      <c r="C160" s="401"/>
      <c r="D160" s="749" t="s">
        <v>276</v>
      </c>
      <c r="E160" s="749"/>
      <c r="F160" s="750"/>
      <c r="G160" s="400"/>
      <c r="H160" s="393"/>
      <c r="I160" s="753" t="s">
        <v>276</v>
      </c>
      <c r="J160" s="754"/>
      <c r="K160" s="755"/>
      <c r="M160" s="402"/>
      <c r="N160" s="401"/>
      <c r="O160" s="749" t="s">
        <v>276</v>
      </c>
      <c r="P160" s="749"/>
      <c r="Q160" s="750"/>
      <c r="R160" s="400"/>
      <c r="S160" s="393"/>
      <c r="T160" s="753" t="s">
        <v>276</v>
      </c>
      <c r="U160" s="754"/>
      <c r="V160" s="755"/>
      <c r="W160" s="400"/>
      <c r="X160" s="402"/>
      <c r="Y160" s="401"/>
      <c r="Z160" s="749" t="s">
        <v>276</v>
      </c>
      <c r="AA160" s="749"/>
      <c r="AB160" s="750"/>
      <c r="AC160" s="400"/>
      <c r="AD160" s="393"/>
      <c r="AE160" s="753" t="s">
        <v>276</v>
      </c>
      <c r="AF160" s="754"/>
      <c r="AG160" s="755"/>
      <c r="AI160" s="402"/>
      <c r="AJ160" s="401"/>
      <c r="AK160" s="749" t="s">
        <v>276</v>
      </c>
      <c r="AL160" s="749"/>
      <c r="AM160" s="750"/>
      <c r="AO160" s="370"/>
      <c r="AP160" s="403"/>
      <c r="AQ160" s="402"/>
      <c r="AR160" s="401"/>
      <c r="AS160" s="756" t="s">
        <v>276</v>
      </c>
      <c r="AT160" s="756"/>
      <c r="AU160" s="757"/>
      <c r="AV160" s="400"/>
      <c r="AW160" s="393"/>
      <c r="AX160" s="753" t="s">
        <v>276</v>
      </c>
      <c r="AY160" s="754"/>
      <c r="AZ160" s="755"/>
      <c r="BA160" s="403"/>
      <c r="BB160" s="402"/>
      <c r="BC160" s="401"/>
      <c r="BD160" s="756" t="s">
        <v>276</v>
      </c>
      <c r="BE160" s="756"/>
      <c r="BF160" s="757"/>
      <c r="BG160" s="400"/>
      <c r="BH160" s="393"/>
      <c r="BI160" s="753" t="s">
        <v>276</v>
      </c>
      <c r="BJ160" s="754"/>
      <c r="BK160" s="755"/>
      <c r="BM160" s="402"/>
      <c r="BN160" s="401"/>
      <c r="BO160" s="756" t="s">
        <v>276</v>
      </c>
      <c r="BP160" s="756"/>
      <c r="BQ160" s="757"/>
      <c r="BR160" s="400"/>
      <c r="BS160" s="393"/>
      <c r="BT160" s="753" t="s">
        <v>276</v>
      </c>
      <c r="BU160" s="754"/>
      <c r="BV160" s="755"/>
      <c r="BW160" s="403"/>
      <c r="BX160" s="402"/>
      <c r="BY160" s="401"/>
      <c r="BZ160" s="756" t="s">
        <v>276</v>
      </c>
      <c r="CA160" s="756"/>
      <c r="CB160" s="757"/>
      <c r="CC160" s="400"/>
      <c r="CD160" s="393"/>
      <c r="CE160" s="753" t="s">
        <v>276</v>
      </c>
      <c r="CF160" s="754"/>
      <c r="CG160" s="755"/>
      <c r="CH160" s="403"/>
      <c r="CI160" s="402"/>
      <c r="CJ160" s="401"/>
      <c r="CK160" s="756" t="s">
        <v>276</v>
      </c>
      <c r="CL160" s="756"/>
      <c r="CM160" s="757"/>
      <c r="CN160" s="400"/>
      <c r="CO160" s="393"/>
      <c r="CP160" s="753" t="s">
        <v>276</v>
      </c>
      <c r="CQ160" s="754"/>
      <c r="CR160" s="755"/>
    </row>
    <row r="161" spans="1:96" x14ac:dyDescent="0.2">
      <c r="B161" s="398" t="s">
        <v>229</v>
      </c>
      <c r="C161" s="398"/>
      <c r="D161" s="397" t="s">
        <v>228</v>
      </c>
      <c r="E161" s="396" t="s">
        <v>227</v>
      </c>
      <c r="F161" s="396" t="s">
        <v>226</v>
      </c>
      <c r="G161" s="395"/>
      <c r="H161" s="394" t="s">
        <v>229</v>
      </c>
      <c r="I161" s="393" t="s">
        <v>228</v>
      </c>
      <c r="J161" s="392" t="s">
        <v>227</v>
      </c>
      <c r="K161" s="392" t="s">
        <v>226</v>
      </c>
      <c r="M161" s="398" t="s">
        <v>229</v>
      </c>
      <c r="N161" s="398"/>
      <c r="O161" s="397" t="s">
        <v>228</v>
      </c>
      <c r="P161" s="396" t="s">
        <v>227</v>
      </c>
      <c r="Q161" s="396" t="s">
        <v>226</v>
      </c>
      <c r="R161" s="395"/>
      <c r="S161" s="394" t="s">
        <v>229</v>
      </c>
      <c r="T161" s="393" t="s">
        <v>228</v>
      </c>
      <c r="U161" s="392" t="s">
        <v>227</v>
      </c>
      <c r="V161" s="392" t="s">
        <v>226</v>
      </c>
      <c r="W161" s="395"/>
      <c r="X161" s="398" t="s">
        <v>229</v>
      </c>
      <c r="Y161" s="398"/>
      <c r="Z161" s="397" t="s">
        <v>228</v>
      </c>
      <c r="AA161" s="396" t="s">
        <v>227</v>
      </c>
      <c r="AB161" s="396" t="s">
        <v>226</v>
      </c>
      <c r="AC161" s="395"/>
      <c r="AD161" s="394" t="s">
        <v>229</v>
      </c>
      <c r="AE161" s="393" t="s">
        <v>228</v>
      </c>
      <c r="AF161" s="392" t="s">
        <v>227</v>
      </c>
      <c r="AG161" s="392" t="s">
        <v>226</v>
      </c>
      <c r="AI161" s="398" t="s">
        <v>229</v>
      </c>
      <c r="AJ161" s="398"/>
      <c r="AK161" s="397" t="s">
        <v>228</v>
      </c>
      <c r="AL161" s="396" t="s">
        <v>227</v>
      </c>
      <c r="AM161" s="396" t="s">
        <v>226</v>
      </c>
      <c r="AO161" s="370"/>
      <c r="AP161" s="399"/>
      <c r="AQ161" s="398" t="s">
        <v>229</v>
      </c>
      <c r="AR161" s="398"/>
      <c r="AS161" s="397" t="s">
        <v>228</v>
      </c>
      <c r="AT161" s="396" t="s">
        <v>227</v>
      </c>
      <c r="AU161" s="396" t="s">
        <v>226</v>
      </c>
      <c r="AV161" s="395"/>
      <c r="AW161" s="394" t="s">
        <v>229</v>
      </c>
      <c r="AX161" s="393" t="s">
        <v>228</v>
      </c>
      <c r="AY161" s="392" t="s">
        <v>227</v>
      </c>
      <c r="AZ161" s="392" t="s">
        <v>226</v>
      </c>
      <c r="BA161" s="399"/>
      <c r="BB161" s="398" t="s">
        <v>229</v>
      </c>
      <c r="BC161" s="398"/>
      <c r="BD161" s="397" t="s">
        <v>228</v>
      </c>
      <c r="BE161" s="396" t="s">
        <v>227</v>
      </c>
      <c r="BF161" s="396" t="s">
        <v>226</v>
      </c>
      <c r="BG161" s="395"/>
      <c r="BH161" s="394" t="s">
        <v>229</v>
      </c>
      <c r="BI161" s="393" t="s">
        <v>228</v>
      </c>
      <c r="BJ161" s="392" t="s">
        <v>227</v>
      </c>
      <c r="BK161" s="392" t="s">
        <v>226</v>
      </c>
      <c r="BM161" s="398" t="s">
        <v>229</v>
      </c>
      <c r="BN161" s="398"/>
      <c r="BO161" s="397" t="s">
        <v>228</v>
      </c>
      <c r="BP161" s="396" t="s">
        <v>227</v>
      </c>
      <c r="BQ161" s="396" t="s">
        <v>226</v>
      </c>
      <c r="BR161" s="395"/>
      <c r="BS161" s="394" t="s">
        <v>229</v>
      </c>
      <c r="BT161" s="393" t="s">
        <v>228</v>
      </c>
      <c r="BU161" s="392" t="s">
        <v>227</v>
      </c>
      <c r="BV161" s="392" t="s">
        <v>226</v>
      </c>
      <c r="BW161" s="399"/>
      <c r="BX161" s="398" t="s">
        <v>229</v>
      </c>
      <c r="BY161" s="398"/>
      <c r="BZ161" s="397" t="s">
        <v>228</v>
      </c>
      <c r="CA161" s="396" t="s">
        <v>227</v>
      </c>
      <c r="CB161" s="396" t="s">
        <v>226</v>
      </c>
      <c r="CC161" s="395"/>
      <c r="CD161" s="394" t="s">
        <v>229</v>
      </c>
      <c r="CE161" s="393" t="s">
        <v>228</v>
      </c>
      <c r="CF161" s="392" t="s">
        <v>227</v>
      </c>
      <c r="CG161" s="392" t="s">
        <v>226</v>
      </c>
      <c r="CH161" s="399"/>
      <c r="CI161" s="398" t="s">
        <v>229</v>
      </c>
      <c r="CJ161" s="398"/>
      <c r="CK161" s="397" t="s">
        <v>228</v>
      </c>
      <c r="CL161" s="396" t="s">
        <v>227</v>
      </c>
      <c r="CM161" s="396" t="s">
        <v>226</v>
      </c>
      <c r="CN161" s="395"/>
      <c r="CO161" s="394" t="s">
        <v>229</v>
      </c>
      <c r="CP161" s="393" t="s">
        <v>228</v>
      </c>
      <c r="CQ161" s="392" t="s">
        <v>227</v>
      </c>
      <c r="CR161" s="392" t="s">
        <v>226</v>
      </c>
    </row>
    <row r="162" spans="1:96" x14ac:dyDescent="0.2">
      <c r="B162" s="746" t="s">
        <v>225</v>
      </c>
      <c r="C162" s="391" t="s">
        <v>274</v>
      </c>
      <c r="D162" s="390">
        <f>(AS162+BD162+BO162)/3</f>
        <v>125609.86666666665</v>
      </c>
      <c r="E162" s="390">
        <f>(+AT162+BE162)/2</f>
        <v>0</v>
      </c>
      <c r="F162" s="390">
        <f>(+AU162+BF162)/2</f>
        <v>0</v>
      </c>
      <c r="G162" s="386"/>
      <c r="H162" s="382" t="s">
        <v>225</v>
      </c>
      <c r="I162" s="381"/>
      <c r="J162" s="381"/>
      <c r="K162" s="381"/>
      <c r="M162" s="746" t="s">
        <v>225</v>
      </c>
      <c r="N162" s="391" t="s">
        <v>274</v>
      </c>
      <c r="O162" s="390">
        <f>(+BD162+BO162+BZ162)/3</f>
        <v>129946.66666666667</v>
      </c>
      <c r="P162" s="390">
        <f>(+AT162+BE162+BP162)/3</f>
        <v>0</v>
      </c>
      <c r="Q162" s="390">
        <f>(+AU162+BF162+BQ162)/3</f>
        <v>0</v>
      </c>
      <c r="R162" s="386"/>
      <c r="S162" s="382" t="s">
        <v>225</v>
      </c>
      <c r="T162" s="381"/>
      <c r="U162" s="381"/>
      <c r="V162" s="381"/>
      <c r="W162" s="386"/>
      <c r="X162" s="746" t="s">
        <v>225</v>
      </c>
      <c r="Y162" s="391" t="s">
        <v>274</v>
      </c>
      <c r="Z162" s="390">
        <f>(+BO162+BZ162+CK162)/3</f>
        <v>128960.53333333333</v>
      </c>
      <c r="AA162" s="390">
        <f>(+BE162+BP162+CA162)/3</f>
        <v>0</v>
      </c>
      <c r="AB162" s="390">
        <f>(+BF162+BQ162+CB162)/3</f>
        <v>0</v>
      </c>
      <c r="AC162" s="386"/>
      <c r="AD162" s="382" t="s">
        <v>225</v>
      </c>
      <c r="AE162" s="381"/>
      <c r="AF162" s="381"/>
      <c r="AG162" s="381"/>
      <c r="AI162" s="746" t="s">
        <v>225</v>
      </c>
      <c r="AJ162" s="391" t="s">
        <v>274</v>
      </c>
      <c r="AK162" s="390">
        <f t="shared" ref="AK162:AM163" si="96">IFERROR(Z162-O162,0)</f>
        <v>-986.13333333334594</v>
      </c>
      <c r="AL162" s="390">
        <f t="shared" si="96"/>
        <v>0</v>
      </c>
      <c r="AM162" s="390">
        <f t="shared" si="96"/>
        <v>0</v>
      </c>
      <c r="AO162" s="370"/>
      <c r="AP162" s="386"/>
      <c r="AQ162" s="746" t="s">
        <v>225</v>
      </c>
      <c r="AR162" s="391" t="s">
        <v>275</v>
      </c>
      <c r="AS162" s="390">
        <v>114631</v>
      </c>
      <c r="AT162" s="390"/>
      <c r="AU162" s="390"/>
      <c r="AV162" s="386"/>
      <c r="AW162" s="382" t="s">
        <v>225</v>
      </c>
      <c r="AX162" s="381"/>
      <c r="AY162" s="381"/>
      <c r="AZ162" s="381"/>
      <c r="BA162" s="386"/>
      <c r="BB162" s="746" t="s">
        <v>225</v>
      </c>
      <c r="BC162" s="391" t="s">
        <v>275</v>
      </c>
      <c r="BD162" s="390">
        <v>127923</v>
      </c>
      <c r="BE162" s="390">
        <v>0</v>
      </c>
      <c r="BF162" s="390">
        <v>0</v>
      </c>
      <c r="BG162" s="386"/>
      <c r="BH162" s="382" t="s">
        <v>225</v>
      </c>
      <c r="BI162" s="381"/>
      <c r="BJ162" s="381"/>
      <c r="BK162" s="381"/>
      <c r="BM162" s="746" t="s">
        <v>225</v>
      </c>
      <c r="BN162" s="391" t="s">
        <v>274</v>
      </c>
      <c r="BO162" s="390">
        <v>134275.6</v>
      </c>
      <c r="BP162" s="390"/>
      <c r="BQ162" s="390"/>
      <c r="BR162" s="386"/>
      <c r="BS162" s="382" t="s">
        <v>225</v>
      </c>
      <c r="BT162" s="381"/>
      <c r="BU162" s="381"/>
      <c r="BV162" s="381"/>
      <c r="BW162" s="386"/>
      <c r="BX162" s="746" t="s">
        <v>225</v>
      </c>
      <c r="BY162" s="391" t="s">
        <v>274</v>
      </c>
      <c r="BZ162" s="390">
        <v>127641.4</v>
      </c>
      <c r="CA162" s="390"/>
      <c r="CB162" s="390"/>
      <c r="CC162" s="386"/>
      <c r="CD162" s="382" t="s">
        <v>225</v>
      </c>
      <c r="CE162" s="381"/>
      <c r="CF162" s="381"/>
      <c r="CG162" s="381"/>
      <c r="CH162" s="386"/>
      <c r="CI162" s="746" t="s">
        <v>225</v>
      </c>
      <c r="CJ162" s="391" t="s">
        <v>274</v>
      </c>
      <c r="CK162" s="390">
        <f>'AY2013-14-Census'!D35</f>
        <v>124964.6</v>
      </c>
      <c r="CL162" s="390"/>
      <c r="CM162" s="390"/>
      <c r="CN162" s="386"/>
      <c r="CO162" s="382" t="s">
        <v>225</v>
      </c>
      <c r="CP162" s="381"/>
      <c r="CQ162" s="381"/>
      <c r="CR162" s="381"/>
    </row>
    <row r="163" spans="1:96" x14ac:dyDescent="0.2">
      <c r="B163" s="747"/>
      <c r="C163" s="389" t="s">
        <v>272</v>
      </c>
      <c r="D163" s="388">
        <f>(AS163+BD163+BO163)/3</f>
        <v>113068.66894464211</v>
      </c>
      <c r="E163" s="388">
        <f>(+AT163+BE163)/2</f>
        <v>0</v>
      </c>
      <c r="F163" s="388">
        <f>(+AU163+BF163)/2</f>
        <v>0</v>
      </c>
      <c r="G163" s="387"/>
      <c r="H163" s="382"/>
      <c r="I163" s="375">
        <f>ROUND(((+D163*Matrices!$C$63)+(D163*Matrices!$E$67))*Matrices!$D$59,0)</f>
        <v>17375262</v>
      </c>
      <c r="J163" s="375">
        <f>ROUND(((+E163*Matrices!$D$63)+(E163*Matrices!$E$67))*Matrices!$D$59,0)</f>
        <v>0</v>
      </c>
      <c r="K163" s="375">
        <f>ROUND(((+F163*Matrices!$E$63)+(F163*Matrices!$E$67))*Matrices!$D$59,0)</f>
        <v>0</v>
      </c>
      <c r="M163" s="747"/>
      <c r="N163" s="389" t="s">
        <v>272</v>
      </c>
      <c r="O163" s="388">
        <f>(+BD163+BO163+BZ163)/3</f>
        <v>117289.7914523402</v>
      </c>
      <c r="P163" s="388">
        <f>(+AT163+BE163+BP163)/3</f>
        <v>0</v>
      </c>
      <c r="Q163" s="388">
        <f>(+AU163+BF163+BQ163)/3</f>
        <v>0</v>
      </c>
      <c r="R163" s="387"/>
      <c r="S163" s="382"/>
      <c r="T163" s="375">
        <f>ROUND(((+O163*Matrices!$C$63)+(O163*Matrices!$E$67))*Matrices!$D$59,0)</f>
        <v>18023922</v>
      </c>
      <c r="U163" s="375">
        <f>ROUND(((+P163*Matrices!$D$63)+(P163*Matrices!$E$67))*Matrices!$D$59,0)</f>
        <v>0</v>
      </c>
      <c r="V163" s="375">
        <f>ROUND(((+Q163*Matrices!$E$63)+(Q163*Matrices!$E$67))*Matrices!$D$59,0)</f>
        <v>0</v>
      </c>
      <c r="W163" s="387"/>
      <c r="X163" s="747"/>
      <c r="Y163" s="389" t="s">
        <v>272</v>
      </c>
      <c r="Z163" s="388">
        <f>(+BO163+BZ163+CK163)/3</f>
        <v>117403.44333333334</v>
      </c>
      <c r="AA163" s="388">
        <f>(+BE163+BP163+CA163)/3</f>
        <v>0</v>
      </c>
      <c r="AB163" s="388">
        <f>(+BF163+BQ163+CB163)/3</f>
        <v>0</v>
      </c>
      <c r="AC163" s="387"/>
      <c r="AD163" s="382"/>
      <c r="AE163" s="375">
        <f>ROUND(((+Z163*Matrices!$C$63)+(Z163*Matrices!$E$67))*Matrices!$D$59,0)</f>
        <v>18041387</v>
      </c>
      <c r="AF163" s="375">
        <f>ROUND(((+AA163*Matrices!$D$63)+(AA163*Matrices!$E$67))*Matrices!$D$59,0)</f>
        <v>0</v>
      </c>
      <c r="AG163" s="375">
        <f>ROUND(((+AB163*Matrices!$E$63)+(AB163*Matrices!$E$67))*Matrices!$D$59,0)</f>
        <v>0</v>
      </c>
      <c r="AI163" s="747"/>
      <c r="AJ163" s="389" t="s">
        <v>272</v>
      </c>
      <c r="AK163" s="388">
        <f t="shared" si="96"/>
        <v>113.651880993144</v>
      </c>
      <c r="AL163" s="388">
        <f t="shared" si="96"/>
        <v>0</v>
      </c>
      <c r="AM163" s="388">
        <f t="shared" si="96"/>
        <v>0</v>
      </c>
      <c r="AO163" s="370"/>
      <c r="AP163" s="386"/>
      <c r="AQ163" s="751"/>
      <c r="AR163" s="389" t="s">
        <v>273</v>
      </c>
      <c r="AS163" s="388">
        <f>AS162*BO164</f>
        <v>103764.77247690569</v>
      </c>
      <c r="AT163" s="388"/>
      <c r="AU163" s="388"/>
      <c r="AV163" s="387"/>
      <c r="AW163" s="382"/>
      <c r="AX163" s="375">
        <f>ROUND(((+AS163*Matrices!$C$63)+(AS163*Matrices!$E$67))*Matrices!$D$59,0)</f>
        <v>15945533</v>
      </c>
      <c r="AY163" s="375">
        <f>ROUND(((+AT163*Matrices!$D$63)+(AT163*Matrices!$E$67))*Matrices!$D$59,0)</f>
        <v>0</v>
      </c>
      <c r="AZ163" s="375">
        <f>ROUND(((+AU163*Matrices!$E$63)+(AU163*Matrices!$E$67))*Matrices!$D$59,0)</f>
        <v>0</v>
      </c>
      <c r="BA163" s="386"/>
      <c r="BB163" s="751"/>
      <c r="BC163" s="389" t="s">
        <v>273</v>
      </c>
      <c r="BD163" s="388">
        <v>113894.03435702062</v>
      </c>
      <c r="BE163" s="388">
        <v>0</v>
      </c>
      <c r="BF163" s="388">
        <v>0</v>
      </c>
      <c r="BG163" s="387"/>
      <c r="BH163" s="382"/>
      <c r="BI163" s="375">
        <f>ROUND(((+BD163*Matrices!$C$63)+(BD163*Matrices!$E$67))*Matrices!$D$59,0)</f>
        <v>17502096</v>
      </c>
      <c r="BJ163" s="375">
        <f>ROUND(((+BE163*Matrices!$D$63)+(BE163*Matrices!$E$67))*Matrices!$D$59,0)</f>
        <v>0</v>
      </c>
      <c r="BK163" s="375">
        <f>ROUND(((+BF163*Matrices!$E$63)+(BF163*Matrices!$E$67))*Matrices!$D$59,0)</f>
        <v>0</v>
      </c>
      <c r="BM163" s="751"/>
      <c r="BN163" s="389" t="s">
        <v>272</v>
      </c>
      <c r="BO163" s="388">
        <v>121547.2</v>
      </c>
      <c r="BP163" s="388"/>
      <c r="BQ163" s="388"/>
      <c r="BR163" s="387"/>
      <c r="BS163" s="382"/>
      <c r="BT163" s="375">
        <f>ROUND(((+BO163*Matrices!$C$63)+(BO163*Matrices!$E$67))*Matrices!$D$59,0)</f>
        <v>18678158</v>
      </c>
      <c r="BU163" s="375">
        <f>ROUND(((+BP163*Matrices!$D$63)+(BP163*Matrices!$E$67))*Matrices!$D$59,0)</f>
        <v>0</v>
      </c>
      <c r="BV163" s="375">
        <f>ROUND(((+BQ163*Matrices!$E$63)+(BQ163*Matrices!$E$67))*Matrices!$D$59,0)</f>
        <v>0</v>
      </c>
      <c r="BW163" s="386"/>
      <c r="BX163" s="751"/>
      <c r="BY163" s="389" t="s">
        <v>272</v>
      </c>
      <c r="BZ163" s="388">
        <v>116428.14</v>
      </c>
      <c r="CA163" s="388"/>
      <c r="CB163" s="388"/>
      <c r="CC163" s="387"/>
      <c r="CD163" s="382"/>
      <c r="CE163" s="375">
        <f>ROUND(((+BZ163*Matrices!$C$63)+(BZ163*Matrices!$E$67))*Matrices!$D$59,0)</f>
        <v>17891512</v>
      </c>
      <c r="CF163" s="375">
        <f>ROUND(((+CA163*Matrices!$D$63)+(CA163*Matrices!$E$67))*Matrices!$D$59,0)</f>
        <v>0</v>
      </c>
      <c r="CG163" s="375">
        <f>ROUND(((+CB163*Matrices!$E$63)+(CB163*Matrices!$E$67))*Matrices!$D$59,0)</f>
        <v>0</v>
      </c>
      <c r="CH163" s="386"/>
      <c r="CI163" s="751"/>
      <c r="CJ163" s="389" t="s">
        <v>272</v>
      </c>
      <c r="CK163" s="388">
        <f>'AY2013-14-end_of_course'!D35</f>
        <v>114234.99</v>
      </c>
      <c r="CL163" s="388"/>
      <c r="CM163" s="388"/>
      <c r="CN163" s="387"/>
      <c r="CO163" s="382"/>
      <c r="CP163" s="375">
        <f>ROUND(((+CK163*Matrices!$C$63)+(CK163*Matrices!$E$67))*Matrices!$D$59,0)</f>
        <v>17554491</v>
      </c>
      <c r="CQ163" s="375">
        <f>ROUND(((+CL163*Matrices!$D$63)+(CL163*Matrices!$E$67))*Matrices!$D$59,0)</f>
        <v>0</v>
      </c>
      <c r="CR163" s="375">
        <f>ROUND(((+CM163*Matrices!$E$63)+(CM163*Matrices!$E$67))*Matrices!$D$59,0)</f>
        <v>0</v>
      </c>
    </row>
    <row r="164" spans="1:96" x14ac:dyDescent="0.2">
      <c r="B164" s="748"/>
      <c r="C164" s="385" t="s">
        <v>270</v>
      </c>
      <c r="D164" s="384">
        <f>D163/D162</f>
        <v>0.90015754291575389</v>
      </c>
      <c r="E164" s="384">
        <f>IFERROR(E163/E162,0)</f>
        <v>0</v>
      </c>
      <c r="F164" s="384">
        <f>IFERROR(F163/F162,0)</f>
        <v>0</v>
      </c>
      <c r="G164" s="383"/>
      <c r="H164" s="382"/>
      <c r="I164" s="381"/>
      <c r="J164" s="381"/>
      <c r="K164" s="381"/>
      <c r="M164" s="748"/>
      <c r="N164" s="385" t="s">
        <v>270</v>
      </c>
      <c r="O164" s="384">
        <f>O163/O162</f>
        <v>0.90259946223327669</v>
      </c>
      <c r="P164" s="384">
        <f>IFERROR(P163/P162,0)</f>
        <v>0</v>
      </c>
      <c r="Q164" s="384">
        <f>IFERROR(Q163/Q162,0)</f>
        <v>0</v>
      </c>
      <c r="R164" s="383"/>
      <c r="S164" s="382"/>
      <c r="T164" s="381"/>
      <c r="U164" s="381"/>
      <c r="V164" s="381"/>
      <c r="W164" s="383"/>
      <c r="X164" s="748"/>
      <c r="Y164" s="385" t="s">
        <v>270</v>
      </c>
      <c r="Z164" s="384">
        <f>Z163/Z162</f>
        <v>0.91038273725088004</v>
      </c>
      <c r="AA164" s="384">
        <f>IFERROR(AA163/AA162,0)</f>
        <v>0</v>
      </c>
      <c r="AB164" s="384">
        <f>IFERROR(AB163/AB162,0)</f>
        <v>0</v>
      </c>
      <c r="AC164" s="383"/>
      <c r="AD164" s="382"/>
      <c r="AE164" s="381"/>
      <c r="AF164" s="381"/>
      <c r="AG164" s="381"/>
      <c r="AI164" s="748"/>
      <c r="AJ164" s="385"/>
      <c r="AK164" s="384"/>
      <c r="AL164" s="384"/>
      <c r="AM164" s="384"/>
      <c r="AO164" s="370"/>
      <c r="AP164" s="386"/>
      <c r="AQ164" s="752"/>
      <c r="AR164" s="385" t="s">
        <v>271</v>
      </c>
      <c r="AS164" s="384">
        <f>IFERROR(AS163/AS162,0)</f>
        <v>0.9052069028177866</v>
      </c>
      <c r="AT164" s="384">
        <f>IFERROR(AT163/AT162,0)</f>
        <v>0</v>
      </c>
      <c r="AU164" s="384">
        <f>IFERROR(AU163/AU162,0)</f>
        <v>0</v>
      </c>
      <c r="AV164" s="383"/>
      <c r="AW164" s="382"/>
      <c r="AX164" s="381"/>
      <c r="AY164" s="381"/>
      <c r="AZ164" s="381"/>
      <c r="BA164" s="386"/>
      <c r="BB164" s="752"/>
      <c r="BC164" s="385" t="s">
        <v>271</v>
      </c>
      <c r="BD164" s="384">
        <f>IFERROR(BD163/BD162,0)</f>
        <v>0.89033273419964054</v>
      </c>
      <c r="BE164" s="384">
        <f>IFERROR(BE163/BE162,0)</f>
        <v>0</v>
      </c>
      <c r="BF164" s="384">
        <f>IFERROR(BF163/BF162,0)</f>
        <v>0</v>
      </c>
      <c r="BG164" s="383"/>
      <c r="BH164" s="382"/>
      <c r="BI164" s="381"/>
      <c r="BJ164" s="381"/>
      <c r="BK164" s="381"/>
      <c r="BM164" s="752"/>
      <c r="BN164" s="385" t="s">
        <v>270</v>
      </c>
      <c r="BO164" s="384">
        <f>IFERROR(BO163/BO162,0)</f>
        <v>0.9052069028177866</v>
      </c>
      <c r="BP164" s="384">
        <f>IFERROR(BP163/BP162,0)</f>
        <v>0</v>
      </c>
      <c r="BQ164" s="384">
        <f>IFERROR(BQ163/BQ162,0)</f>
        <v>0</v>
      </c>
      <c r="BR164" s="383"/>
      <c r="BS164" s="382"/>
      <c r="BT164" s="381"/>
      <c r="BU164" s="381"/>
      <c r="BV164" s="381"/>
      <c r="BW164" s="386"/>
      <c r="BX164" s="752"/>
      <c r="BY164" s="385" t="s">
        <v>270</v>
      </c>
      <c r="BZ164" s="384">
        <f>BZ163/BZ162</f>
        <v>0.91215028979625734</v>
      </c>
      <c r="CA164" s="384" t="str">
        <f>IFERROR(CA163/CA162,"")</f>
        <v/>
      </c>
      <c r="CB164" s="384" t="str">
        <f>IFERROR(CB163/CB162,"")</f>
        <v/>
      </c>
      <c r="CC164" s="383"/>
      <c r="CD164" s="382"/>
      <c r="CE164" s="381"/>
      <c r="CF164" s="381"/>
      <c r="CG164" s="381"/>
      <c r="CH164" s="386"/>
      <c r="CI164" s="752"/>
      <c r="CJ164" s="385" t="s">
        <v>270</v>
      </c>
      <c r="CK164" s="384">
        <f>CK163/CK162</f>
        <v>0.9141388041093238</v>
      </c>
      <c r="CL164" s="384" t="str">
        <f>IFERROR(CL163/CL162,"")</f>
        <v/>
      </c>
      <c r="CM164" s="384" t="str">
        <f>IFERROR(CM163/CM162,"")</f>
        <v/>
      </c>
      <c r="CN164" s="383"/>
      <c r="CO164" s="382"/>
      <c r="CP164" s="381"/>
      <c r="CQ164" s="381"/>
      <c r="CR164" s="381"/>
    </row>
    <row r="165" spans="1:96" x14ac:dyDescent="0.2">
      <c r="B165" s="746" t="s">
        <v>224</v>
      </c>
      <c r="C165" s="391" t="s">
        <v>274</v>
      </c>
      <c r="D165" s="390">
        <f>(AS165+BD165+BO165)/3</f>
        <v>24925.233333333334</v>
      </c>
      <c r="E165" s="390">
        <f>(+AT165+BE165)/2</f>
        <v>0</v>
      </c>
      <c r="F165" s="390">
        <f>(+AU165+BF165)/2</f>
        <v>0</v>
      </c>
      <c r="G165" s="386"/>
      <c r="H165" s="382" t="s">
        <v>224</v>
      </c>
      <c r="I165" s="381"/>
      <c r="J165" s="381"/>
      <c r="K165" s="381"/>
      <c r="M165" s="746" t="s">
        <v>224</v>
      </c>
      <c r="N165" s="391" t="s">
        <v>274</v>
      </c>
      <c r="O165" s="390">
        <f>(+BD165+BO165+BZ165)/3</f>
        <v>25958.566666666666</v>
      </c>
      <c r="P165" s="390">
        <f>(+AT165+BE165+BP165)/3</f>
        <v>0</v>
      </c>
      <c r="Q165" s="390">
        <f>(+AU165+BF165+BQ165)/3</f>
        <v>0</v>
      </c>
      <c r="R165" s="386"/>
      <c r="S165" s="382" t="s">
        <v>224</v>
      </c>
      <c r="T165" s="381"/>
      <c r="U165" s="381"/>
      <c r="V165" s="381"/>
      <c r="W165" s="386"/>
      <c r="X165" s="746" t="s">
        <v>224</v>
      </c>
      <c r="Y165" s="391" t="s">
        <v>274</v>
      </c>
      <c r="Z165" s="390">
        <f>(+BO165+BZ165+CK165)/3</f>
        <v>25808.266666666663</v>
      </c>
      <c r="AA165" s="390">
        <f>(+BE165+BP165+CA165)/3</f>
        <v>0</v>
      </c>
      <c r="AB165" s="390">
        <f>(+BF165+BQ165+CB165)/3</f>
        <v>0</v>
      </c>
      <c r="AC165" s="386"/>
      <c r="AD165" s="382" t="s">
        <v>224</v>
      </c>
      <c r="AE165" s="381"/>
      <c r="AF165" s="381"/>
      <c r="AG165" s="381"/>
      <c r="AI165" s="746" t="s">
        <v>224</v>
      </c>
      <c r="AJ165" s="391" t="s">
        <v>274</v>
      </c>
      <c r="AK165" s="390">
        <f t="shared" ref="AK165:AM166" si="97">IFERROR(Z165-O165,0)</f>
        <v>-150.30000000000291</v>
      </c>
      <c r="AL165" s="390">
        <f t="shared" si="97"/>
        <v>0</v>
      </c>
      <c r="AM165" s="390">
        <f t="shared" si="97"/>
        <v>0</v>
      </c>
      <c r="AO165" s="370"/>
      <c r="AP165" s="386"/>
      <c r="AQ165" s="746" t="s">
        <v>224</v>
      </c>
      <c r="AR165" s="391" t="s">
        <v>275</v>
      </c>
      <c r="AS165" s="390">
        <v>23090</v>
      </c>
      <c r="AT165" s="390"/>
      <c r="AU165" s="390"/>
      <c r="AV165" s="386"/>
      <c r="AW165" s="382" t="s">
        <v>224</v>
      </c>
      <c r="AX165" s="381"/>
      <c r="AY165" s="381"/>
      <c r="AZ165" s="381"/>
      <c r="BA165" s="386"/>
      <c r="BB165" s="746" t="s">
        <v>224</v>
      </c>
      <c r="BC165" s="391" t="s">
        <v>275</v>
      </c>
      <c r="BD165" s="390">
        <v>25288</v>
      </c>
      <c r="BE165" s="390">
        <v>0</v>
      </c>
      <c r="BF165" s="390">
        <v>0</v>
      </c>
      <c r="BG165" s="386"/>
      <c r="BH165" s="382" t="s">
        <v>224</v>
      </c>
      <c r="BI165" s="381"/>
      <c r="BJ165" s="381"/>
      <c r="BK165" s="381"/>
      <c r="BM165" s="746" t="s">
        <v>224</v>
      </c>
      <c r="BN165" s="391" t="s">
        <v>274</v>
      </c>
      <c r="BO165" s="390">
        <v>26397.7</v>
      </c>
      <c r="BP165" s="390"/>
      <c r="BQ165" s="390"/>
      <c r="BR165" s="386"/>
      <c r="BS165" s="382" t="s">
        <v>224</v>
      </c>
      <c r="BT165" s="381"/>
      <c r="BU165" s="381"/>
      <c r="BV165" s="381"/>
      <c r="BW165" s="386"/>
      <c r="BX165" s="746" t="s">
        <v>224</v>
      </c>
      <c r="BY165" s="391" t="s">
        <v>274</v>
      </c>
      <c r="BZ165" s="390">
        <v>26190</v>
      </c>
      <c r="CA165" s="390"/>
      <c r="CB165" s="390"/>
      <c r="CC165" s="386"/>
      <c r="CD165" s="382" t="s">
        <v>224</v>
      </c>
      <c r="CE165" s="381"/>
      <c r="CF165" s="381"/>
      <c r="CG165" s="381"/>
      <c r="CH165" s="386"/>
      <c r="CI165" s="746" t="s">
        <v>224</v>
      </c>
      <c r="CJ165" s="391" t="s">
        <v>274</v>
      </c>
      <c r="CK165" s="390">
        <f>'AY2013-14-Census'!D36</f>
        <v>24837.1</v>
      </c>
      <c r="CL165" s="390"/>
      <c r="CM165" s="390"/>
      <c r="CN165" s="386"/>
      <c r="CO165" s="382" t="s">
        <v>224</v>
      </c>
      <c r="CP165" s="381"/>
      <c r="CQ165" s="381"/>
      <c r="CR165" s="381"/>
    </row>
    <row r="166" spans="1:96" x14ac:dyDescent="0.2">
      <c r="B166" s="747"/>
      <c r="C166" s="389" t="s">
        <v>272</v>
      </c>
      <c r="D166" s="388">
        <f>(AS166+BD166+BO166)/3</f>
        <v>22811.073980689896</v>
      </c>
      <c r="E166" s="388">
        <f>(+AT166+BE166)/2</f>
        <v>0</v>
      </c>
      <c r="F166" s="388">
        <f>(+AU166+BF166)/2</f>
        <v>0</v>
      </c>
      <c r="G166" s="387"/>
      <c r="H166" s="382"/>
      <c r="I166" s="375">
        <f>ROUND(((+D166*Matrices!$C$64)+(D166*Matrices!$E$67))*Matrices!$D$59,0)</f>
        <v>5007715</v>
      </c>
      <c r="J166" s="375">
        <f>ROUND(((+E166*Matrices!$D$64)+(E166*Matrices!$E$67))*Matrices!$D$59,0)</f>
        <v>0</v>
      </c>
      <c r="K166" s="375">
        <f>ROUND(((+F166*Matrices!$E$64)+(F166*Matrices!$E$67))*Matrices!$D$59,0)</f>
        <v>0</v>
      </c>
      <c r="M166" s="747"/>
      <c r="N166" s="389" t="s">
        <v>272</v>
      </c>
      <c r="O166" s="388">
        <f>(+BD166+BO166+BZ166)/3</f>
        <v>23867.169327380456</v>
      </c>
      <c r="P166" s="388">
        <f>(+AT166+BE166+BP166)/3</f>
        <v>0</v>
      </c>
      <c r="Q166" s="388">
        <f>(+AU166+BF166+BQ166)/3</f>
        <v>0</v>
      </c>
      <c r="R166" s="387"/>
      <c r="S166" s="382"/>
      <c r="T166" s="375">
        <f>ROUND(((+O166*Matrices!$C$64)+(O166*Matrices!$E$67))*Matrices!$D$59,0)</f>
        <v>5239560</v>
      </c>
      <c r="U166" s="375">
        <f>ROUND(((+P166*Matrices!$D$64)+(P166*Matrices!$E$67))*Matrices!$D$59,0)</f>
        <v>0</v>
      </c>
      <c r="V166" s="375">
        <f>ROUND(((+Q166*Matrices!$E$64)+(Q166*Matrices!$E$67))*Matrices!$D$59,0)</f>
        <v>0</v>
      </c>
      <c r="W166" s="387"/>
      <c r="X166" s="747"/>
      <c r="Y166" s="389" t="s">
        <v>272</v>
      </c>
      <c r="Z166" s="388">
        <f>(+BO166+BZ166+CK166)/3</f>
        <v>23867.01</v>
      </c>
      <c r="AA166" s="388">
        <f>(+BE166+BP166+CA166)/3</f>
        <v>0</v>
      </c>
      <c r="AB166" s="388">
        <f>(+BF166+BQ166+CB166)/3</f>
        <v>0</v>
      </c>
      <c r="AC166" s="387"/>
      <c r="AD166" s="382"/>
      <c r="AE166" s="375">
        <f>ROUND(((+Z166*Matrices!$C$64)+(Z166*Matrices!$E$67))*Matrices!$D$59,0)</f>
        <v>5239525</v>
      </c>
      <c r="AF166" s="375">
        <f>ROUND(((+AA166*Matrices!$D$64)+(AA166*Matrices!$E$67))*Matrices!$D$59,0)</f>
        <v>0</v>
      </c>
      <c r="AG166" s="375">
        <f>ROUND(((+AB166*Matrices!$E$64)+(AB166*Matrices!$E$67))*Matrices!$D$59,0)</f>
        <v>0</v>
      </c>
      <c r="AI166" s="747"/>
      <c r="AJ166" s="389" t="s">
        <v>272</v>
      </c>
      <c r="AK166" s="388">
        <f t="shared" si="97"/>
        <v>-0.15932738045739825</v>
      </c>
      <c r="AL166" s="388">
        <f t="shared" si="97"/>
        <v>0</v>
      </c>
      <c r="AM166" s="388">
        <f t="shared" si="97"/>
        <v>0</v>
      </c>
      <c r="AO166" s="370"/>
      <c r="AP166" s="386"/>
      <c r="AQ166" s="751"/>
      <c r="AR166" s="389" t="s">
        <v>273</v>
      </c>
      <c r="AS166" s="388">
        <f>AS165*BO167</f>
        <v>21188.713959928325</v>
      </c>
      <c r="AT166" s="388"/>
      <c r="AU166" s="388"/>
      <c r="AV166" s="387"/>
      <c r="AW166" s="382"/>
      <c r="AX166" s="375">
        <f>ROUND(((+AS166*Matrices!$C$64)+(AS166*Matrices!$E$67))*Matrices!$D$59,0)</f>
        <v>4651558</v>
      </c>
      <c r="AY166" s="375">
        <f>ROUND(((+AT166*Matrices!$D$64)+(AT166*Matrices!$E$67))*Matrices!$D$59,0)</f>
        <v>0</v>
      </c>
      <c r="AZ166" s="375">
        <f>ROUND(((+AU166*Matrices!$E$64)+(AU166*Matrices!$E$67))*Matrices!$D$59,0)</f>
        <v>0</v>
      </c>
      <c r="BA166" s="386"/>
      <c r="BB166" s="751"/>
      <c r="BC166" s="389" t="s">
        <v>273</v>
      </c>
      <c r="BD166" s="388">
        <v>23020.457982141368</v>
      </c>
      <c r="BE166" s="388">
        <v>0</v>
      </c>
      <c r="BF166" s="388">
        <v>0</v>
      </c>
      <c r="BG166" s="387"/>
      <c r="BH166" s="382"/>
      <c r="BI166" s="375">
        <f>ROUND(((+BD166*Matrices!$C$64)+(BD166*Matrices!$E$67))*Matrices!$D$59,0)</f>
        <v>5053681</v>
      </c>
      <c r="BJ166" s="375">
        <f>ROUND(((+BE166*Matrices!$D$64)+(BE166*Matrices!$E$67))*Matrices!$D$59,0)</f>
        <v>0</v>
      </c>
      <c r="BK166" s="375">
        <f>ROUND(((+BF166*Matrices!$E$64)+(BF166*Matrices!$E$67))*Matrices!$D$59,0)</f>
        <v>0</v>
      </c>
      <c r="BM166" s="751"/>
      <c r="BN166" s="389" t="s">
        <v>272</v>
      </c>
      <c r="BO166" s="388">
        <v>24224.05</v>
      </c>
      <c r="BP166" s="388"/>
      <c r="BQ166" s="388"/>
      <c r="BR166" s="387"/>
      <c r="BS166" s="382"/>
      <c r="BT166" s="375">
        <f>ROUND(((+BO166*Matrices!$C$64)+(BO166*Matrices!$E$67))*Matrices!$D$59,0)</f>
        <v>5317906</v>
      </c>
      <c r="BU166" s="375">
        <f>ROUND(((+BP166*Matrices!$D$64)+(BP166*Matrices!$E$67))*Matrices!$D$59,0)</f>
        <v>0</v>
      </c>
      <c r="BV166" s="375">
        <f>ROUND(((+BQ166*Matrices!$E$64)+(BQ166*Matrices!$E$67))*Matrices!$D$59,0)</f>
        <v>0</v>
      </c>
      <c r="BW166" s="386"/>
      <c r="BX166" s="751"/>
      <c r="BY166" s="389" t="s">
        <v>272</v>
      </c>
      <c r="BZ166" s="388">
        <v>24357</v>
      </c>
      <c r="CA166" s="388"/>
      <c r="CB166" s="388"/>
      <c r="CC166" s="387"/>
      <c r="CD166" s="382"/>
      <c r="CE166" s="375">
        <f>ROUND(((+BZ166*Matrices!$C$64)+(BZ166*Matrices!$E$67))*Matrices!$D$59,0)</f>
        <v>5347092</v>
      </c>
      <c r="CF166" s="375">
        <f>ROUND(((+CA166*Matrices!$D$64)+(CA166*Matrices!$E$67))*Matrices!$D$59,0)</f>
        <v>0</v>
      </c>
      <c r="CG166" s="375">
        <f>ROUND(((+CB166*Matrices!$E$64)+(CB166*Matrices!$E$67))*Matrices!$D$59,0)</f>
        <v>0</v>
      </c>
      <c r="CH166" s="386"/>
      <c r="CI166" s="751"/>
      <c r="CJ166" s="389" t="s">
        <v>272</v>
      </c>
      <c r="CK166" s="388">
        <f>'AY2013-14-end_of_course'!D36</f>
        <v>23019.98</v>
      </c>
      <c r="CL166" s="388"/>
      <c r="CM166" s="388"/>
      <c r="CN166" s="387"/>
      <c r="CO166" s="382"/>
      <c r="CP166" s="375">
        <f>ROUND(((+CK166*Matrices!$C$64)+(CK166*Matrices!$E$67))*Matrices!$D$59,0)</f>
        <v>5053576</v>
      </c>
      <c r="CQ166" s="375">
        <f>ROUND(((+CL166*Matrices!$D$64)+(CL166*Matrices!$E$67))*Matrices!$D$59,0)</f>
        <v>0</v>
      </c>
      <c r="CR166" s="375">
        <f>ROUND(((+CM166*Matrices!$E$64)+(CM166*Matrices!$E$67))*Matrices!$D$59,0)</f>
        <v>0</v>
      </c>
    </row>
    <row r="167" spans="1:96" x14ac:dyDescent="0.2">
      <c r="B167" s="748"/>
      <c r="C167" s="385" t="s">
        <v>270</v>
      </c>
      <c r="D167" s="384">
        <f>D166/D165</f>
        <v>0.91517995742025404</v>
      </c>
      <c r="E167" s="384">
        <f>IFERROR(E166/E165,0)</f>
        <v>0</v>
      </c>
      <c r="F167" s="384">
        <f>IFERROR(F166/F165,0)</f>
        <v>0</v>
      </c>
      <c r="G167" s="383"/>
      <c r="H167" s="382"/>
      <c r="I167" s="381"/>
      <c r="J167" s="381"/>
      <c r="K167" s="381"/>
      <c r="M167" s="748"/>
      <c r="N167" s="385" t="s">
        <v>270</v>
      </c>
      <c r="O167" s="384">
        <f>O166/O165</f>
        <v>0.9194332504509285</v>
      </c>
      <c r="P167" s="384">
        <f>IFERROR(P166/P165,0)</f>
        <v>0</v>
      </c>
      <c r="Q167" s="384">
        <f>IFERROR(Q166/Q165,0)</f>
        <v>0</v>
      </c>
      <c r="R167" s="383"/>
      <c r="S167" s="382"/>
      <c r="T167" s="381"/>
      <c r="U167" s="381"/>
      <c r="V167" s="381"/>
      <c r="W167" s="383"/>
      <c r="X167" s="748"/>
      <c r="Y167" s="385" t="s">
        <v>270</v>
      </c>
      <c r="Z167" s="384">
        <f>Z166/Z165</f>
        <v>0.92478159452785158</v>
      </c>
      <c r="AA167" s="384">
        <f>IFERROR(AA166/AA165,0)</f>
        <v>0</v>
      </c>
      <c r="AB167" s="384">
        <f>IFERROR(AB166/AB165,0)</f>
        <v>0</v>
      </c>
      <c r="AC167" s="383"/>
      <c r="AD167" s="382"/>
      <c r="AE167" s="381"/>
      <c r="AF167" s="381"/>
      <c r="AG167" s="381"/>
      <c r="AI167" s="748"/>
      <c r="AJ167" s="385"/>
      <c r="AK167" s="384"/>
      <c r="AL167" s="384"/>
      <c r="AM167" s="384"/>
      <c r="AO167" s="370"/>
      <c r="AP167" s="386"/>
      <c r="AQ167" s="752"/>
      <c r="AR167" s="385" t="s">
        <v>271</v>
      </c>
      <c r="AS167" s="384">
        <f>IFERROR(AS166/AS165,0)</f>
        <v>0.91765759895748489</v>
      </c>
      <c r="AT167" s="384">
        <f>IFERROR(AT166/AT165,0)</f>
        <v>0</v>
      </c>
      <c r="AU167" s="384">
        <f>IFERROR(AU166/AU165,0)</f>
        <v>0</v>
      </c>
      <c r="AV167" s="383"/>
      <c r="AW167" s="382"/>
      <c r="AX167" s="381"/>
      <c r="AY167" s="381"/>
      <c r="AZ167" s="381"/>
      <c r="BA167" s="386"/>
      <c r="BB167" s="752"/>
      <c r="BC167" s="385" t="s">
        <v>271</v>
      </c>
      <c r="BD167" s="384">
        <f>IFERROR(BD166/BD165,0)</f>
        <v>0.91033130267879503</v>
      </c>
      <c r="BE167" s="384">
        <f>IFERROR(BE166/BE165,0)</f>
        <v>0</v>
      </c>
      <c r="BF167" s="384">
        <f>IFERROR(BF166/BF165,0)</f>
        <v>0</v>
      </c>
      <c r="BG167" s="383"/>
      <c r="BH167" s="382"/>
      <c r="BI167" s="381"/>
      <c r="BJ167" s="381"/>
      <c r="BK167" s="381"/>
      <c r="BM167" s="752"/>
      <c r="BN167" s="385" t="s">
        <v>270</v>
      </c>
      <c r="BO167" s="384">
        <f>IFERROR(BO166/BO165,0)</f>
        <v>0.91765759895748489</v>
      </c>
      <c r="BP167" s="384">
        <f>IFERROR(BP166/BP165,0)</f>
        <v>0</v>
      </c>
      <c r="BQ167" s="384">
        <f>IFERROR(BQ166/BQ165,0)</f>
        <v>0</v>
      </c>
      <c r="BR167" s="383"/>
      <c r="BS167" s="382"/>
      <c r="BT167" s="381"/>
      <c r="BU167" s="381"/>
      <c r="BV167" s="381"/>
      <c r="BW167" s="386"/>
      <c r="BX167" s="752"/>
      <c r="BY167" s="385" t="s">
        <v>270</v>
      </c>
      <c r="BZ167" s="384">
        <f>BZ166/BZ165</f>
        <v>0.93001145475372282</v>
      </c>
      <c r="CA167" s="384" t="str">
        <f>IFERROR(CA166/CA165,"")</f>
        <v/>
      </c>
      <c r="CB167" s="384" t="str">
        <f>IFERROR(CB166/CB165,"")</f>
        <v/>
      </c>
      <c r="CC167" s="383"/>
      <c r="CD167" s="382"/>
      <c r="CE167" s="381"/>
      <c r="CF167" s="381"/>
      <c r="CG167" s="381"/>
      <c r="CH167" s="386"/>
      <c r="CI167" s="752"/>
      <c r="CJ167" s="385" t="s">
        <v>270</v>
      </c>
      <c r="CK167" s="384">
        <f>CK166/CK165</f>
        <v>0.92683847953263465</v>
      </c>
      <c r="CL167" s="384" t="str">
        <f>IFERROR(CL166/CL165,"")</f>
        <v/>
      </c>
      <c r="CM167" s="384" t="str">
        <f>IFERROR(CM166/CM165,"")</f>
        <v/>
      </c>
      <c r="CN167" s="383"/>
      <c r="CO167" s="382"/>
      <c r="CP167" s="381"/>
      <c r="CQ167" s="381"/>
      <c r="CR167" s="381"/>
    </row>
    <row r="168" spans="1:96" x14ac:dyDescent="0.2">
      <c r="B168" s="746" t="s">
        <v>223</v>
      </c>
      <c r="C168" s="391" t="s">
        <v>274</v>
      </c>
      <c r="D168" s="390">
        <f>(AS168+BD168+BO168)/3</f>
        <v>21658.066666666666</v>
      </c>
      <c r="E168" s="390">
        <f>(+AT168+BE168)/2</f>
        <v>0</v>
      </c>
      <c r="F168" s="390">
        <f>(+AU168+BF168)/2</f>
        <v>0</v>
      </c>
      <c r="G168" s="386"/>
      <c r="H168" s="382" t="s">
        <v>223</v>
      </c>
      <c r="I168" s="381"/>
      <c r="J168" s="381"/>
      <c r="K168" s="381"/>
      <c r="M168" s="746" t="s">
        <v>223</v>
      </c>
      <c r="N168" s="391" t="s">
        <v>274</v>
      </c>
      <c r="O168" s="390">
        <f>(+BD168+BO168+BZ168)/3</f>
        <v>19565.099999999999</v>
      </c>
      <c r="P168" s="390">
        <f>(+AT168+BE168+BP168)/3</f>
        <v>0</v>
      </c>
      <c r="Q168" s="390">
        <f>(+AU168+BF168+BQ168)/3</f>
        <v>0</v>
      </c>
      <c r="R168" s="386"/>
      <c r="S168" s="382" t="s">
        <v>223</v>
      </c>
      <c r="T168" s="381"/>
      <c r="U168" s="381"/>
      <c r="V168" s="381"/>
      <c r="W168" s="386"/>
      <c r="X168" s="746" t="s">
        <v>223</v>
      </c>
      <c r="Y168" s="391" t="s">
        <v>274</v>
      </c>
      <c r="Z168" s="390">
        <f>(+BO168+BZ168+CK168)/3</f>
        <v>17153.766666666666</v>
      </c>
      <c r="AA168" s="390">
        <f>(+BE168+BP168+CA168)/3</f>
        <v>0</v>
      </c>
      <c r="AB168" s="390">
        <f>(+BF168+BQ168+CB168)/3</f>
        <v>0</v>
      </c>
      <c r="AC168" s="386"/>
      <c r="AD168" s="382" t="s">
        <v>223</v>
      </c>
      <c r="AE168" s="381"/>
      <c r="AF168" s="381"/>
      <c r="AG168" s="381"/>
      <c r="AI168" s="746" t="s">
        <v>223</v>
      </c>
      <c r="AJ168" s="391" t="s">
        <v>274</v>
      </c>
      <c r="AK168" s="390">
        <f t="shared" ref="AK168:AM169" si="98">IFERROR(Z168-O168,0)</f>
        <v>-2411.3333333333321</v>
      </c>
      <c r="AL168" s="390">
        <f t="shared" si="98"/>
        <v>0</v>
      </c>
      <c r="AM168" s="390">
        <f t="shared" si="98"/>
        <v>0</v>
      </c>
      <c r="AO168" s="370"/>
      <c r="AP168" s="386"/>
      <c r="AQ168" s="746" t="s">
        <v>223</v>
      </c>
      <c r="AR168" s="391" t="s">
        <v>275</v>
      </c>
      <c r="AS168" s="390">
        <v>21766</v>
      </c>
      <c r="AT168" s="390"/>
      <c r="AU168" s="390"/>
      <c r="AV168" s="386"/>
      <c r="AW168" s="382" t="s">
        <v>223</v>
      </c>
      <c r="AX168" s="381"/>
      <c r="AY168" s="381"/>
      <c r="AZ168" s="381"/>
      <c r="BA168" s="386"/>
      <c r="BB168" s="746" t="s">
        <v>223</v>
      </c>
      <c r="BC168" s="391" t="s">
        <v>275</v>
      </c>
      <c r="BD168" s="390">
        <v>22205</v>
      </c>
      <c r="BE168" s="390">
        <v>0</v>
      </c>
      <c r="BF168" s="390">
        <v>0</v>
      </c>
      <c r="BG168" s="386"/>
      <c r="BH168" s="382" t="s">
        <v>223</v>
      </c>
      <c r="BI168" s="381"/>
      <c r="BJ168" s="381"/>
      <c r="BK168" s="381"/>
      <c r="BM168" s="746" t="s">
        <v>223</v>
      </c>
      <c r="BN168" s="391" t="s">
        <v>274</v>
      </c>
      <c r="BO168" s="390">
        <v>21003.200000000001</v>
      </c>
      <c r="BP168" s="390"/>
      <c r="BQ168" s="390"/>
      <c r="BR168" s="386"/>
      <c r="BS168" s="382" t="s">
        <v>223</v>
      </c>
      <c r="BT168" s="381"/>
      <c r="BU168" s="381"/>
      <c r="BV168" s="381"/>
      <c r="BW168" s="386"/>
      <c r="BX168" s="746" t="s">
        <v>223</v>
      </c>
      <c r="BY168" s="391" t="s">
        <v>274</v>
      </c>
      <c r="BZ168" s="390">
        <v>15487.1</v>
      </c>
      <c r="CA168" s="390"/>
      <c r="CB168" s="390"/>
      <c r="CC168" s="386"/>
      <c r="CD168" s="382" t="s">
        <v>223</v>
      </c>
      <c r="CE168" s="381"/>
      <c r="CF168" s="381"/>
      <c r="CG168" s="381"/>
      <c r="CH168" s="386"/>
      <c r="CI168" s="746" t="s">
        <v>223</v>
      </c>
      <c r="CJ168" s="391" t="s">
        <v>274</v>
      </c>
      <c r="CK168" s="390">
        <f>'AY2013-14-Census'!D37</f>
        <v>14971</v>
      </c>
      <c r="CL168" s="390"/>
      <c r="CM168" s="390"/>
      <c r="CN168" s="386"/>
      <c r="CO168" s="382" t="s">
        <v>223</v>
      </c>
      <c r="CP168" s="381"/>
      <c r="CQ168" s="381"/>
      <c r="CR168" s="381"/>
    </row>
    <row r="169" spans="1:96" x14ac:dyDescent="0.2">
      <c r="B169" s="747"/>
      <c r="C169" s="389" t="s">
        <v>272</v>
      </c>
      <c r="D169" s="388">
        <f>(AS169+BD169+BO169)/3</f>
        <v>19986.180388816418</v>
      </c>
      <c r="E169" s="388">
        <f>(+AT169+BE169)/2</f>
        <v>0</v>
      </c>
      <c r="F169" s="388">
        <f>(+AU169+BF169)/2</f>
        <v>0</v>
      </c>
      <c r="G169" s="387"/>
      <c r="H169" s="382"/>
      <c r="I169" s="375">
        <f>ROUND(((+D169*Matrices!$C$65)+(D169*Matrices!$E$67))*Matrices!$D$59,0)</f>
        <v>6825081</v>
      </c>
      <c r="J169" s="375">
        <f>ROUND(((+E169*Matrices!$D$65)+(E169*Matrices!$E$67))*Matrices!$D$59,0)</f>
        <v>0</v>
      </c>
      <c r="K169" s="375">
        <f>ROUND(((+F169*Matrices!$E$65)+(F169*Matrices!$E$67))*Matrices!$D$59,0)</f>
        <v>0</v>
      </c>
      <c r="M169" s="747"/>
      <c r="N169" s="389" t="s">
        <v>272</v>
      </c>
      <c r="O169" s="388">
        <f>(+BD169+BO169+BZ169)/3</f>
        <v>18164.71038678498</v>
      </c>
      <c r="P169" s="388">
        <f>(+AT169+BE169+BP169)/3</f>
        <v>0</v>
      </c>
      <c r="Q169" s="388">
        <f>(+AU169+BF169+BQ169)/3</f>
        <v>0</v>
      </c>
      <c r="R169" s="387"/>
      <c r="S169" s="382"/>
      <c r="T169" s="375">
        <f>ROUND(((+O169*Matrices!$C$65)+(O169*Matrices!$E$67))*Matrices!$D$59,0)</f>
        <v>6203067</v>
      </c>
      <c r="U169" s="375">
        <f>ROUND(((+P169*Matrices!$D$65)+(P169*Matrices!$E$67))*Matrices!$D$59,0)</f>
        <v>0</v>
      </c>
      <c r="V169" s="375">
        <f>ROUND(((+Q169*Matrices!$E$65)+(Q169*Matrices!$E$67))*Matrices!$D$59,0)</f>
        <v>0</v>
      </c>
      <c r="W169" s="387"/>
      <c r="X169" s="747"/>
      <c r="Y169" s="389" t="s">
        <v>272</v>
      </c>
      <c r="Z169" s="388">
        <f>(+BO169+BZ169+CK169)/3</f>
        <v>16131.676666666666</v>
      </c>
      <c r="AA169" s="388">
        <f>(+BE169+BP169+CA169)/3</f>
        <v>0</v>
      </c>
      <c r="AB169" s="388">
        <f>(+BF169+BQ169+CB169)/3</f>
        <v>0</v>
      </c>
      <c r="AC169" s="387"/>
      <c r="AD169" s="382"/>
      <c r="AE169" s="375">
        <f>ROUND(((+Z169*Matrices!$C$65)+(Z169*Matrices!$E$67))*Matrices!$D$59,0)</f>
        <v>5508806</v>
      </c>
      <c r="AF169" s="375">
        <f>ROUND(((+AA169*Matrices!$D$65)+(AA169*Matrices!$E$67))*Matrices!$D$59,0)</f>
        <v>0</v>
      </c>
      <c r="AG169" s="375">
        <f>ROUND(((+AB169*Matrices!$E$65)+(AB169*Matrices!$E$67))*Matrices!$D$59,0)</f>
        <v>0</v>
      </c>
      <c r="AI169" s="747"/>
      <c r="AJ169" s="389" t="s">
        <v>272</v>
      </c>
      <c r="AK169" s="388">
        <f t="shared" si="98"/>
        <v>-2033.0337201183138</v>
      </c>
      <c r="AL169" s="388">
        <f t="shared" si="98"/>
        <v>0</v>
      </c>
      <c r="AM169" s="388">
        <f t="shared" si="98"/>
        <v>0</v>
      </c>
      <c r="AO169" s="370"/>
      <c r="AP169" s="386"/>
      <c r="AQ169" s="751"/>
      <c r="AR169" s="389" t="s">
        <v>273</v>
      </c>
      <c r="AS169" s="388">
        <f>AS168*BO170</f>
        <v>20241.410006094309</v>
      </c>
      <c r="AT169" s="388"/>
      <c r="AU169" s="388"/>
      <c r="AV169" s="387"/>
      <c r="AW169" s="382"/>
      <c r="AX169" s="375">
        <f>ROUND(((+AS169*Matrices!$C$65)+(AS169*Matrices!$E$67))*Matrices!$D$59,0)</f>
        <v>6912239</v>
      </c>
      <c r="AY169" s="375">
        <f>ROUND(((+AT169*Matrices!$D$65)+(AT169*Matrices!$E$67))*Matrices!$D$59,0)</f>
        <v>0</v>
      </c>
      <c r="AZ169" s="375">
        <f>ROUND(((+AU169*Matrices!$E$65)+(AU169*Matrices!$E$67))*Matrices!$D$59,0)</f>
        <v>0</v>
      </c>
      <c r="BA169" s="386"/>
      <c r="BB169" s="751"/>
      <c r="BC169" s="389" t="s">
        <v>273</v>
      </c>
      <c r="BD169" s="388">
        <v>20185.091160354943</v>
      </c>
      <c r="BE169" s="388">
        <v>0</v>
      </c>
      <c r="BF169" s="388">
        <v>0</v>
      </c>
      <c r="BG169" s="387"/>
      <c r="BH169" s="382"/>
      <c r="BI169" s="375">
        <f>ROUND(((+BD169*Matrices!$C$65)+(BD169*Matrices!$E$67))*Matrices!$D$59,0)</f>
        <v>6893007</v>
      </c>
      <c r="BJ169" s="375">
        <f>ROUND(((+BE169*Matrices!$D$65)+(BE169*Matrices!$E$67))*Matrices!$D$59,0)</f>
        <v>0</v>
      </c>
      <c r="BK169" s="375">
        <f>ROUND(((+BF169*Matrices!$E$65)+(BF169*Matrices!$E$67))*Matrices!$D$59,0)</f>
        <v>0</v>
      </c>
      <c r="BM169" s="751"/>
      <c r="BN169" s="389" t="s">
        <v>272</v>
      </c>
      <c r="BO169" s="388">
        <v>19532.04</v>
      </c>
      <c r="BP169" s="388"/>
      <c r="BQ169" s="388"/>
      <c r="BR169" s="387"/>
      <c r="BS169" s="382"/>
      <c r="BT169" s="375">
        <f>ROUND(((+BO169*Matrices!$C$65)+(BO169*Matrices!$E$67))*Matrices!$D$59,0)</f>
        <v>6669996</v>
      </c>
      <c r="BU169" s="375">
        <f>ROUND(((+BP169*Matrices!$D$65)+(BP169*Matrices!$E$67))*Matrices!$D$59,0)</f>
        <v>0</v>
      </c>
      <c r="BV169" s="375">
        <f>ROUND(((+BQ169*Matrices!$E$65)+(BQ169*Matrices!$E$67))*Matrices!$D$59,0)</f>
        <v>0</v>
      </c>
      <c r="BW169" s="386"/>
      <c r="BX169" s="751"/>
      <c r="BY169" s="389" t="s">
        <v>272</v>
      </c>
      <c r="BZ169" s="388">
        <v>14777</v>
      </c>
      <c r="CA169" s="388"/>
      <c r="CB169" s="388"/>
      <c r="CC169" s="387"/>
      <c r="CD169" s="382"/>
      <c r="CE169" s="375">
        <f>ROUND(((+BZ169*Matrices!$C$65)+(BZ169*Matrices!$E$67))*Matrices!$D$59,0)</f>
        <v>5046198</v>
      </c>
      <c r="CF169" s="375">
        <f>ROUND(((+CA169*Matrices!$D$65)+(CA169*Matrices!$E$67))*Matrices!$D$59,0)</f>
        <v>0</v>
      </c>
      <c r="CG169" s="375">
        <f>ROUND(((+CB169*Matrices!$E$65)+(CB169*Matrices!$E$67))*Matrices!$D$59,0)</f>
        <v>0</v>
      </c>
      <c r="CH169" s="386"/>
      <c r="CI169" s="751"/>
      <c r="CJ169" s="389" t="s">
        <v>272</v>
      </c>
      <c r="CK169" s="388">
        <f>'AY2013-14-end_of_course'!D37</f>
        <v>14085.99</v>
      </c>
      <c r="CL169" s="388"/>
      <c r="CM169" s="388"/>
      <c r="CN169" s="387"/>
      <c r="CO169" s="382"/>
      <c r="CP169" s="375">
        <f>ROUND(((+CK169*Matrices!$C$65)+(CK169*Matrices!$E$67))*Matrices!$D$59,0)</f>
        <v>4810225</v>
      </c>
      <c r="CQ169" s="375">
        <f>ROUND(((+CL169*Matrices!$D$65)+(CL169*Matrices!$E$67))*Matrices!$D$59,0)</f>
        <v>0</v>
      </c>
      <c r="CR169" s="375">
        <f>ROUND(((+CM169*Matrices!$E$65)+(CM169*Matrices!$E$67))*Matrices!$D$59,0)</f>
        <v>0</v>
      </c>
    </row>
    <row r="170" spans="1:96" x14ac:dyDescent="0.2">
      <c r="B170" s="748"/>
      <c r="C170" s="385" t="s">
        <v>270</v>
      </c>
      <c r="D170" s="384">
        <f>D169/D168</f>
        <v>0.92280537761833548</v>
      </c>
      <c r="E170" s="384">
        <f>IFERROR(E169/E168,0)</f>
        <v>0</v>
      </c>
      <c r="F170" s="384">
        <f>IFERROR(F169/F168,0)</f>
        <v>0</v>
      </c>
      <c r="G170" s="383"/>
      <c r="H170" s="382"/>
      <c r="I170" s="381"/>
      <c r="J170" s="381"/>
      <c r="K170" s="381"/>
      <c r="M170" s="748"/>
      <c r="N170" s="385" t="s">
        <v>270</v>
      </c>
      <c r="O170" s="384">
        <f>O169/O168</f>
        <v>0.92842410142472986</v>
      </c>
      <c r="P170" s="384">
        <f>IFERROR(P169/P168,0)</f>
        <v>0</v>
      </c>
      <c r="Q170" s="384">
        <f>IFERROR(Q169/Q168,0)</f>
        <v>0</v>
      </c>
      <c r="R170" s="383"/>
      <c r="S170" s="382"/>
      <c r="T170" s="381"/>
      <c r="U170" s="381"/>
      <c r="V170" s="381"/>
      <c r="W170" s="383"/>
      <c r="X170" s="748"/>
      <c r="Y170" s="385" t="s">
        <v>270</v>
      </c>
      <c r="Z170" s="384">
        <f>Z169/Z168</f>
        <v>0.94041600192766217</v>
      </c>
      <c r="AA170" s="384">
        <f>IFERROR(AA169/AA168,0)</f>
        <v>0</v>
      </c>
      <c r="AB170" s="384">
        <f>IFERROR(AB169/AB168,0)</f>
        <v>0</v>
      </c>
      <c r="AC170" s="383"/>
      <c r="AD170" s="382"/>
      <c r="AE170" s="381"/>
      <c r="AF170" s="381"/>
      <c r="AG170" s="381"/>
      <c r="AI170" s="748"/>
      <c r="AJ170" s="385"/>
      <c r="AK170" s="384"/>
      <c r="AL170" s="384"/>
      <c r="AM170" s="384"/>
      <c r="AO170" s="370"/>
      <c r="AP170" s="386"/>
      <c r="AQ170" s="752"/>
      <c r="AR170" s="385" t="s">
        <v>271</v>
      </c>
      <c r="AS170" s="384">
        <f>IFERROR(AS169/AS168,0)</f>
        <v>0.92995543536223046</v>
      </c>
      <c r="AT170" s="384">
        <f>IFERROR(AT169/AT168,0)</f>
        <v>0</v>
      </c>
      <c r="AU170" s="384">
        <f>IFERROR(AU169/AU168,0)</f>
        <v>0</v>
      </c>
      <c r="AV170" s="383"/>
      <c r="AW170" s="382"/>
      <c r="AX170" s="381"/>
      <c r="AY170" s="381"/>
      <c r="AZ170" s="381"/>
      <c r="BA170" s="386"/>
      <c r="BB170" s="752"/>
      <c r="BC170" s="385" t="s">
        <v>271</v>
      </c>
      <c r="BD170" s="384">
        <f>IFERROR(BD169/BD168,0)</f>
        <v>0.9090336032584978</v>
      </c>
      <c r="BE170" s="384">
        <f>IFERROR(BE169/BE168,0)</f>
        <v>0</v>
      </c>
      <c r="BF170" s="384">
        <f>IFERROR(BF169/BF168,0)</f>
        <v>0</v>
      </c>
      <c r="BG170" s="383"/>
      <c r="BH170" s="382"/>
      <c r="BI170" s="381"/>
      <c r="BJ170" s="381"/>
      <c r="BK170" s="381"/>
      <c r="BM170" s="752"/>
      <c r="BN170" s="385" t="s">
        <v>270</v>
      </c>
      <c r="BO170" s="384">
        <f>IFERROR(BO169/BO168,0)</f>
        <v>0.92995543536223058</v>
      </c>
      <c r="BP170" s="384">
        <f>IFERROR(BP169/BP168,0)</f>
        <v>0</v>
      </c>
      <c r="BQ170" s="384">
        <f>IFERROR(BQ169/BQ168,0)</f>
        <v>0</v>
      </c>
      <c r="BR170" s="383"/>
      <c r="BS170" s="382"/>
      <c r="BT170" s="381"/>
      <c r="BU170" s="381"/>
      <c r="BV170" s="381"/>
      <c r="BW170" s="386"/>
      <c r="BX170" s="752"/>
      <c r="BY170" s="385" t="s">
        <v>270</v>
      </c>
      <c r="BZ170" s="384">
        <f>BZ169/BZ168</f>
        <v>0.95414893685712621</v>
      </c>
      <c r="CA170" s="384" t="str">
        <f>IFERROR(CA169/CA168,"")</f>
        <v/>
      </c>
      <c r="CB170" s="384" t="str">
        <f>IFERROR(CB169/CB168,"")</f>
        <v/>
      </c>
      <c r="CC170" s="383"/>
      <c r="CD170" s="382"/>
      <c r="CE170" s="381"/>
      <c r="CF170" s="381"/>
      <c r="CG170" s="381"/>
      <c r="CH170" s="386"/>
      <c r="CI170" s="752"/>
      <c r="CJ170" s="385" t="s">
        <v>270</v>
      </c>
      <c r="CK170" s="384">
        <f>CK169/CK168</f>
        <v>0.9408850444192105</v>
      </c>
      <c r="CL170" s="384" t="str">
        <f>IFERROR(CL169/CL168,"")</f>
        <v/>
      </c>
      <c r="CM170" s="384" t="str">
        <f>IFERROR(CM169/CM168,"")</f>
        <v/>
      </c>
      <c r="CN170" s="383"/>
      <c r="CO170" s="382"/>
      <c r="CP170" s="381"/>
      <c r="CQ170" s="381"/>
      <c r="CR170" s="381"/>
    </row>
    <row r="171" spans="1:96" x14ac:dyDescent="0.2">
      <c r="B171" s="380" t="s">
        <v>141</v>
      </c>
      <c r="C171" s="379"/>
      <c r="D171" s="378">
        <f>D169+D166+D163</f>
        <v>155865.92331414841</v>
      </c>
      <c r="E171" s="378">
        <f>E169+E166+E163</f>
        <v>0</v>
      </c>
      <c r="F171" s="378">
        <f>F169+F166+F163</f>
        <v>0</v>
      </c>
      <c r="G171" s="377"/>
      <c r="H171" s="376" t="s">
        <v>141</v>
      </c>
      <c r="I171" s="375">
        <f>I163+I166+I169</f>
        <v>29208058</v>
      </c>
      <c r="J171" s="375">
        <f>J163+J166+J169</f>
        <v>0</v>
      </c>
      <c r="K171" s="375">
        <f>K163+K166+K169</f>
        <v>0</v>
      </c>
      <c r="M171" s="380" t="s">
        <v>141</v>
      </c>
      <c r="N171" s="379"/>
      <c r="O171" s="378">
        <f>O169+O166+O163</f>
        <v>159321.67116650564</v>
      </c>
      <c r="P171" s="378">
        <f>P169+P166+P163</f>
        <v>0</v>
      </c>
      <c r="Q171" s="378">
        <f>Q169+Q166+Q163</f>
        <v>0</v>
      </c>
      <c r="R171" s="377"/>
      <c r="S171" s="376" t="s">
        <v>141</v>
      </c>
      <c r="T171" s="375">
        <f>T163+T166+T169</f>
        <v>29466549</v>
      </c>
      <c r="U171" s="375">
        <f>U163+U166+U169</f>
        <v>0</v>
      </c>
      <c r="V171" s="375">
        <f>V163+V166+V169</f>
        <v>0</v>
      </c>
      <c r="W171" s="377"/>
      <c r="X171" s="380" t="s">
        <v>141</v>
      </c>
      <c r="Y171" s="379"/>
      <c r="Z171" s="378">
        <f>Z169+Z166+Z163</f>
        <v>157402.13</v>
      </c>
      <c r="AA171" s="378">
        <f>AA169+AA166+AA163</f>
        <v>0</v>
      </c>
      <c r="AB171" s="378">
        <f>AB169+AB166+AB163</f>
        <v>0</v>
      </c>
      <c r="AC171" s="377"/>
      <c r="AD171" s="376" t="s">
        <v>141</v>
      </c>
      <c r="AE171" s="375">
        <f>AE163+AE166+AE169</f>
        <v>28789718</v>
      </c>
      <c r="AF171" s="375">
        <f>AF163+AF166+AF169</f>
        <v>0</v>
      </c>
      <c r="AG171" s="375">
        <f>AG163+AG166+AG169</f>
        <v>0</v>
      </c>
      <c r="AI171" s="380" t="s">
        <v>141</v>
      </c>
      <c r="AJ171" s="379"/>
      <c r="AK171" s="378">
        <f>AK169+AK166+AK163</f>
        <v>-1919.5411665056272</v>
      </c>
      <c r="AL171" s="378">
        <f>AL169+AL166+AL163</f>
        <v>0</v>
      </c>
      <c r="AM171" s="378">
        <f>AM169+AM166+AM163</f>
        <v>0</v>
      </c>
      <c r="AO171" s="370"/>
      <c r="AP171" s="374"/>
      <c r="AQ171" s="380" t="s">
        <v>141</v>
      </c>
      <c r="AR171" s="379"/>
      <c r="AS171" s="378">
        <f>AS169+AS166+AS163</f>
        <v>145194.89644292832</v>
      </c>
      <c r="AT171" s="378">
        <f>AT169+AT166+AT163</f>
        <v>0</v>
      </c>
      <c r="AU171" s="378">
        <f>AU169+AU166+AU163</f>
        <v>0</v>
      </c>
      <c r="AV171" s="377"/>
      <c r="AW171" s="376" t="s">
        <v>141</v>
      </c>
      <c r="AX171" s="375">
        <f>AX163+AX166+AX169</f>
        <v>27509330</v>
      </c>
      <c r="AY171" s="375">
        <f>AY163+AY166+AY169</f>
        <v>0</v>
      </c>
      <c r="AZ171" s="375">
        <f>AZ163+AZ166+AZ169</f>
        <v>0</v>
      </c>
      <c r="BA171" s="374"/>
      <c r="BB171" s="380" t="s">
        <v>141</v>
      </c>
      <c r="BC171" s="379"/>
      <c r="BD171" s="378">
        <f>BD169+BD166+BD163</f>
        <v>157099.58349951694</v>
      </c>
      <c r="BE171" s="378">
        <f>BE169+BE166+BE163</f>
        <v>0</v>
      </c>
      <c r="BF171" s="378">
        <f>BF169+BF166+BF163</f>
        <v>0</v>
      </c>
      <c r="BG171" s="377"/>
      <c r="BH171" s="376" t="s">
        <v>141</v>
      </c>
      <c r="BI171" s="375">
        <f>BI163+BI166+BI169</f>
        <v>29448784</v>
      </c>
      <c r="BJ171" s="375">
        <f>BJ163+BJ166+BJ169</f>
        <v>0</v>
      </c>
      <c r="BK171" s="375">
        <f>BK163+BK166+BK169</f>
        <v>0</v>
      </c>
      <c r="BM171" s="380" t="s">
        <v>141</v>
      </c>
      <c r="BN171" s="379"/>
      <c r="BO171" s="378">
        <f>BO169+BO166+BO163</f>
        <v>165303.28999999998</v>
      </c>
      <c r="BP171" s="378">
        <f>BP169+BP166+BP163</f>
        <v>0</v>
      </c>
      <c r="BQ171" s="378">
        <f>BQ169+BQ166+BQ163</f>
        <v>0</v>
      </c>
      <c r="BR171" s="377"/>
      <c r="BS171" s="376" t="s">
        <v>141</v>
      </c>
      <c r="BT171" s="375">
        <f>BT163+BT166+BT169</f>
        <v>30666060</v>
      </c>
      <c r="BU171" s="375">
        <f>BU163+BU166+BU169</f>
        <v>0</v>
      </c>
      <c r="BV171" s="375">
        <f>BV163+BV166+BV169</f>
        <v>0</v>
      </c>
      <c r="BW171" s="374"/>
      <c r="BX171" s="380" t="s">
        <v>141</v>
      </c>
      <c r="BY171" s="379"/>
      <c r="BZ171" s="378">
        <f>BZ169+BZ166+BZ163</f>
        <v>155562.14000000001</v>
      </c>
      <c r="CA171" s="378">
        <f>CA169+CA166+CA163</f>
        <v>0</v>
      </c>
      <c r="CB171" s="378">
        <f>CB169+CB166+CB163</f>
        <v>0</v>
      </c>
      <c r="CC171" s="377"/>
      <c r="CD171" s="376" t="s">
        <v>141</v>
      </c>
      <c r="CE171" s="375">
        <f>CE163+CE166+CE169</f>
        <v>28284802</v>
      </c>
      <c r="CF171" s="375">
        <f>CF163+CF166+CF169</f>
        <v>0</v>
      </c>
      <c r="CG171" s="375">
        <f>CG163+CG166+CG169</f>
        <v>0</v>
      </c>
      <c r="CH171" s="374"/>
      <c r="CI171" s="380" t="s">
        <v>141</v>
      </c>
      <c r="CJ171" s="379"/>
      <c r="CK171" s="378">
        <f>CK169+CK166+CK163</f>
        <v>151340.96000000002</v>
      </c>
      <c r="CL171" s="378">
        <f>CL169+CL166+CL163</f>
        <v>0</v>
      </c>
      <c r="CM171" s="378">
        <f>CM169+CM166+CM163</f>
        <v>0</v>
      </c>
      <c r="CN171" s="377"/>
      <c r="CO171" s="376" t="s">
        <v>141</v>
      </c>
      <c r="CP171" s="375">
        <f>CP163+CP166+CP169</f>
        <v>27418292</v>
      </c>
      <c r="CQ171" s="375">
        <f>CQ163+CQ166+CQ169</f>
        <v>0</v>
      </c>
      <c r="CR171" s="375">
        <f>CR163+CR166+CR169</f>
        <v>0</v>
      </c>
    </row>
    <row r="172" spans="1:96" x14ac:dyDescent="0.2">
      <c r="D172" s="373" t="s">
        <v>269</v>
      </c>
      <c r="E172" s="373"/>
      <c r="F172" s="350">
        <f>SUM(D171:F171)</f>
        <v>155865.92331414841</v>
      </c>
      <c r="G172" s="350"/>
      <c r="H172" s="369"/>
      <c r="I172" s="372" t="s">
        <v>268</v>
      </c>
      <c r="J172" s="371"/>
      <c r="K172" s="368">
        <f>SUM(I171:K171)</f>
        <v>29208058</v>
      </c>
      <c r="O172" s="373" t="s">
        <v>269</v>
      </c>
      <c r="P172" s="373"/>
      <c r="Q172" s="350">
        <f>SUM(O171:Q171)</f>
        <v>159321.67116650564</v>
      </c>
      <c r="R172" s="350"/>
      <c r="S172" s="369"/>
      <c r="T172" s="372" t="s">
        <v>268</v>
      </c>
      <c r="U172" s="371"/>
      <c r="V172" s="368">
        <f>SUM(T171:V171)</f>
        <v>29466549</v>
      </c>
      <c r="W172" s="350"/>
      <c r="Z172" s="373" t="s">
        <v>269</v>
      </c>
      <c r="AA172" s="373"/>
      <c r="AB172" s="350">
        <f>SUM(Z171:AB171)</f>
        <v>157402.13</v>
      </c>
      <c r="AC172" s="350"/>
      <c r="AD172" s="369"/>
      <c r="AE172" s="372" t="s">
        <v>268</v>
      </c>
      <c r="AF172" s="371"/>
      <c r="AG172" s="368">
        <f>SUM(AE171:AG171)</f>
        <v>28789718</v>
      </c>
      <c r="AK172" s="373" t="s">
        <v>269</v>
      </c>
      <c r="AL172" s="373"/>
      <c r="AM172" s="350">
        <f>SUM(AK171:AM171)</f>
        <v>-1919.5411665056272</v>
      </c>
      <c r="AO172" s="368">
        <f>ROUND(AG172-V172,0)</f>
        <v>-676831</v>
      </c>
      <c r="AP172" s="374"/>
      <c r="AS172" s="373" t="s">
        <v>269</v>
      </c>
      <c r="AT172" s="373"/>
      <c r="AU172" s="350">
        <f>SUM(AS171:AU171)</f>
        <v>145194.89644292832</v>
      </c>
      <c r="AV172" s="350"/>
      <c r="AW172" s="369"/>
      <c r="AX172" s="372" t="s">
        <v>268</v>
      </c>
      <c r="AY172" s="371"/>
      <c r="AZ172" s="368">
        <f>SUM(AX171:AZ171)</f>
        <v>27509330</v>
      </c>
      <c r="BA172" s="374"/>
      <c r="BD172" s="373" t="s">
        <v>269</v>
      </c>
      <c r="BE172" s="373"/>
      <c r="BF172" s="350">
        <f>SUM(BD171:BF171)</f>
        <v>157099.58349951694</v>
      </c>
      <c r="BG172" s="350"/>
      <c r="BH172" s="369"/>
      <c r="BI172" s="372" t="s">
        <v>268</v>
      </c>
      <c r="BJ172" s="371"/>
      <c r="BK172" s="368">
        <f>SUM(BI171:BK171)</f>
        <v>29448784</v>
      </c>
      <c r="BO172" s="373" t="s">
        <v>269</v>
      </c>
      <c r="BP172" s="373"/>
      <c r="BQ172" s="350">
        <f>SUM(BO171:BQ171)</f>
        <v>165303.28999999998</v>
      </c>
      <c r="BR172" s="350"/>
      <c r="BS172" s="369"/>
      <c r="BT172" s="372" t="s">
        <v>268</v>
      </c>
      <c r="BU172" s="371"/>
      <c r="BV172" s="368">
        <f>SUM(BT171:BV171)</f>
        <v>30666060</v>
      </c>
      <c r="BW172" s="374"/>
      <c r="BZ172" s="373" t="s">
        <v>269</v>
      </c>
      <c r="CA172" s="373"/>
      <c r="CB172" s="350">
        <f>SUM(BZ171:CB171)</f>
        <v>155562.14000000001</v>
      </c>
      <c r="CC172" s="350"/>
      <c r="CD172" s="369"/>
      <c r="CE172" s="372" t="s">
        <v>268</v>
      </c>
      <c r="CF172" s="371"/>
      <c r="CG172" s="368">
        <f>SUM(CE171:CG171)</f>
        <v>28284802</v>
      </c>
      <c r="CH172" s="374"/>
      <c r="CK172" s="373" t="s">
        <v>269</v>
      </c>
      <c r="CL172" s="373"/>
      <c r="CM172" s="350">
        <f>SUM(CK171:CM171)</f>
        <v>151340.96000000002</v>
      </c>
      <c r="CN172" s="350"/>
      <c r="CO172" s="369"/>
      <c r="CP172" s="372" t="s">
        <v>268</v>
      </c>
      <c r="CQ172" s="371"/>
      <c r="CR172" s="368">
        <f>SUM(CP171:CR171)</f>
        <v>27418292</v>
      </c>
    </row>
    <row r="173" spans="1:96" x14ac:dyDescent="0.2">
      <c r="H173" s="369"/>
      <c r="I173" s="369"/>
      <c r="J173" s="369"/>
      <c r="K173" s="369"/>
      <c r="S173" s="369"/>
      <c r="T173" s="369"/>
      <c r="U173" s="369"/>
      <c r="V173" s="369"/>
      <c r="AD173" s="369"/>
      <c r="AE173" s="369"/>
      <c r="AF173" s="369"/>
      <c r="AG173" s="369"/>
      <c r="AO173" s="370"/>
      <c r="AW173" s="369"/>
      <c r="AX173" s="369"/>
      <c r="AY173" s="369"/>
      <c r="AZ173" s="369"/>
      <c r="BH173" s="369"/>
      <c r="BI173" s="369"/>
      <c r="BJ173" s="369"/>
      <c r="BK173" s="369"/>
      <c r="BS173" s="369"/>
      <c r="BT173" s="369"/>
      <c r="BU173" s="369"/>
      <c r="BV173" s="369"/>
      <c r="CD173" s="369"/>
      <c r="CE173" s="369"/>
      <c r="CF173" s="369"/>
      <c r="CG173" s="369"/>
      <c r="CO173" s="369"/>
      <c r="CP173" s="369"/>
      <c r="CQ173" s="369"/>
      <c r="CR173" s="369"/>
    </row>
    <row r="174" spans="1:96" x14ac:dyDescent="0.2">
      <c r="A174" s="110" t="s">
        <v>77</v>
      </c>
      <c r="B174" s="402"/>
      <c r="C174" s="401"/>
      <c r="D174" s="749" t="s">
        <v>276</v>
      </c>
      <c r="E174" s="749"/>
      <c r="F174" s="750"/>
      <c r="G174" s="400"/>
      <c r="H174" s="393"/>
      <c r="I174" s="753" t="s">
        <v>276</v>
      </c>
      <c r="J174" s="754"/>
      <c r="K174" s="755"/>
      <c r="M174" s="402"/>
      <c r="N174" s="401"/>
      <c r="O174" s="749" t="s">
        <v>276</v>
      </c>
      <c r="P174" s="749"/>
      <c r="Q174" s="750"/>
      <c r="R174" s="400"/>
      <c r="S174" s="393"/>
      <c r="T174" s="753" t="s">
        <v>276</v>
      </c>
      <c r="U174" s="754"/>
      <c r="V174" s="755"/>
      <c r="W174" s="400"/>
      <c r="X174" s="402"/>
      <c r="Y174" s="401"/>
      <c r="Z174" s="749" t="s">
        <v>276</v>
      </c>
      <c r="AA174" s="749"/>
      <c r="AB174" s="750"/>
      <c r="AC174" s="400"/>
      <c r="AD174" s="393"/>
      <c r="AE174" s="753" t="s">
        <v>276</v>
      </c>
      <c r="AF174" s="754"/>
      <c r="AG174" s="755"/>
      <c r="AI174" s="402"/>
      <c r="AJ174" s="401"/>
      <c r="AK174" s="749" t="s">
        <v>276</v>
      </c>
      <c r="AL174" s="749"/>
      <c r="AM174" s="750"/>
      <c r="AO174" s="370"/>
      <c r="AP174" s="403"/>
      <c r="AQ174" s="402"/>
      <c r="AR174" s="401"/>
      <c r="AS174" s="756" t="s">
        <v>276</v>
      </c>
      <c r="AT174" s="756"/>
      <c r="AU174" s="757"/>
      <c r="AV174" s="400"/>
      <c r="AW174" s="393"/>
      <c r="AX174" s="753" t="s">
        <v>276</v>
      </c>
      <c r="AY174" s="754"/>
      <c r="AZ174" s="755"/>
      <c r="BA174" s="403"/>
      <c r="BB174" s="402"/>
      <c r="BC174" s="401"/>
      <c r="BD174" s="756" t="s">
        <v>276</v>
      </c>
      <c r="BE174" s="756"/>
      <c r="BF174" s="757"/>
      <c r="BG174" s="400"/>
      <c r="BH174" s="393"/>
      <c r="BI174" s="753" t="s">
        <v>276</v>
      </c>
      <c r="BJ174" s="754"/>
      <c r="BK174" s="755"/>
      <c r="BM174" s="402"/>
      <c r="BN174" s="401"/>
      <c r="BO174" s="756" t="s">
        <v>276</v>
      </c>
      <c r="BP174" s="756"/>
      <c r="BQ174" s="757"/>
      <c r="BR174" s="400"/>
      <c r="BS174" s="393"/>
      <c r="BT174" s="753" t="s">
        <v>276</v>
      </c>
      <c r="BU174" s="754"/>
      <c r="BV174" s="755"/>
      <c r="BW174" s="403"/>
      <c r="BX174" s="402"/>
      <c r="BY174" s="401"/>
      <c r="BZ174" s="756" t="s">
        <v>276</v>
      </c>
      <c r="CA174" s="756"/>
      <c r="CB174" s="757"/>
      <c r="CC174" s="400"/>
      <c r="CD174" s="393"/>
      <c r="CE174" s="753" t="s">
        <v>276</v>
      </c>
      <c r="CF174" s="754"/>
      <c r="CG174" s="755"/>
      <c r="CH174" s="403"/>
      <c r="CI174" s="402"/>
      <c r="CJ174" s="401"/>
      <c r="CK174" s="756" t="s">
        <v>276</v>
      </c>
      <c r="CL174" s="756"/>
      <c r="CM174" s="757"/>
      <c r="CN174" s="400"/>
      <c r="CO174" s="393"/>
      <c r="CP174" s="753" t="s">
        <v>276</v>
      </c>
      <c r="CQ174" s="754"/>
      <c r="CR174" s="755"/>
    </row>
    <row r="175" spans="1:96" x14ac:dyDescent="0.2">
      <c r="B175" s="398" t="s">
        <v>229</v>
      </c>
      <c r="C175" s="398"/>
      <c r="D175" s="397" t="s">
        <v>228</v>
      </c>
      <c r="E175" s="396" t="s">
        <v>227</v>
      </c>
      <c r="F175" s="396" t="s">
        <v>226</v>
      </c>
      <c r="G175" s="395"/>
      <c r="H175" s="394" t="s">
        <v>229</v>
      </c>
      <c r="I175" s="393" t="s">
        <v>228</v>
      </c>
      <c r="J175" s="392" t="s">
        <v>227</v>
      </c>
      <c r="K175" s="392" t="s">
        <v>226</v>
      </c>
      <c r="M175" s="398" t="s">
        <v>229</v>
      </c>
      <c r="N175" s="398"/>
      <c r="O175" s="397" t="s">
        <v>228</v>
      </c>
      <c r="P175" s="396" t="s">
        <v>227</v>
      </c>
      <c r="Q175" s="396" t="s">
        <v>226</v>
      </c>
      <c r="R175" s="395"/>
      <c r="S175" s="394" t="s">
        <v>229</v>
      </c>
      <c r="T175" s="393" t="s">
        <v>228</v>
      </c>
      <c r="U175" s="392" t="s">
        <v>227</v>
      </c>
      <c r="V175" s="392" t="s">
        <v>226</v>
      </c>
      <c r="W175" s="395"/>
      <c r="X175" s="398" t="s">
        <v>229</v>
      </c>
      <c r="Y175" s="398"/>
      <c r="Z175" s="397" t="s">
        <v>228</v>
      </c>
      <c r="AA175" s="396" t="s">
        <v>227</v>
      </c>
      <c r="AB175" s="396" t="s">
        <v>226</v>
      </c>
      <c r="AC175" s="395"/>
      <c r="AD175" s="394" t="s">
        <v>229</v>
      </c>
      <c r="AE175" s="393" t="s">
        <v>228</v>
      </c>
      <c r="AF175" s="392" t="s">
        <v>227</v>
      </c>
      <c r="AG175" s="392" t="s">
        <v>226</v>
      </c>
      <c r="AI175" s="398" t="s">
        <v>229</v>
      </c>
      <c r="AJ175" s="398"/>
      <c r="AK175" s="397" t="s">
        <v>228</v>
      </c>
      <c r="AL175" s="396" t="s">
        <v>227</v>
      </c>
      <c r="AM175" s="396" t="s">
        <v>226</v>
      </c>
      <c r="AO175" s="370"/>
      <c r="AP175" s="399"/>
      <c r="AQ175" s="398" t="s">
        <v>229</v>
      </c>
      <c r="AR175" s="398"/>
      <c r="AS175" s="397" t="s">
        <v>228</v>
      </c>
      <c r="AT175" s="396" t="s">
        <v>227</v>
      </c>
      <c r="AU175" s="396" t="s">
        <v>226</v>
      </c>
      <c r="AV175" s="395"/>
      <c r="AW175" s="394" t="s">
        <v>229</v>
      </c>
      <c r="AX175" s="393" t="s">
        <v>228</v>
      </c>
      <c r="AY175" s="392" t="s">
        <v>227</v>
      </c>
      <c r="AZ175" s="392" t="s">
        <v>226</v>
      </c>
      <c r="BA175" s="399"/>
      <c r="BB175" s="398" t="s">
        <v>229</v>
      </c>
      <c r="BC175" s="398"/>
      <c r="BD175" s="397" t="s">
        <v>228</v>
      </c>
      <c r="BE175" s="396" t="s">
        <v>227</v>
      </c>
      <c r="BF175" s="396" t="s">
        <v>226</v>
      </c>
      <c r="BG175" s="395"/>
      <c r="BH175" s="394" t="s">
        <v>229</v>
      </c>
      <c r="BI175" s="393" t="s">
        <v>228</v>
      </c>
      <c r="BJ175" s="392" t="s">
        <v>227</v>
      </c>
      <c r="BK175" s="392" t="s">
        <v>226</v>
      </c>
      <c r="BM175" s="398" t="s">
        <v>229</v>
      </c>
      <c r="BN175" s="398"/>
      <c r="BO175" s="397" t="s">
        <v>228</v>
      </c>
      <c r="BP175" s="396" t="s">
        <v>227</v>
      </c>
      <c r="BQ175" s="396" t="s">
        <v>226</v>
      </c>
      <c r="BR175" s="395"/>
      <c r="BS175" s="394" t="s">
        <v>229</v>
      </c>
      <c r="BT175" s="393" t="s">
        <v>228</v>
      </c>
      <c r="BU175" s="392" t="s">
        <v>227</v>
      </c>
      <c r="BV175" s="392" t="s">
        <v>226</v>
      </c>
      <c r="BW175" s="399"/>
      <c r="BX175" s="398" t="s">
        <v>229</v>
      </c>
      <c r="BY175" s="398"/>
      <c r="BZ175" s="397" t="s">
        <v>228</v>
      </c>
      <c r="CA175" s="396" t="s">
        <v>227</v>
      </c>
      <c r="CB175" s="396" t="s">
        <v>226</v>
      </c>
      <c r="CC175" s="395"/>
      <c r="CD175" s="394" t="s">
        <v>229</v>
      </c>
      <c r="CE175" s="393" t="s">
        <v>228</v>
      </c>
      <c r="CF175" s="392" t="s">
        <v>227</v>
      </c>
      <c r="CG175" s="392" t="s">
        <v>226</v>
      </c>
      <c r="CH175" s="399"/>
      <c r="CI175" s="398" t="s">
        <v>229</v>
      </c>
      <c r="CJ175" s="398"/>
      <c r="CK175" s="397" t="s">
        <v>228</v>
      </c>
      <c r="CL175" s="396" t="s">
        <v>227</v>
      </c>
      <c r="CM175" s="396" t="s">
        <v>226</v>
      </c>
      <c r="CN175" s="395"/>
      <c r="CO175" s="394" t="s">
        <v>229</v>
      </c>
      <c r="CP175" s="393" t="s">
        <v>228</v>
      </c>
      <c r="CQ175" s="392" t="s">
        <v>227</v>
      </c>
      <c r="CR175" s="392" t="s">
        <v>226</v>
      </c>
    </row>
    <row r="176" spans="1:96" x14ac:dyDescent="0.2">
      <c r="B176" s="746" t="s">
        <v>225</v>
      </c>
      <c r="C176" s="391" t="s">
        <v>274</v>
      </c>
      <c r="D176" s="390">
        <f>(AS176+BD176+BO176)/3</f>
        <v>18258.666666666668</v>
      </c>
      <c r="E176" s="390">
        <f>(+AT176+BE176)/2</f>
        <v>0</v>
      </c>
      <c r="F176" s="390">
        <f>(+AU176+BF176)/2</f>
        <v>0</v>
      </c>
      <c r="G176" s="386"/>
      <c r="H176" s="382" t="s">
        <v>225</v>
      </c>
      <c r="I176" s="381"/>
      <c r="J176" s="381"/>
      <c r="K176" s="381"/>
      <c r="M176" s="746" t="s">
        <v>225</v>
      </c>
      <c r="N176" s="391" t="s">
        <v>274</v>
      </c>
      <c r="O176" s="390">
        <f>(+BD176+BO176+BZ176)/3</f>
        <v>17003</v>
      </c>
      <c r="P176" s="390">
        <f>(+AT176+BE176+BP176)/3</f>
        <v>0</v>
      </c>
      <c r="Q176" s="390">
        <f>(+AU176+BF176+BQ176)/3</f>
        <v>0</v>
      </c>
      <c r="R176" s="386"/>
      <c r="S176" s="382" t="s">
        <v>225</v>
      </c>
      <c r="T176" s="381"/>
      <c r="U176" s="381"/>
      <c r="V176" s="381"/>
      <c r="W176" s="386"/>
      <c r="X176" s="746" t="s">
        <v>225</v>
      </c>
      <c r="Y176" s="391" t="s">
        <v>274</v>
      </c>
      <c r="Z176" s="390">
        <f>(+BO176+BZ176+CK176)/3</f>
        <v>14546.666666666666</v>
      </c>
      <c r="AA176" s="390">
        <f>(+BE176+BP176+CA176)/3</f>
        <v>0</v>
      </c>
      <c r="AB176" s="390">
        <f>(+BF176+BQ176+CB176)/3</f>
        <v>0</v>
      </c>
      <c r="AC176" s="386"/>
      <c r="AD176" s="382" t="s">
        <v>225</v>
      </c>
      <c r="AE176" s="381"/>
      <c r="AF176" s="381"/>
      <c r="AG176" s="381"/>
      <c r="AI176" s="746" t="s">
        <v>225</v>
      </c>
      <c r="AJ176" s="391" t="s">
        <v>274</v>
      </c>
      <c r="AK176" s="390">
        <f t="shared" ref="AK176:AM177" si="99">IFERROR(Z176-O176,0)</f>
        <v>-2456.3333333333339</v>
      </c>
      <c r="AL176" s="390">
        <f t="shared" si="99"/>
        <v>0</v>
      </c>
      <c r="AM176" s="390">
        <f t="shared" si="99"/>
        <v>0</v>
      </c>
      <c r="AO176" s="370"/>
      <c r="AP176" s="386"/>
      <c r="AQ176" s="746" t="s">
        <v>225</v>
      </c>
      <c r="AR176" s="391" t="s">
        <v>275</v>
      </c>
      <c r="AS176" s="390">
        <v>18258</v>
      </c>
      <c r="AT176" s="390"/>
      <c r="AU176" s="390"/>
      <c r="AV176" s="386"/>
      <c r="AW176" s="382" t="s">
        <v>225</v>
      </c>
      <c r="AX176" s="381"/>
      <c r="AY176" s="381"/>
      <c r="AZ176" s="381"/>
      <c r="BA176" s="386"/>
      <c r="BB176" s="746" t="s">
        <v>225</v>
      </c>
      <c r="BC176" s="391" t="s">
        <v>275</v>
      </c>
      <c r="BD176" s="390">
        <v>19483</v>
      </c>
      <c r="BE176" s="390">
        <v>0</v>
      </c>
      <c r="BF176" s="390">
        <v>0</v>
      </c>
      <c r="BG176" s="386"/>
      <c r="BH176" s="382" t="s">
        <v>225</v>
      </c>
      <c r="BI176" s="381"/>
      <c r="BJ176" s="381"/>
      <c r="BK176" s="381"/>
      <c r="BM176" s="746" t="s">
        <v>225</v>
      </c>
      <c r="BN176" s="391" t="s">
        <v>274</v>
      </c>
      <c r="BO176" s="390">
        <v>17035</v>
      </c>
      <c r="BP176" s="390"/>
      <c r="BQ176" s="390"/>
      <c r="BR176" s="386"/>
      <c r="BS176" s="382" t="s">
        <v>225</v>
      </c>
      <c r="BT176" s="381"/>
      <c r="BU176" s="381"/>
      <c r="BV176" s="381"/>
      <c r="BW176" s="386"/>
      <c r="BX176" s="746" t="s">
        <v>225</v>
      </c>
      <c r="BY176" s="391" t="s">
        <v>274</v>
      </c>
      <c r="BZ176" s="390">
        <v>14491</v>
      </c>
      <c r="CA176" s="390"/>
      <c r="CB176" s="390"/>
      <c r="CC176" s="386"/>
      <c r="CD176" s="382" t="s">
        <v>225</v>
      </c>
      <c r="CE176" s="381"/>
      <c r="CF176" s="381"/>
      <c r="CG176" s="381"/>
      <c r="CH176" s="386"/>
      <c r="CI176" s="746" t="s">
        <v>225</v>
      </c>
      <c r="CJ176" s="391" t="s">
        <v>274</v>
      </c>
      <c r="CK176" s="390">
        <f>'AY2013-14-Census'!D38</f>
        <v>12114</v>
      </c>
      <c r="CL176" s="390"/>
      <c r="CM176" s="390"/>
      <c r="CN176" s="386"/>
      <c r="CO176" s="382" t="s">
        <v>225</v>
      </c>
      <c r="CP176" s="381"/>
      <c r="CQ176" s="381"/>
      <c r="CR176" s="381"/>
    </row>
    <row r="177" spans="1:96" x14ac:dyDescent="0.2">
      <c r="B177" s="747"/>
      <c r="C177" s="389" t="s">
        <v>272</v>
      </c>
      <c r="D177" s="388">
        <f>(AS177+BD177+BO177)/3</f>
        <v>15832.369854079117</v>
      </c>
      <c r="E177" s="388">
        <f>(+AT177+BE177)/2</f>
        <v>0</v>
      </c>
      <c r="F177" s="388">
        <f>(+AU177+BF177)/2</f>
        <v>0</v>
      </c>
      <c r="G177" s="387"/>
      <c r="H177" s="382"/>
      <c r="I177" s="375">
        <f>ROUND(((+D177*Matrices!$C$63)+(D177*Matrices!$E$67))*Matrices!$D$59,0)</f>
        <v>2432960</v>
      </c>
      <c r="J177" s="375">
        <f>ROUND(((+E177*Matrices!$D$63)+(E177*Matrices!$E$67))*Matrices!$D$59,0)</f>
        <v>0</v>
      </c>
      <c r="K177" s="375">
        <f>ROUND(((+F177*Matrices!$E$63)+(F177*Matrices!$E$67))*Matrices!$D$59,0)</f>
        <v>0</v>
      </c>
      <c r="M177" s="747"/>
      <c r="N177" s="389" t="s">
        <v>272</v>
      </c>
      <c r="O177" s="388">
        <f>(+BD177+BO177+BZ177)/3</f>
        <v>14975.930834077159</v>
      </c>
      <c r="P177" s="388">
        <f>(+AT177+BE177+BP177)/3</f>
        <v>0</v>
      </c>
      <c r="Q177" s="388">
        <f>(+AU177+BF177+BQ177)/3</f>
        <v>0</v>
      </c>
      <c r="R177" s="387"/>
      <c r="S177" s="382"/>
      <c r="T177" s="375">
        <f>ROUND(((+O177*Matrices!$C$63)+(O177*Matrices!$E$67))*Matrices!$D$59,0)</f>
        <v>2301351</v>
      </c>
      <c r="U177" s="375">
        <f>ROUND(((+P177*Matrices!$D$63)+(P177*Matrices!$E$67))*Matrices!$D$59,0)</f>
        <v>0</v>
      </c>
      <c r="V177" s="375">
        <f>ROUND(((+Q177*Matrices!$E$63)+(Q177*Matrices!$E$67))*Matrices!$D$59,0)</f>
        <v>0</v>
      </c>
      <c r="W177" s="387"/>
      <c r="X177" s="747"/>
      <c r="Y177" s="389" t="s">
        <v>272</v>
      </c>
      <c r="Z177" s="388">
        <f>(+BO177+BZ177+CK177)/3</f>
        <v>12975.000066666667</v>
      </c>
      <c r="AA177" s="388">
        <f>(+BE177+BP177+CA177)/3</f>
        <v>0</v>
      </c>
      <c r="AB177" s="388">
        <f>(+BF177+BQ177+CB177)/3</f>
        <v>0</v>
      </c>
      <c r="AC177" s="387"/>
      <c r="AD177" s="382"/>
      <c r="AE177" s="375">
        <f>ROUND(((+Z177*Matrices!$C$63)+(Z177*Matrices!$E$67))*Matrices!$D$59,0)</f>
        <v>1993868</v>
      </c>
      <c r="AF177" s="375">
        <f>ROUND(((+AA177*Matrices!$D$63)+(AA177*Matrices!$E$67))*Matrices!$D$59,0)</f>
        <v>0</v>
      </c>
      <c r="AG177" s="375">
        <f>ROUND(((+AB177*Matrices!$E$63)+(AB177*Matrices!$E$67))*Matrices!$D$59,0)</f>
        <v>0</v>
      </c>
      <c r="AI177" s="747"/>
      <c r="AJ177" s="389" t="s">
        <v>272</v>
      </c>
      <c r="AK177" s="388">
        <f t="shared" si="99"/>
        <v>-2000.9307674104912</v>
      </c>
      <c r="AL177" s="388">
        <f t="shared" si="99"/>
        <v>0</v>
      </c>
      <c r="AM177" s="388">
        <f t="shared" si="99"/>
        <v>0</v>
      </c>
      <c r="AO177" s="370"/>
      <c r="AP177" s="386"/>
      <c r="AQ177" s="751"/>
      <c r="AR177" s="389" t="s">
        <v>273</v>
      </c>
      <c r="AS177" s="388">
        <f>AS176*BO178</f>
        <v>15829.31666000587</v>
      </c>
      <c r="AT177" s="388"/>
      <c r="AU177" s="388"/>
      <c r="AV177" s="387"/>
      <c r="AW177" s="382"/>
      <c r="AX177" s="375">
        <f>ROUND(((+AS177*Matrices!$C$63)+(AS177*Matrices!$E$67))*Matrices!$D$59,0)</f>
        <v>2432491</v>
      </c>
      <c r="AY177" s="375">
        <f>ROUND(((+AT177*Matrices!$D$63)+(AT177*Matrices!$E$67))*Matrices!$D$59,0)</f>
        <v>0</v>
      </c>
      <c r="AZ177" s="375">
        <f>ROUND(((+AU177*Matrices!$E$63)+(AU177*Matrices!$E$67))*Matrices!$D$59,0)</f>
        <v>0</v>
      </c>
      <c r="BA177" s="386"/>
      <c r="BB177" s="751"/>
      <c r="BC177" s="389" t="s">
        <v>273</v>
      </c>
      <c r="BD177" s="388">
        <v>16898.792502231478</v>
      </c>
      <c r="BE177" s="388">
        <v>0</v>
      </c>
      <c r="BF177" s="388">
        <v>0</v>
      </c>
      <c r="BG177" s="387"/>
      <c r="BH177" s="382"/>
      <c r="BI177" s="375">
        <f>ROUND(((+BD177*Matrices!$C$63)+(BD177*Matrices!$E$67))*Matrices!$D$59,0)</f>
        <v>2596837</v>
      </c>
      <c r="BJ177" s="375">
        <f>ROUND(((+BE177*Matrices!$D$63)+(BE177*Matrices!$E$67))*Matrices!$D$59,0)</f>
        <v>0</v>
      </c>
      <c r="BK177" s="375">
        <f>ROUND(((+BF177*Matrices!$E$63)+(BF177*Matrices!$E$67))*Matrices!$D$59,0)</f>
        <v>0</v>
      </c>
      <c r="BM177" s="751"/>
      <c r="BN177" s="389" t="s">
        <v>272</v>
      </c>
      <c r="BO177" s="388">
        <v>14769.000400000001</v>
      </c>
      <c r="BP177" s="388"/>
      <c r="BQ177" s="388"/>
      <c r="BR177" s="387"/>
      <c r="BS177" s="382"/>
      <c r="BT177" s="375">
        <f>ROUND(((+BO177*Matrices!$C$63)+(BO177*Matrices!$E$67))*Matrices!$D$59,0)</f>
        <v>2269552</v>
      </c>
      <c r="BU177" s="375">
        <f>ROUND(((+BP177*Matrices!$D$63)+(BP177*Matrices!$E$67))*Matrices!$D$59,0)</f>
        <v>0</v>
      </c>
      <c r="BV177" s="375">
        <f>ROUND(((+BQ177*Matrices!$E$63)+(BQ177*Matrices!$E$67))*Matrices!$D$59,0)</f>
        <v>0</v>
      </c>
      <c r="BW177" s="386"/>
      <c r="BX177" s="751"/>
      <c r="BY177" s="389" t="s">
        <v>272</v>
      </c>
      <c r="BZ177" s="388">
        <v>13259.999599999999</v>
      </c>
      <c r="CA177" s="388"/>
      <c r="CB177" s="388"/>
      <c r="CC177" s="387"/>
      <c r="CD177" s="382"/>
      <c r="CE177" s="375">
        <f>ROUND(((+BZ177*Matrices!$C$63)+(BZ177*Matrices!$E$67))*Matrices!$D$59,0)</f>
        <v>2037664</v>
      </c>
      <c r="CF177" s="375">
        <f>ROUND(((+CA177*Matrices!$D$63)+(CA177*Matrices!$E$67))*Matrices!$D$59,0)</f>
        <v>0</v>
      </c>
      <c r="CG177" s="375">
        <f>ROUND(((+CB177*Matrices!$E$63)+(CB177*Matrices!$E$67))*Matrices!$D$59,0)</f>
        <v>0</v>
      </c>
      <c r="CH177" s="386"/>
      <c r="CI177" s="751"/>
      <c r="CJ177" s="389" t="s">
        <v>272</v>
      </c>
      <c r="CK177" s="388">
        <f>'AY2013-14-end_of_course'!D38</f>
        <v>10896.0002</v>
      </c>
      <c r="CL177" s="388"/>
      <c r="CM177" s="388"/>
      <c r="CN177" s="387"/>
      <c r="CO177" s="382"/>
      <c r="CP177" s="375">
        <f>ROUND(((+CK177*Matrices!$C$63)+(CK177*Matrices!$E$67))*Matrices!$D$59,0)</f>
        <v>1674388</v>
      </c>
      <c r="CQ177" s="375">
        <f>ROUND(((+CL177*Matrices!$D$63)+(CL177*Matrices!$E$67))*Matrices!$D$59,0)</f>
        <v>0</v>
      </c>
      <c r="CR177" s="375">
        <f>ROUND(((+CM177*Matrices!$E$63)+(CM177*Matrices!$E$67))*Matrices!$D$59,0)</f>
        <v>0</v>
      </c>
    </row>
    <row r="178" spans="1:96" x14ac:dyDescent="0.2">
      <c r="B178" s="748"/>
      <c r="C178" s="385" t="s">
        <v>270</v>
      </c>
      <c r="D178" s="384">
        <f>D177/D176</f>
        <v>0.86711533449389055</v>
      </c>
      <c r="E178" s="384">
        <f>IFERROR(E177/E176,0)</f>
        <v>0</v>
      </c>
      <c r="F178" s="384">
        <f>IFERROR(F177/F176,0)</f>
        <v>0</v>
      </c>
      <c r="G178" s="383"/>
      <c r="H178" s="382"/>
      <c r="I178" s="381"/>
      <c r="J178" s="381"/>
      <c r="K178" s="381"/>
      <c r="M178" s="748"/>
      <c r="N178" s="385" t="s">
        <v>270</v>
      </c>
      <c r="O178" s="384">
        <f>O177/O176</f>
        <v>0.88078167582645173</v>
      </c>
      <c r="P178" s="384">
        <f>IFERROR(P177/P176,0)</f>
        <v>0</v>
      </c>
      <c r="Q178" s="384">
        <f>IFERROR(Q177/Q176,0)</f>
        <v>0</v>
      </c>
      <c r="R178" s="383"/>
      <c r="S178" s="382"/>
      <c r="T178" s="381"/>
      <c r="U178" s="381"/>
      <c r="V178" s="381"/>
      <c r="W178" s="383"/>
      <c r="X178" s="748"/>
      <c r="Y178" s="385" t="s">
        <v>270</v>
      </c>
      <c r="Z178" s="384">
        <f>Z177/Z176</f>
        <v>0.89195692483959677</v>
      </c>
      <c r="AA178" s="384">
        <f>IFERROR(AA177/AA176,0)</f>
        <v>0</v>
      </c>
      <c r="AB178" s="384">
        <f>IFERROR(AB177/AB176,0)</f>
        <v>0</v>
      </c>
      <c r="AC178" s="383"/>
      <c r="AD178" s="382"/>
      <c r="AE178" s="381"/>
      <c r="AF178" s="381"/>
      <c r="AG178" s="381"/>
      <c r="AI178" s="748"/>
      <c r="AJ178" s="385"/>
      <c r="AK178" s="384"/>
      <c r="AL178" s="384"/>
      <c r="AM178" s="384"/>
      <c r="AO178" s="370"/>
      <c r="AP178" s="386"/>
      <c r="AQ178" s="752"/>
      <c r="AR178" s="385" t="s">
        <v>271</v>
      </c>
      <c r="AS178" s="384">
        <f>IFERROR(AS177/AS176,0)</f>
        <v>0.86697977105958324</v>
      </c>
      <c r="AT178" s="384">
        <f>IFERROR(AT177/AT176,0)</f>
        <v>0</v>
      </c>
      <c r="AU178" s="384">
        <f>IFERROR(AU177/AU176,0)</f>
        <v>0</v>
      </c>
      <c r="AV178" s="383"/>
      <c r="AW178" s="382"/>
      <c r="AX178" s="381"/>
      <c r="AY178" s="381"/>
      <c r="AZ178" s="381"/>
      <c r="BA178" s="386"/>
      <c r="BB178" s="752"/>
      <c r="BC178" s="385" t="s">
        <v>271</v>
      </c>
      <c r="BD178" s="384">
        <f>IFERROR(BD177/BD176,0)</f>
        <v>0.86736090449271042</v>
      </c>
      <c r="BE178" s="384">
        <f>IFERROR(BE177/BE176,0)</f>
        <v>0</v>
      </c>
      <c r="BF178" s="384">
        <f>IFERROR(BF177/BF176,0)</f>
        <v>0</v>
      </c>
      <c r="BG178" s="383"/>
      <c r="BH178" s="382"/>
      <c r="BI178" s="381"/>
      <c r="BJ178" s="381"/>
      <c r="BK178" s="381"/>
      <c r="BM178" s="752"/>
      <c r="BN178" s="385" t="s">
        <v>270</v>
      </c>
      <c r="BO178" s="384">
        <f>IFERROR(BO177/BO176,0)</f>
        <v>0.86697977105958324</v>
      </c>
      <c r="BP178" s="384">
        <f>IFERROR(BP177/BP176,0)</f>
        <v>0</v>
      </c>
      <c r="BQ178" s="384">
        <f>IFERROR(BQ177/BQ176,0)</f>
        <v>0</v>
      </c>
      <c r="BR178" s="383"/>
      <c r="BS178" s="382"/>
      <c r="BT178" s="381"/>
      <c r="BU178" s="381"/>
      <c r="BV178" s="381"/>
      <c r="BW178" s="386"/>
      <c r="BX178" s="752"/>
      <c r="BY178" s="385" t="s">
        <v>270</v>
      </c>
      <c r="BZ178" s="384">
        <f>BZ177/BZ176</f>
        <v>0.91505069353391755</v>
      </c>
      <c r="CA178" s="384" t="str">
        <f>IFERROR(CA177/CA176,"")</f>
        <v/>
      </c>
      <c r="CB178" s="384" t="str">
        <f>IFERROR(CB177/CB176,"")</f>
        <v/>
      </c>
      <c r="CC178" s="383"/>
      <c r="CD178" s="382"/>
      <c r="CE178" s="381"/>
      <c r="CF178" s="381"/>
      <c r="CG178" s="381"/>
      <c r="CH178" s="386"/>
      <c r="CI178" s="752"/>
      <c r="CJ178" s="385" t="s">
        <v>270</v>
      </c>
      <c r="CK178" s="384">
        <f>CK177/CK176</f>
        <v>0.89945519233944204</v>
      </c>
      <c r="CL178" s="384" t="str">
        <f>IFERROR(CL177/CL176,"")</f>
        <v/>
      </c>
      <c r="CM178" s="384" t="str">
        <f>IFERROR(CM177/CM176,"")</f>
        <v/>
      </c>
      <c r="CN178" s="383"/>
      <c r="CO178" s="382"/>
      <c r="CP178" s="381"/>
      <c r="CQ178" s="381"/>
      <c r="CR178" s="381"/>
    </row>
    <row r="179" spans="1:96" x14ac:dyDescent="0.2">
      <c r="B179" s="746" t="s">
        <v>224</v>
      </c>
      <c r="C179" s="391" t="s">
        <v>274</v>
      </c>
      <c r="D179" s="390">
        <f>(AS179+BD179+BO179)/3</f>
        <v>3420.6666666666665</v>
      </c>
      <c r="E179" s="390">
        <f>(+AT179+BE179)/2</f>
        <v>0</v>
      </c>
      <c r="F179" s="390">
        <f>(+AU179+BF179)/2</f>
        <v>0</v>
      </c>
      <c r="G179" s="386"/>
      <c r="H179" s="382" t="s">
        <v>224</v>
      </c>
      <c r="I179" s="381"/>
      <c r="J179" s="381"/>
      <c r="K179" s="381"/>
      <c r="M179" s="746" t="s">
        <v>224</v>
      </c>
      <c r="N179" s="391" t="s">
        <v>274</v>
      </c>
      <c r="O179" s="390">
        <f>(+BD179+BO179+BZ179)/3</f>
        <v>3148.6666666666665</v>
      </c>
      <c r="P179" s="390">
        <f>(+AT179+BE179+BP179)/3</f>
        <v>0</v>
      </c>
      <c r="Q179" s="390">
        <f>(+AU179+BF179+BQ179)/3</f>
        <v>0</v>
      </c>
      <c r="R179" s="386"/>
      <c r="S179" s="382" t="s">
        <v>224</v>
      </c>
      <c r="T179" s="381"/>
      <c r="U179" s="381"/>
      <c r="V179" s="381"/>
      <c r="W179" s="386"/>
      <c r="X179" s="746" t="s">
        <v>224</v>
      </c>
      <c r="Y179" s="391" t="s">
        <v>274</v>
      </c>
      <c r="Z179" s="390">
        <f>(+BO179+BZ179+CK179)/3</f>
        <v>2796.3333333333335</v>
      </c>
      <c r="AA179" s="390">
        <f>(+BE179+BP179+CA179)/3</f>
        <v>0</v>
      </c>
      <c r="AB179" s="390">
        <f>(+BF179+BQ179+CB179)/3</f>
        <v>0</v>
      </c>
      <c r="AC179" s="386"/>
      <c r="AD179" s="382" t="s">
        <v>224</v>
      </c>
      <c r="AE179" s="381"/>
      <c r="AF179" s="381"/>
      <c r="AG179" s="381"/>
      <c r="AI179" s="746" t="s">
        <v>224</v>
      </c>
      <c r="AJ179" s="391" t="s">
        <v>274</v>
      </c>
      <c r="AK179" s="390">
        <f t="shared" ref="AK179:AM180" si="100">IFERROR(Z179-O179,0)</f>
        <v>-352.33333333333303</v>
      </c>
      <c r="AL179" s="390">
        <f t="shared" si="100"/>
        <v>0</v>
      </c>
      <c r="AM179" s="390">
        <f t="shared" si="100"/>
        <v>0</v>
      </c>
      <c r="AO179" s="370"/>
      <c r="AP179" s="386"/>
      <c r="AQ179" s="746" t="s">
        <v>224</v>
      </c>
      <c r="AR179" s="391" t="s">
        <v>275</v>
      </c>
      <c r="AS179" s="390">
        <v>4004</v>
      </c>
      <c r="AT179" s="390"/>
      <c r="AU179" s="390"/>
      <c r="AV179" s="386"/>
      <c r="AW179" s="382" t="s">
        <v>224</v>
      </c>
      <c r="AX179" s="381"/>
      <c r="AY179" s="381"/>
      <c r="AZ179" s="381"/>
      <c r="BA179" s="386"/>
      <c r="BB179" s="746" t="s">
        <v>224</v>
      </c>
      <c r="BC179" s="391" t="s">
        <v>275</v>
      </c>
      <c r="BD179" s="390">
        <v>3240</v>
      </c>
      <c r="BE179" s="390">
        <v>0</v>
      </c>
      <c r="BF179" s="390">
        <v>0</v>
      </c>
      <c r="BG179" s="386"/>
      <c r="BH179" s="382" t="s">
        <v>224</v>
      </c>
      <c r="BI179" s="381"/>
      <c r="BJ179" s="381"/>
      <c r="BK179" s="381"/>
      <c r="BM179" s="746" t="s">
        <v>224</v>
      </c>
      <c r="BN179" s="391" t="s">
        <v>274</v>
      </c>
      <c r="BO179" s="390">
        <v>3018</v>
      </c>
      <c r="BP179" s="390"/>
      <c r="BQ179" s="390"/>
      <c r="BR179" s="386"/>
      <c r="BS179" s="382" t="s">
        <v>224</v>
      </c>
      <c r="BT179" s="381"/>
      <c r="BU179" s="381"/>
      <c r="BV179" s="381"/>
      <c r="BW179" s="386"/>
      <c r="BX179" s="746" t="s">
        <v>224</v>
      </c>
      <c r="BY179" s="391" t="s">
        <v>274</v>
      </c>
      <c r="BZ179" s="390">
        <v>3188</v>
      </c>
      <c r="CA179" s="390"/>
      <c r="CB179" s="390"/>
      <c r="CC179" s="386"/>
      <c r="CD179" s="382" t="s">
        <v>224</v>
      </c>
      <c r="CE179" s="381"/>
      <c r="CF179" s="381"/>
      <c r="CG179" s="381"/>
      <c r="CH179" s="386"/>
      <c r="CI179" s="746" t="s">
        <v>224</v>
      </c>
      <c r="CJ179" s="391" t="s">
        <v>274</v>
      </c>
      <c r="CK179" s="390">
        <f>'AY2013-14-Census'!D39</f>
        <v>2183</v>
      </c>
      <c r="CL179" s="390"/>
      <c r="CM179" s="390"/>
      <c r="CN179" s="386"/>
      <c r="CO179" s="382" t="s">
        <v>224</v>
      </c>
      <c r="CP179" s="381"/>
      <c r="CQ179" s="381"/>
      <c r="CR179" s="381"/>
    </row>
    <row r="180" spans="1:96" x14ac:dyDescent="0.2">
      <c r="B180" s="747"/>
      <c r="C180" s="389" t="s">
        <v>272</v>
      </c>
      <c r="D180" s="388">
        <f>(AS180+BD180+BO180)/3</f>
        <v>3026.2994079454238</v>
      </c>
      <c r="E180" s="388">
        <f>(+AT180+BE180)/2</f>
        <v>0</v>
      </c>
      <c r="F180" s="388">
        <f>(+AU180+BF180)/2</f>
        <v>0</v>
      </c>
      <c r="G180" s="387"/>
      <c r="H180" s="382"/>
      <c r="I180" s="375">
        <f>ROUND(((+D180*Matrices!$C$64)+(D180*Matrices!$E$67))*Matrices!$D$59,0)</f>
        <v>664364</v>
      </c>
      <c r="J180" s="375">
        <f>ROUND(((+E180*Matrices!$D$64)+(E180*Matrices!$E$67))*Matrices!$D$59,0)</f>
        <v>0</v>
      </c>
      <c r="K180" s="375">
        <f>ROUND(((+F180*Matrices!$E$64)+(F180*Matrices!$E$67))*Matrices!$D$59,0)</f>
        <v>0</v>
      </c>
      <c r="M180" s="747"/>
      <c r="N180" s="389" t="s">
        <v>272</v>
      </c>
      <c r="O180" s="388">
        <f>(+BD180+BO180+BZ180)/3</f>
        <v>2804.4189131364997</v>
      </c>
      <c r="P180" s="388">
        <f>(+AT180+BE180+BP180)/3</f>
        <v>0</v>
      </c>
      <c r="Q180" s="388">
        <f>(+AU180+BF180+BQ180)/3</f>
        <v>0</v>
      </c>
      <c r="R180" s="387"/>
      <c r="S180" s="382"/>
      <c r="T180" s="375">
        <f>ROUND(((+O180*Matrices!$C$64)+(O180*Matrices!$E$67))*Matrices!$D$59,0)</f>
        <v>615654</v>
      </c>
      <c r="U180" s="375">
        <f>ROUND(((+P180*Matrices!$D$64)+(P180*Matrices!$E$67))*Matrices!$D$59,0)</f>
        <v>0</v>
      </c>
      <c r="V180" s="375">
        <f>ROUND(((+Q180*Matrices!$E$64)+(Q180*Matrices!$E$67))*Matrices!$D$59,0)</f>
        <v>0</v>
      </c>
      <c r="W180" s="387"/>
      <c r="X180" s="747"/>
      <c r="Y180" s="389" t="s">
        <v>272</v>
      </c>
      <c r="Z180" s="388">
        <f>(+BO180+BZ180+CK180)/3</f>
        <v>2571.3333333333335</v>
      </c>
      <c r="AA180" s="388">
        <f>(+BE180+BP180+CA180)/3</f>
        <v>0</v>
      </c>
      <c r="AB180" s="388">
        <f>(+BF180+BQ180+CB180)/3</f>
        <v>0</v>
      </c>
      <c r="AC180" s="387"/>
      <c r="AD180" s="382"/>
      <c r="AE180" s="375">
        <f>ROUND(((+Z180*Matrices!$C$64)+(Z180*Matrices!$E$67))*Matrices!$D$59,0)</f>
        <v>564485</v>
      </c>
      <c r="AF180" s="375">
        <f>ROUND(((+AA180*Matrices!$D$64)+(AA180*Matrices!$E$67))*Matrices!$D$59,0)</f>
        <v>0</v>
      </c>
      <c r="AG180" s="375">
        <f>ROUND(((+AB180*Matrices!$E$64)+(AB180*Matrices!$E$67))*Matrices!$D$59,0)</f>
        <v>0</v>
      </c>
      <c r="AI180" s="747"/>
      <c r="AJ180" s="389" t="s">
        <v>272</v>
      </c>
      <c r="AK180" s="388">
        <f t="shared" si="100"/>
        <v>-233.08557980316618</v>
      </c>
      <c r="AL180" s="388">
        <f t="shared" si="100"/>
        <v>0</v>
      </c>
      <c r="AM180" s="388">
        <f t="shared" si="100"/>
        <v>0</v>
      </c>
      <c r="AO180" s="370"/>
      <c r="AP180" s="386"/>
      <c r="AQ180" s="751"/>
      <c r="AR180" s="389" t="s">
        <v>273</v>
      </c>
      <c r="AS180" s="388">
        <f>AS179*BO181</f>
        <v>3608.6414844267724</v>
      </c>
      <c r="AT180" s="388"/>
      <c r="AU180" s="388"/>
      <c r="AV180" s="387"/>
      <c r="AW180" s="382"/>
      <c r="AX180" s="375">
        <f>ROUND(((+AS180*Matrices!$C$64)+(AS180*Matrices!$E$67))*Matrices!$D$59,0)</f>
        <v>792205</v>
      </c>
      <c r="AY180" s="375">
        <f>ROUND(((+AT180*Matrices!$D$64)+(AT180*Matrices!$E$67))*Matrices!$D$59,0)</f>
        <v>0</v>
      </c>
      <c r="AZ180" s="375">
        <f>ROUND(((+AU180*Matrices!$E$64)+(AU180*Matrices!$E$67))*Matrices!$D$59,0)</f>
        <v>0</v>
      </c>
      <c r="BA180" s="386"/>
      <c r="BB180" s="751"/>
      <c r="BC180" s="389" t="s">
        <v>273</v>
      </c>
      <c r="BD180" s="388">
        <v>2750.2567394094995</v>
      </c>
      <c r="BE180" s="388">
        <v>0</v>
      </c>
      <c r="BF180" s="388">
        <v>0</v>
      </c>
      <c r="BG180" s="387"/>
      <c r="BH180" s="382"/>
      <c r="BI180" s="375">
        <f>ROUND(((+BD180*Matrices!$C$64)+(BD180*Matrices!$E$67))*Matrices!$D$59,0)</f>
        <v>603764</v>
      </c>
      <c r="BJ180" s="375">
        <f>ROUND(((+BE180*Matrices!$D$64)+(BE180*Matrices!$E$67))*Matrices!$D$59,0)</f>
        <v>0</v>
      </c>
      <c r="BK180" s="375">
        <f>ROUND(((+BF180*Matrices!$E$64)+(BF180*Matrices!$E$67))*Matrices!$D$59,0)</f>
        <v>0</v>
      </c>
      <c r="BM180" s="751"/>
      <c r="BN180" s="389" t="s">
        <v>272</v>
      </c>
      <c r="BO180" s="388">
        <v>2720</v>
      </c>
      <c r="BP180" s="388"/>
      <c r="BQ180" s="388"/>
      <c r="BR180" s="387"/>
      <c r="BS180" s="382"/>
      <c r="BT180" s="375">
        <f>ROUND(((+BO180*Matrices!$C$64)+(BO180*Matrices!$E$67))*Matrices!$D$59,0)</f>
        <v>597122</v>
      </c>
      <c r="BU180" s="375">
        <f>ROUND(((+BP180*Matrices!$D$64)+(BP180*Matrices!$E$67))*Matrices!$D$59,0)</f>
        <v>0</v>
      </c>
      <c r="BV180" s="375">
        <f>ROUND(((+BQ180*Matrices!$E$64)+(BQ180*Matrices!$E$67))*Matrices!$D$59,0)</f>
        <v>0</v>
      </c>
      <c r="BW180" s="386"/>
      <c r="BX180" s="751"/>
      <c r="BY180" s="389" t="s">
        <v>272</v>
      </c>
      <c r="BZ180" s="388">
        <v>2943</v>
      </c>
      <c r="CA180" s="388"/>
      <c r="CB180" s="388"/>
      <c r="CC180" s="387"/>
      <c r="CD180" s="382"/>
      <c r="CE180" s="375">
        <f>ROUND(((+BZ180*Matrices!$C$64)+(BZ180*Matrices!$E$67))*Matrices!$D$59,0)</f>
        <v>646077</v>
      </c>
      <c r="CF180" s="375">
        <f>ROUND(((+CA180*Matrices!$D$64)+(CA180*Matrices!$E$67))*Matrices!$D$59,0)</f>
        <v>0</v>
      </c>
      <c r="CG180" s="375">
        <f>ROUND(((+CB180*Matrices!$E$64)+(CB180*Matrices!$E$67))*Matrices!$D$59,0)</f>
        <v>0</v>
      </c>
      <c r="CH180" s="386"/>
      <c r="CI180" s="751"/>
      <c r="CJ180" s="389" t="s">
        <v>272</v>
      </c>
      <c r="CK180" s="388">
        <f>'AY2013-14-end_of_course'!D39</f>
        <v>2051</v>
      </c>
      <c r="CL180" s="388"/>
      <c r="CM180" s="388"/>
      <c r="CN180" s="387"/>
      <c r="CO180" s="382"/>
      <c r="CP180" s="375">
        <f>ROUND(((+CK180*Matrices!$C$64)+(CK180*Matrices!$E$67))*Matrices!$D$59,0)</f>
        <v>450256</v>
      </c>
      <c r="CQ180" s="375">
        <f>ROUND(((+CL180*Matrices!$D$64)+(CL180*Matrices!$E$67))*Matrices!$D$59,0)</f>
        <v>0</v>
      </c>
      <c r="CR180" s="375">
        <f>ROUND(((+CM180*Matrices!$E$64)+(CM180*Matrices!$E$67))*Matrices!$D$59,0)</f>
        <v>0</v>
      </c>
    </row>
    <row r="181" spans="1:96" x14ac:dyDescent="0.2">
      <c r="B181" s="748"/>
      <c r="C181" s="385" t="s">
        <v>270</v>
      </c>
      <c r="D181" s="384">
        <f>D180/D179</f>
        <v>0.88471040965077685</v>
      </c>
      <c r="E181" s="384">
        <f>IFERROR(E180/E179,0)</f>
        <v>0</v>
      </c>
      <c r="F181" s="384">
        <f>IFERROR(F180/F179,0)</f>
        <v>0</v>
      </c>
      <c r="G181" s="383"/>
      <c r="H181" s="382"/>
      <c r="I181" s="381"/>
      <c r="J181" s="381"/>
      <c r="K181" s="381"/>
      <c r="M181" s="748"/>
      <c r="N181" s="385" t="s">
        <v>270</v>
      </c>
      <c r="O181" s="384">
        <f>O180/O179</f>
        <v>0.89066872108929696</v>
      </c>
      <c r="P181" s="384">
        <f>IFERROR(P180/P179,0)</f>
        <v>0</v>
      </c>
      <c r="Q181" s="384">
        <f>IFERROR(Q180/Q179,0)</f>
        <v>0</v>
      </c>
      <c r="R181" s="383"/>
      <c r="S181" s="382"/>
      <c r="T181" s="381"/>
      <c r="U181" s="381"/>
      <c r="V181" s="381"/>
      <c r="W181" s="383"/>
      <c r="X181" s="748"/>
      <c r="Y181" s="385" t="s">
        <v>270</v>
      </c>
      <c r="Z181" s="384">
        <f>Z180/Z179</f>
        <v>0.91953748956967463</v>
      </c>
      <c r="AA181" s="384">
        <f>IFERROR(AA180/AA179,0)</f>
        <v>0</v>
      </c>
      <c r="AB181" s="384">
        <f>IFERROR(AB180/AB179,0)</f>
        <v>0</v>
      </c>
      <c r="AC181" s="383"/>
      <c r="AD181" s="382"/>
      <c r="AE181" s="381"/>
      <c r="AF181" s="381"/>
      <c r="AG181" s="381"/>
      <c r="AI181" s="748"/>
      <c r="AJ181" s="385"/>
      <c r="AK181" s="384"/>
      <c r="AL181" s="384"/>
      <c r="AM181" s="384"/>
      <c r="AO181" s="370"/>
      <c r="AP181" s="386"/>
      <c r="AQ181" s="752"/>
      <c r="AR181" s="385" t="s">
        <v>271</v>
      </c>
      <c r="AS181" s="384">
        <f>IFERROR(AS180/AS179,0)</f>
        <v>0.90125911199469844</v>
      </c>
      <c r="AT181" s="384">
        <f>IFERROR(AT180/AT179,0)</f>
        <v>0</v>
      </c>
      <c r="AU181" s="384">
        <f>IFERROR(AU180/AU179,0)</f>
        <v>0</v>
      </c>
      <c r="AV181" s="383"/>
      <c r="AW181" s="382"/>
      <c r="AX181" s="381"/>
      <c r="AY181" s="381"/>
      <c r="AZ181" s="381"/>
      <c r="BA181" s="386"/>
      <c r="BB181" s="752"/>
      <c r="BC181" s="385" t="s">
        <v>271</v>
      </c>
      <c r="BD181" s="384">
        <f>IFERROR(BD180/BD179,0)</f>
        <v>0.84884467265725294</v>
      </c>
      <c r="BE181" s="384">
        <f>IFERROR(BE180/BE179,0)</f>
        <v>0</v>
      </c>
      <c r="BF181" s="384">
        <f>IFERROR(BF180/BF179,0)</f>
        <v>0</v>
      </c>
      <c r="BG181" s="383"/>
      <c r="BH181" s="382"/>
      <c r="BI181" s="381"/>
      <c r="BJ181" s="381"/>
      <c r="BK181" s="381"/>
      <c r="BM181" s="752"/>
      <c r="BN181" s="385" t="s">
        <v>270</v>
      </c>
      <c r="BO181" s="384">
        <f>IFERROR(BO180/BO179,0)</f>
        <v>0.90125911199469844</v>
      </c>
      <c r="BP181" s="384">
        <f>IFERROR(BP180/BP179,0)</f>
        <v>0</v>
      </c>
      <c r="BQ181" s="384">
        <f>IFERROR(BQ180/BQ179,0)</f>
        <v>0</v>
      </c>
      <c r="BR181" s="383"/>
      <c r="BS181" s="382"/>
      <c r="BT181" s="381"/>
      <c r="BU181" s="381"/>
      <c r="BV181" s="381"/>
      <c r="BW181" s="386"/>
      <c r="BX181" s="752"/>
      <c r="BY181" s="385" t="s">
        <v>270</v>
      </c>
      <c r="BZ181" s="384">
        <f>BZ180/BZ179</f>
        <v>0.92314930991217059</v>
      </c>
      <c r="CA181" s="384" t="str">
        <f>IFERROR(CA180/CA179,"")</f>
        <v/>
      </c>
      <c r="CB181" s="384" t="str">
        <f>IFERROR(CB180/CB179,"")</f>
        <v/>
      </c>
      <c r="CC181" s="383"/>
      <c r="CD181" s="382"/>
      <c r="CE181" s="381"/>
      <c r="CF181" s="381"/>
      <c r="CG181" s="381"/>
      <c r="CH181" s="386"/>
      <c r="CI181" s="752"/>
      <c r="CJ181" s="385" t="s">
        <v>270</v>
      </c>
      <c r="CK181" s="384">
        <f>CK180/CK179</f>
        <v>0.93953275309207518</v>
      </c>
      <c r="CL181" s="384" t="str">
        <f>IFERROR(CL180/CL179,"")</f>
        <v/>
      </c>
      <c r="CM181" s="384" t="str">
        <f>IFERROR(CM180/CM179,"")</f>
        <v/>
      </c>
      <c r="CN181" s="383"/>
      <c r="CO181" s="382"/>
      <c r="CP181" s="381"/>
      <c r="CQ181" s="381"/>
      <c r="CR181" s="381"/>
    </row>
    <row r="182" spans="1:96" x14ac:dyDescent="0.2">
      <c r="B182" s="746" t="s">
        <v>223</v>
      </c>
      <c r="C182" s="391" t="s">
        <v>274</v>
      </c>
      <c r="D182" s="390">
        <f>(AS182+BD182+BO182)/3</f>
        <v>1270</v>
      </c>
      <c r="E182" s="390">
        <f>(+AT182+BE182)/2</f>
        <v>0</v>
      </c>
      <c r="F182" s="390">
        <f>(+AU182+BF182)/2</f>
        <v>0</v>
      </c>
      <c r="G182" s="386"/>
      <c r="H182" s="382" t="s">
        <v>223</v>
      </c>
      <c r="I182" s="381"/>
      <c r="J182" s="381"/>
      <c r="K182" s="381"/>
      <c r="M182" s="746" t="s">
        <v>223</v>
      </c>
      <c r="N182" s="391" t="s">
        <v>274</v>
      </c>
      <c r="O182" s="390">
        <f>(+BD182+BO182+BZ182)/3</f>
        <v>1123</v>
      </c>
      <c r="P182" s="390">
        <f>(+AT182+BE182+BP182)/3</f>
        <v>0</v>
      </c>
      <c r="Q182" s="390">
        <f>(+AU182+BF182+BQ182)/3</f>
        <v>0</v>
      </c>
      <c r="R182" s="386"/>
      <c r="S182" s="382" t="s">
        <v>223</v>
      </c>
      <c r="T182" s="381"/>
      <c r="U182" s="381"/>
      <c r="V182" s="381"/>
      <c r="W182" s="386"/>
      <c r="X182" s="746" t="s">
        <v>223</v>
      </c>
      <c r="Y182" s="391" t="s">
        <v>274</v>
      </c>
      <c r="Z182" s="390">
        <f>(+BO182+BZ182+CK182)/3</f>
        <v>1283.3333333333333</v>
      </c>
      <c r="AA182" s="390">
        <f>(+BE182+BP182+CA182)/3</f>
        <v>0</v>
      </c>
      <c r="AB182" s="390">
        <f>(+BF182+BQ182+CB182)/3</f>
        <v>0</v>
      </c>
      <c r="AC182" s="386"/>
      <c r="AD182" s="382" t="s">
        <v>223</v>
      </c>
      <c r="AE182" s="381"/>
      <c r="AF182" s="381"/>
      <c r="AG182" s="381"/>
      <c r="AI182" s="746" t="s">
        <v>223</v>
      </c>
      <c r="AJ182" s="391" t="s">
        <v>274</v>
      </c>
      <c r="AK182" s="390">
        <f t="shared" ref="AK182:AM183" si="101">IFERROR(Z182-O182,0)</f>
        <v>160.33333333333326</v>
      </c>
      <c r="AL182" s="390">
        <f t="shared" si="101"/>
        <v>0</v>
      </c>
      <c r="AM182" s="390">
        <f t="shared" si="101"/>
        <v>0</v>
      </c>
      <c r="AO182" s="370"/>
      <c r="AP182" s="386"/>
      <c r="AQ182" s="746" t="s">
        <v>223</v>
      </c>
      <c r="AR182" s="391" t="s">
        <v>275</v>
      </c>
      <c r="AS182" s="390">
        <v>1316</v>
      </c>
      <c r="AT182" s="390"/>
      <c r="AU182" s="390"/>
      <c r="AV182" s="386"/>
      <c r="AW182" s="382" t="s">
        <v>223</v>
      </c>
      <c r="AX182" s="381"/>
      <c r="AY182" s="381"/>
      <c r="AZ182" s="381"/>
      <c r="BA182" s="386"/>
      <c r="BB182" s="746" t="s">
        <v>223</v>
      </c>
      <c r="BC182" s="391" t="s">
        <v>275</v>
      </c>
      <c r="BD182" s="390">
        <v>1143</v>
      </c>
      <c r="BE182" s="390">
        <v>0</v>
      </c>
      <c r="BF182" s="390">
        <v>0</v>
      </c>
      <c r="BG182" s="386"/>
      <c r="BH182" s="382" t="s">
        <v>223</v>
      </c>
      <c r="BI182" s="381"/>
      <c r="BJ182" s="381"/>
      <c r="BK182" s="381"/>
      <c r="BM182" s="746" t="s">
        <v>223</v>
      </c>
      <c r="BN182" s="391" t="s">
        <v>274</v>
      </c>
      <c r="BO182" s="390">
        <v>1351</v>
      </c>
      <c r="BP182" s="390"/>
      <c r="BQ182" s="390"/>
      <c r="BR182" s="386"/>
      <c r="BS182" s="382" t="s">
        <v>223</v>
      </c>
      <c r="BT182" s="381"/>
      <c r="BU182" s="381"/>
      <c r="BV182" s="381"/>
      <c r="BW182" s="386"/>
      <c r="BX182" s="746" t="s">
        <v>223</v>
      </c>
      <c r="BY182" s="391" t="s">
        <v>274</v>
      </c>
      <c r="BZ182" s="390">
        <v>875</v>
      </c>
      <c r="CA182" s="390"/>
      <c r="CB182" s="390"/>
      <c r="CC182" s="386"/>
      <c r="CD182" s="382" t="s">
        <v>223</v>
      </c>
      <c r="CE182" s="381"/>
      <c r="CF182" s="381"/>
      <c r="CG182" s="381"/>
      <c r="CH182" s="386"/>
      <c r="CI182" s="746" t="s">
        <v>223</v>
      </c>
      <c r="CJ182" s="391" t="s">
        <v>274</v>
      </c>
      <c r="CK182" s="390">
        <f>'AY2013-14-Census'!D40</f>
        <v>1624</v>
      </c>
      <c r="CL182" s="390"/>
      <c r="CM182" s="390"/>
      <c r="CN182" s="386"/>
      <c r="CO182" s="382" t="s">
        <v>223</v>
      </c>
      <c r="CP182" s="381"/>
      <c r="CQ182" s="381"/>
      <c r="CR182" s="381"/>
    </row>
    <row r="183" spans="1:96" x14ac:dyDescent="0.2">
      <c r="B183" s="747"/>
      <c r="C183" s="389" t="s">
        <v>272</v>
      </c>
      <c r="D183" s="388">
        <f>(AS183+BD183+BO183)/3</f>
        <v>1236.8998272884282</v>
      </c>
      <c r="E183" s="388">
        <f>(+AT183+BE183)/2</f>
        <v>0</v>
      </c>
      <c r="F183" s="388">
        <f>(+AU183+BF183)/2</f>
        <v>0</v>
      </c>
      <c r="G183" s="387"/>
      <c r="H183" s="382"/>
      <c r="I183" s="375">
        <f>ROUND(((+D183*Matrices!$C$65)+(D183*Matrices!$E$67))*Matrices!$D$59,0)</f>
        <v>422389</v>
      </c>
      <c r="J183" s="375">
        <f>ROUND(((+E183*Matrices!$D$65)+(E183*Matrices!$E$67))*Matrices!$D$59,0)</f>
        <v>0</v>
      </c>
      <c r="K183" s="375">
        <f>ROUND(((+F183*Matrices!$E$65)+(F183*Matrices!$E$67))*Matrices!$D$59,0)</f>
        <v>0</v>
      </c>
      <c r="M183" s="747"/>
      <c r="N183" s="389" t="s">
        <v>272</v>
      </c>
      <c r="O183" s="388">
        <f>(+BD183+BO183+BZ183)/3</f>
        <v>1086.3333333333333</v>
      </c>
      <c r="P183" s="388">
        <f>(+AT183+BE183+BP183)/3</f>
        <v>0</v>
      </c>
      <c r="Q183" s="388">
        <f>(+AU183+BF183+BQ183)/3</f>
        <v>0</v>
      </c>
      <c r="R183" s="387"/>
      <c r="S183" s="382"/>
      <c r="T183" s="375">
        <f>ROUND(((+O183*Matrices!$C$65)+(O183*Matrices!$E$67))*Matrices!$D$59,0)</f>
        <v>370972</v>
      </c>
      <c r="U183" s="375">
        <f>ROUND(((+P183*Matrices!$D$65)+(P183*Matrices!$E$67))*Matrices!$D$59,0)</f>
        <v>0</v>
      </c>
      <c r="V183" s="375">
        <f>ROUND(((+Q183*Matrices!$E$65)+(Q183*Matrices!$E$67))*Matrices!$D$59,0)</f>
        <v>0</v>
      </c>
      <c r="W183" s="387"/>
      <c r="X183" s="747"/>
      <c r="Y183" s="389" t="s">
        <v>272</v>
      </c>
      <c r="Z183" s="388">
        <f>(+BO183+BZ183+CK183)/3</f>
        <v>1235.3333333333333</v>
      </c>
      <c r="AA183" s="388">
        <f>(+BE183+BP183+CA183)/3</f>
        <v>0</v>
      </c>
      <c r="AB183" s="388">
        <f>(+BF183+BQ183+CB183)/3</f>
        <v>0</v>
      </c>
      <c r="AC183" s="387"/>
      <c r="AD183" s="382"/>
      <c r="AE183" s="375">
        <f>ROUND(((+Z183*Matrices!$C$65)+(Z183*Matrices!$E$67))*Matrices!$D$59,0)</f>
        <v>421854</v>
      </c>
      <c r="AF183" s="375">
        <f>ROUND(((+AA183*Matrices!$D$65)+(AA183*Matrices!$E$67))*Matrices!$D$59,0)</f>
        <v>0</v>
      </c>
      <c r="AG183" s="375">
        <f>ROUND(((+AB183*Matrices!$E$65)+(AB183*Matrices!$E$67))*Matrices!$D$59,0)</f>
        <v>0</v>
      </c>
      <c r="AI183" s="747"/>
      <c r="AJ183" s="389" t="s">
        <v>272</v>
      </c>
      <c r="AK183" s="388">
        <f t="shared" si="101"/>
        <v>149</v>
      </c>
      <c r="AL183" s="388">
        <f t="shared" si="101"/>
        <v>0</v>
      </c>
      <c r="AM183" s="388">
        <f t="shared" si="101"/>
        <v>0</v>
      </c>
      <c r="AO183" s="370"/>
      <c r="AP183" s="386"/>
      <c r="AQ183" s="751"/>
      <c r="AR183" s="389" t="s">
        <v>273</v>
      </c>
      <c r="AS183" s="388">
        <f>AS182*BO184</f>
        <v>1289.699481865285</v>
      </c>
      <c r="AT183" s="388"/>
      <c r="AU183" s="388"/>
      <c r="AV183" s="387"/>
      <c r="AW183" s="382"/>
      <c r="AX183" s="375">
        <f>ROUND(((+AS183*Matrices!$C$65)+(AS183*Matrices!$E$67))*Matrices!$D$59,0)</f>
        <v>440419</v>
      </c>
      <c r="AY183" s="375">
        <f>ROUND(((+AT183*Matrices!$D$65)+(AT183*Matrices!$E$67))*Matrices!$D$59,0)</f>
        <v>0</v>
      </c>
      <c r="AZ183" s="375">
        <f>ROUND(((+AU183*Matrices!$E$65)+(AU183*Matrices!$E$67))*Matrices!$D$59,0)</f>
        <v>0</v>
      </c>
      <c r="BA183" s="386"/>
      <c r="BB183" s="751"/>
      <c r="BC183" s="389" t="s">
        <v>273</v>
      </c>
      <c r="BD183" s="388">
        <v>1097</v>
      </c>
      <c r="BE183" s="388">
        <v>0</v>
      </c>
      <c r="BF183" s="388">
        <v>0</v>
      </c>
      <c r="BG183" s="387"/>
      <c r="BH183" s="382"/>
      <c r="BI183" s="375">
        <f>ROUND(((+BD183*Matrices!$C$65)+(BD183*Matrices!$E$67))*Matrices!$D$59,0)</f>
        <v>374615</v>
      </c>
      <c r="BJ183" s="375">
        <f>ROUND(((+BE183*Matrices!$D$65)+(BE183*Matrices!$E$67))*Matrices!$D$59,0)</f>
        <v>0</v>
      </c>
      <c r="BK183" s="375">
        <f>ROUND(((+BF183*Matrices!$E$65)+(BF183*Matrices!$E$67))*Matrices!$D$59,0)</f>
        <v>0</v>
      </c>
      <c r="BM183" s="751"/>
      <c r="BN183" s="389" t="s">
        <v>272</v>
      </c>
      <c r="BO183" s="388">
        <v>1324</v>
      </c>
      <c r="BP183" s="388"/>
      <c r="BQ183" s="388"/>
      <c r="BR183" s="387"/>
      <c r="BS183" s="382"/>
      <c r="BT183" s="375">
        <f>ROUND(((+BO183*Matrices!$C$65)+(BO183*Matrices!$E$67))*Matrices!$D$59,0)</f>
        <v>452133</v>
      </c>
      <c r="BU183" s="375">
        <f>ROUND(((+BP183*Matrices!$D$65)+(BP183*Matrices!$E$67))*Matrices!$D$59,0)</f>
        <v>0</v>
      </c>
      <c r="BV183" s="375">
        <f>ROUND(((+BQ183*Matrices!$E$65)+(BQ183*Matrices!$E$67))*Matrices!$D$59,0)</f>
        <v>0</v>
      </c>
      <c r="BW183" s="386"/>
      <c r="BX183" s="751"/>
      <c r="BY183" s="389" t="s">
        <v>272</v>
      </c>
      <c r="BZ183" s="388">
        <v>838</v>
      </c>
      <c r="CA183" s="388"/>
      <c r="CB183" s="388"/>
      <c r="CC183" s="387"/>
      <c r="CD183" s="382"/>
      <c r="CE183" s="375">
        <f>ROUND(((+BZ183*Matrices!$C$65)+(BZ183*Matrices!$E$67))*Matrices!$D$59,0)</f>
        <v>286169</v>
      </c>
      <c r="CF183" s="375">
        <f>ROUND(((+CA183*Matrices!$D$65)+(CA183*Matrices!$E$67))*Matrices!$D$59,0)</f>
        <v>0</v>
      </c>
      <c r="CG183" s="375">
        <f>ROUND(((+CB183*Matrices!$E$65)+(CB183*Matrices!$E$67))*Matrices!$D$59,0)</f>
        <v>0</v>
      </c>
      <c r="CH183" s="386"/>
      <c r="CI183" s="751"/>
      <c r="CJ183" s="389" t="s">
        <v>272</v>
      </c>
      <c r="CK183" s="388">
        <f>'AY2013-14-end_of_course'!D40</f>
        <v>1544</v>
      </c>
      <c r="CL183" s="388"/>
      <c r="CM183" s="388"/>
      <c r="CN183" s="387"/>
      <c r="CO183" s="382"/>
      <c r="CP183" s="375">
        <f>ROUND(((+CK183*Matrices!$C$65)+(CK183*Matrices!$E$67))*Matrices!$D$59,0)</f>
        <v>527261</v>
      </c>
      <c r="CQ183" s="375">
        <f>ROUND(((+CL183*Matrices!$D$65)+(CL183*Matrices!$E$67))*Matrices!$D$59,0)</f>
        <v>0</v>
      </c>
      <c r="CR183" s="375">
        <f>ROUND(((+CM183*Matrices!$E$65)+(CM183*Matrices!$E$67))*Matrices!$D$59,0)</f>
        <v>0</v>
      </c>
    </row>
    <row r="184" spans="1:96" x14ac:dyDescent="0.2">
      <c r="B184" s="748"/>
      <c r="C184" s="385" t="s">
        <v>270</v>
      </c>
      <c r="D184" s="384">
        <f>D183/D182</f>
        <v>0.97393687188065214</v>
      </c>
      <c r="E184" s="384">
        <f>IFERROR(E183/E182,0)</f>
        <v>0</v>
      </c>
      <c r="F184" s="384">
        <f>IFERROR(F183/F182,0)</f>
        <v>0</v>
      </c>
      <c r="G184" s="383"/>
      <c r="H184" s="382"/>
      <c r="I184" s="381"/>
      <c r="J184" s="381"/>
      <c r="K184" s="381"/>
      <c r="M184" s="748"/>
      <c r="N184" s="385" t="s">
        <v>270</v>
      </c>
      <c r="O184" s="384">
        <f>O183/O182</f>
        <v>0.96734936182843567</v>
      </c>
      <c r="P184" s="384">
        <f>IFERROR(P183/P182,0)</f>
        <v>0</v>
      </c>
      <c r="Q184" s="384">
        <f>IFERROR(Q183/Q182,0)</f>
        <v>0</v>
      </c>
      <c r="R184" s="383"/>
      <c r="S184" s="382"/>
      <c r="T184" s="381"/>
      <c r="U184" s="381"/>
      <c r="V184" s="381"/>
      <c r="W184" s="383"/>
      <c r="X184" s="748"/>
      <c r="Y184" s="385" t="s">
        <v>270</v>
      </c>
      <c r="Z184" s="384">
        <f>Z183/Z182</f>
        <v>0.96259740259740256</v>
      </c>
      <c r="AA184" s="384">
        <f>IFERROR(AA183/AA182,0)</f>
        <v>0</v>
      </c>
      <c r="AB184" s="384">
        <f>IFERROR(AB183/AB182,0)</f>
        <v>0</v>
      </c>
      <c r="AC184" s="383"/>
      <c r="AD184" s="382"/>
      <c r="AE184" s="381"/>
      <c r="AF184" s="381"/>
      <c r="AG184" s="381"/>
      <c r="AI184" s="748"/>
      <c r="AJ184" s="385"/>
      <c r="AK184" s="384"/>
      <c r="AL184" s="384"/>
      <c r="AM184" s="384"/>
      <c r="AO184" s="370"/>
      <c r="AP184" s="386"/>
      <c r="AQ184" s="752"/>
      <c r="AR184" s="385" t="s">
        <v>271</v>
      </c>
      <c r="AS184" s="384">
        <f>IFERROR(AS183/AS182,0)</f>
        <v>0.98001480384900075</v>
      </c>
      <c r="AT184" s="384">
        <f>IFERROR(AT183/AT182,0)</f>
        <v>0</v>
      </c>
      <c r="AU184" s="384">
        <f>IFERROR(AU183/AU182,0)</f>
        <v>0</v>
      </c>
      <c r="AV184" s="383"/>
      <c r="AW184" s="382"/>
      <c r="AX184" s="381"/>
      <c r="AY184" s="381"/>
      <c r="AZ184" s="381"/>
      <c r="BA184" s="386"/>
      <c r="BB184" s="752"/>
      <c r="BC184" s="385" t="s">
        <v>271</v>
      </c>
      <c r="BD184" s="384">
        <f>IFERROR(BD183/BD182,0)</f>
        <v>0.9597550306211724</v>
      </c>
      <c r="BE184" s="384">
        <f>IFERROR(BE183/BE182,0)</f>
        <v>0</v>
      </c>
      <c r="BF184" s="384">
        <f>IFERROR(BF183/BF182,0)</f>
        <v>0</v>
      </c>
      <c r="BG184" s="383"/>
      <c r="BH184" s="382"/>
      <c r="BI184" s="381"/>
      <c r="BJ184" s="381"/>
      <c r="BK184" s="381"/>
      <c r="BM184" s="752"/>
      <c r="BN184" s="385" t="s">
        <v>270</v>
      </c>
      <c r="BO184" s="384">
        <f>IFERROR(BO183/BO182,0)</f>
        <v>0.98001480384900075</v>
      </c>
      <c r="BP184" s="384">
        <f>IFERROR(BP183/BP182,0)</f>
        <v>0</v>
      </c>
      <c r="BQ184" s="384">
        <f>IFERROR(BQ183/BQ182,0)</f>
        <v>0</v>
      </c>
      <c r="BR184" s="383"/>
      <c r="BS184" s="382"/>
      <c r="BT184" s="381"/>
      <c r="BU184" s="381"/>
      <c r="BV184" s="381"/>
      <c r="BW184" s="386"/>
      <c r="BX184" s="752"/>
      <c r="BY184" s="385" t="s">
        <v>270</v>
      </c>
      <c r="BZ184" s="384">
        <f>BZ183/BZ182</f>
        <v>0.95771428571428574</v>
      </c>
      <c r="CA184" s="384" t="str">
        <f>IFERROR(CA183/CA182,"")</f>
        <v/>
      </c>
      <c r="CB184" s="384" t="str">
        <f>IFERROR(CB183/CB182,"")</f>
        <v/>
      </c>
      <c r="CC184" s="383"/>
      <c r="CD184" s="382"/>
      <c r="CE184" s="381"/>
      <c r="CF184" s="381"/>
      <c r="CG184" s="381"/>
      <c r="CH184" s="386"/>
      <c r="CI184" s="752"/>
      <c r="CJ184" s="385" t="s">
        <v>270</v>
      </c>
      <c r="CK184" s="384">
        <f>CK183/CK182</f>
        <v>0.95073891625615758</v>
      </c>
      <c r="CL184" s="384" t="str">
        <f>IFERROR(CL183/CL182,"")</f>
        <v/>
      </c>
      <c r="CM184" s="384" t="str">
        <f>IFERROR(CM183/CM182,"")</f>
        <v/>
      </c>
      <c r="CN184" s="383"/>
      <c r="CO184" s="382"/>
      <c r="CP184" s="381"/>
      <c r="CQ184" s="381"/>
      <c r="CR184" s="381"/>
    </row>
    <row r="185" spans="1:96" x14ac:dyDescent="0.2">
      <c r="B185" s="380" t="s">
        <v>141</v>
      </c>
      <c r="C185" s="379"/>
      <c r="D185" s="378">
        <f>D183+D180+D177</f>
        <v>20095.569089312969</v>
      </c>
      <c r="E185" s="378">
        <f>E183+E180+E177</f>
        <v>0</v>
      </c>
      <c r="F185" s="378">
        <f>F183+F180+F177</f>
        <v>0</v>
      </c>
      <c r="G185" s="377"/>
      <c r="H185" s="376" t="s">
        <v>141</v>
      </c>
      <c r="I185" s="375">
        <f>I177+I180+I183</f>
        <v>3519713</v>
      </c>
      <c r="J185" s="375">
        <f>J177+J180+J183</f>
        <v>0</v>
      </c>
      <c r="K185" s="375">
        <f>K177+K180+K183</f>
        <v>0</v>
      </c>
      <c r="M185" s="380" t="s">
        <v>141</v>
      </c>
      <c r="N185" s="379"/>
      <c r="O185" s="378">
        <f>O183+O180+O177</f>
        <v>18866.683080546991</v>
      </c>
      <c r="P185" s="378">
        <f>P183+P180+P177</f>
        <v>0</v>
      </c>
      <c r="Q185" s="378">
        <f>Q183+Q180+Q177</f>
        <v>0</v>
      </c>
      <c r="R185" s="377"/>
      <c r="S185" s="376" t="s">
        <v>141</v>
      </c>
      <c r="T185" s="375">
        <f>T177+T180+T183</f>
        <v>3287977</v>
      </c>
      <c r="U185" s="375">
        <f>U177+U180+U183</f>
        <v>0</v>
      </c>
      <c r="V185" s="375">
        <f>V177+V180+V183</f>
        <v>0</v>
      </c>
      <c r="W185" s="377"/>
      <c r="X185" s="380" t="s">
        <v>141</v>
      </c>
      <c r="Y185" s="379"/>
      <c r="Z185" s="378">
        <f>Z183+Z180+Z177</f>
        <v>16781.666733333335</v>
      </c>
      <c r="AA185" s="378">
        <f>AA183+AA180+AA177</f>
        <v>0</v>
      </c>
      <c r="AB185" s="378">
        <f>AB183+AB180+AB177</f>
        <v>0</v>
      </c>
      <c r="AC185" s="377"/>
      <c r="AD185" s="376" t="s">
        <v>141</v>
      </c>
      <c r="AE185" s="375">
        <f>AE177+AE180+AE183</f>
        <v>2980207</v>
      </c>
      <c r="AF185" s="375">
        <f>AF177+AF180+AF183</f>
        <v>0</v>
      </c>
      <c r="AG185" s="375">
        <f>AG177+AG180+AG183</f>
        <v>0</v>
      </c>
      <c r="AI185" s="380" t="s">
        <v>141</v>
      </c>
      <c r="AJ185" s="379"/>
      <c r="AK185" s="378">
        <f>AK183+AK180+AK177</f>
        <v>-2085.0163472136574</v>
      </c>
      <c r="AL185" s="378">
        <f>AL183+AL180+AL177</f>
        <v>0</v>
      </c>
      <c r="AM185" s="378">
        <f>AM183+AM180+AM177</f>
        <v>0</v>
      </c>
      <c r="AO185" s="370"/>
      <c r="AP185" s="374"/>
      <c r="AQ185" s="380" t="s">
        <v>141</v>
      </c>
      <c r="AR185" s="379"/>
      <c r="AS185" s="378">
        <f>AS183+AS180+AS177</f>
        <v>20727.657626297929</v>
      </c>
      <c r="AT185" s="378">
        <f>AT183+AT180+AT177</f>
        <v>0</v>
      </c>
      <c r="AU185" s="378">
        <f>AU183+AU180+AU177</f>
        <v>0</v>
      </c>
      <c r="AV185" s="377"/>
      <c r="AW185" s="376" t="s">
        <v>141</v>
      </c>
      <c r="AX185" s="375">
        <f>AX177+AX180+AX183</f>
        <v>3665115</v>
      </c>
      <c r="AY185" s="375">
        <f>AY177+AY180+AY183</f>
        <v>0</v>
      </c>
      <c r="AZ185" s="375">
        <f>AZ177+AZ180+AZ183</f>
        <v>0</v>
      </c>
      <c r="BA185" s="374"/>
      <c r="BB185" s="380" t="s">
        <v>141</v>
      </c>
      <c r="BC185" s="379"/>
      <c r="BD185" s="378">
        <f>BD183+BD180+BD177</f>
        <v>20746.049241640976</v>
      </c>
      <c r="BE185" s="378">
        <f>BE183+BE180+BE177</f>
        <v>0</v>
      </c>
      <c r="BF185" s="378">
        <f>BF183+BF180+BF177</f>
        <v>0</v>
      </c>
      <c r="BG185" s="377"/>
      <c r="BH185" s="376" t="s">
        <v>141</v>
      </c>
      <c r="BI185" s="375">
        <f>BI177+BI180+BI183</f>
        <v>3575216</v>
      </c>
      <c r="BJ185" s="375">
        <f>BJ177+BJ180+BJ183</f>
        <v>0</v>
      </c>
      <c r="BK185" s="375">
        <f>BK177+BK180+BK183</f>
        <v>0</v>
      </c>
      <c r="BM185" s="380" t="s">
        <v>141</v>
      </c>
      <c r="BN185" s="379"/>
      <c r="BO185" s="378">
        <f>BO183+BO180+BO177</f>
        <v>18813.000400000001</v>
      </c>
      <c r="BP185" s="378">
        <f>BP183+BP180+BP177</f>
        <v>0</v>
      </c>
      <c r="BQ185" s="378">
        <f>BQ183+BQ180+BQ177</f>
        <v>0</v>
      </c>
      <c r="BR185" s="377"/>
      <c r="BS185" s="376" t="s">
        <v>141</v>
      </c>
      <c r="BT185" s="375">
        <f>BT177+BT180+BT183</f>
        <v>3318807</v>
      </c>
      <c r="BU185" s="375">
        <f>BU177+BU180+BU183</f>
        <v>0</v>
      </c>
      <c r="BV185" s="375">
        <f>BV177+BV180+BV183</f>
        <v>0</v>
      </c>
      <c r="BW185" s="374"/>
      <c r="BX185" s="380" t="s">
        <v>141</v>
      </c>
      <c r="BY185" s="379"/>
      <c r="BZ185" s="378">
        <f>BZ183+BZ180+BZ177</f>
        <v>17040.999599999999</v>
      </c>
      <c r="CA185" s="378">
        <f>CA183+CA180+CA177</f>
        <v>0</v>
      </c>
      <c r="CB185" s="378">
        <f>CB183+CB180+CB177</f>
        <v>0</v>
      </c>
      <c r="CC185" s="377"/>
      <c r="CD185" s="376" t="s">
        <v>141</v>
      </c>
      <c r="CE185" s="375">
        <f>CE177+CE180+CE183</f>
        <v>2969910</v>
      </c>
      <c r="CF185" s="375">
        <f>CF177+CF180+CF183</f>
        <v>0</v>
      </c>
      <c r="CG185" s="375">
        <f>CG177+CG180+CG183</f>
        <v>0</v>
      </c>
      <c r="CH185" s="374"/>
      <c r="CI185" s="380" t="s">
        <v>141</v>
      </c>
      <c r="CJ185" s="379"/>
      <c r="CK185" s="378">
        <f>CK183+CK180+CK177</f>
        <v>14491.0002</v>
      </c>
      <c r="CL185" s="378">
        <f>CL183+CL180+CL177</f>
        <v>0</v>
      </c>
      <c r="CM185" s="378">
        <f>CM183+CM180+CM177</f>
        <v>0</v>
      </c>
      <c r="CN185" s="377"/>
      <c r="CO185" s="376" t="s">
        <v>141</v>
      </c>
      <c r="CP185" s="375">
        <f>CP177+CP180+CP183</f>
        <v>2651905</v>
      </c>
      <c r="CQ185" s="375">
        <f>CQ177+CQ180+CQ183</f>
        <v>0</v>
      </c>
      <c r="CR185" s="375">
        <f>CR177+CR180+CR183</f>
        <v>0</v>
      </c>
    </row>
    <row r="186" spans="1:96" x14ac:dyDescent="0.2">
      <c r="D186" s="373" t="s">
        <v>269</v>
      </c>
      <c r="E186" s="373"/>
      <c r="F186" s="350">
        <f>SUM(D185:F185)</f>
        <v>20095.569089312969</v>
      </c>
      <c r="G186" s="350"/>
      <c r="H186" s="369"/>
      <c r="I186" s="372" t="s">
        <v>268</v>
      </c>
      <c r="J186" s="371"/>
      <c r="K186" s="368">
        <f>SUM(I185:K185)</f>
        <v>3519713</v>
      </c>
      <c r="O186" s="373" t="s">
        <v>269</v>
      </c>
      <c r="P186" s="373"/>
      <c r="Q186" s="350">
        <f>SUM(O185:Q185)</f>
        <v>18866.683080546991</v>
      </c>
      <c r="R186" s="350"/>
      <c r="S186" s="369"/>
      <c r="T186" s="372" t="s">
        <v>268</v>
      </c>
      <c r="U186" s="371"/>
      <c r="V186" s="368">
        <f>SUM(T185:V185)</f>
        <v>3287977</v>
      </c>
      <c r="W186" s="350"/>
      <c r="Z186" s="373" t="s">
        <v>269</v>
      </c>
      <c r="AA186" s="373"/>
      <c r="AB186" s="350">
        <f>SUM(Z185:AB185)</f>
        <v>16781.666733333335</v>
      </c>
      <c r="AC186" s="350"/>
      <c r="AD186" s="369"/>
      <c r="AE186" s="372" t="s">
        <v>268</v>
      </c>
      <c r="AF186" s="371"/>
      <c r="AG186" s="368">
        <f>SUM(AE185:AG185)</f>
        <v>2980207</v>
      </c>
      <c r="AK186" s="373" t="s">
        <v>269</v>
      </c>
      <c r="AL186" s="373"/>
      <c r="AM186" s="350">
        <f>SUM(AK185:AM185)</f>
        <v>-2085.0163472136574</v>
      </c>
      <c r="AO186" s="368">
        <f>ROUND(AG186-V186,0)</f>
        <v>-307770</v>
      </c>
      <c r="AP186" s="374"/>
      <c r="AS186" s="373" t="s">
        <v>269</v>
      </c>
      <c r="AT186" s="373"/>
      <c r="AU186" s="350">
        <f>SUM(AS185:AU185)</f>
        <v>20727.657626297929</v>
      </c>
      <c r="AV186" s="350"/>
      <c r="AW186" s="369"/>
      <c r="AX186" s="372" t="s">
        <v>268</v>
      </c>
      <c r="AY186" s="371"/>
      <c r="AZ186" s="368">
        <f>SUM(AX185:AZ185)</f>
        <v>3665115</v>
      </c>
      <c r="BA186" s="374"/>
      <c r="BD186" s="373" t="s">
        <v>269</v>
      </c>
      <c r="BE186" s="373"/>
      <c r="BF186" s="350">
        <f>SUM(BD185:BF185)</f>
        <v>20746.049241640976</v>
      </c>
      <c r="BG186" s="350"/>
      <c r="BH186" s="369"/>
      <c r="BI186" s="372" t="s">
        <v>268</v>
      </c>
      <c r="BJ186" s="371"/>
      <c r="BK186" s="368">
        <f>SUM(BI185:BK185)</f>
        <v>3575216</v>
      </c>
      <c r="BO186" s="373" t="s">
        <v>269</v>
      </c>
      <c r="BP186" s="373"/>
      <c r="BQ186" s="350">
        <f>SUM(BO185:BQ185)</f>
        <v>18813.000400000001</v>
      </c>
      <c r="BR186" s="350"/>
      <c r="BS186" s="369"/>
      <c r="BT186" s="372" t="s">
        <v>268</v>
      </c>
      <c r="BU186" s="371"/>
      <c r="BV186" s="368">
        <f>SUM(BT185:BV185)</f>
        <v>3318807</v>
      </c>
      <c r="BW186" s="374"/>
      <c r="BZ186" s="373" t="s">
        <v>269</v>
      </c>
      <c r="CA186" s="373"/>
      <c r="CB186" s="350">
        <f>SUM(BZ185:CB185)</f>
        <v>17040.999599999999</v>
      </c>
      <c r="CC186" s="350"/>
      <c r="CD186" s="369"/>
      <c r="CE186" s="372" t="s">
        <v>268</v>
      </c>
      <c r="CF186" s="371"/>
      <c r="CG186" s="368">
        <f>SUM(CE185:CG185)</f>
        <v>2969910</v>
      </c>
      <c r="CH186" s="374"/>
      <c r="CK186" s="373" t="s">
        <v>269</v>
      </c>
      <c r="CL186" s="373"/>
      <c r="CM186" s="350">
        <f>SUM(CK185:CM185)</f>
        <v>14491.0002</v>
      </c>
      <c r="CN186" s="350"/>
      <c r="CO186" s="369"/>
      <c r="CP186" s="372" t="s">
        <v>268</v>
      </c>
      <c r="CQ186" s="371"/>
      <c r="CR186" s="368">
        <f>SUM(CP185:CR185)</f>
        <v>2651905</v>
      </c>
    </row>
    <row r="187" spans="1:96" x14ac:dyDescent="0.2">
      <c r="H187" s="369"/>
      <c r="I187" s="369"/>
      <c r="J187" s="369"/>
      <c r="K187" s="369"/>
      <c r="S187" s="369"/>
      <c r="T187" s="369"/>
      <c r="U187" s="369"/>
      <c r="V187" s="369"/>
      <c r="AD187" s="369"/>
      <c r="AE187" s="369"/>
      <c r="AF187" s="369"/>
      <c r="AG187" s="369"/>
      <c r="AO187" s="370"/>
      <c r="AW187" s="369"/>
      <c r="AX187" s="369"/>
      <c r="AY187" s="369"/>
      <c r="AZ187" s="369"/>
      <c r="BH187" s="369"/>
      <c r="BI187" s="369"/>
      <c r="BJ187" s="369"/>
      <c r="BK187" s="369"/>
      <c r="BS187" s="369"/>
      <c r="BT187" s="369"/>
      <c r="BU187" s="369"/>
      <c r="BV187" s="369"/>
      <c r="CD187" s="369"/>
      <c r="CE187" s="369"/>
      <c r="CF187" s="369"/>
      <c r="CG187" s="369"/>
      <c r="CO187" s="369"/>
      <c r="CP187" s="369"/>
      <c r="CQ187" s="369"/>
      <c r="CR187" s="369"/>
    </row>
    <row r="188" spans="1:96" x14ac:dyDescent="0.2">
      <c r="A188" s="110" t="s">
        <v>79</v>
      </c>
      <c r="B188" s="402"/>
      <c r="C188" s="401"/>
      <c r="D188" s="749" t="s">
        <v>276</v>
      </c>
      <c r="E188" s="749"/>
      <c r="F188" s="750"/>
      <c r="G188" s="400"/>
      <c r="H188" s="393"/>
      <c r="I188" s="753" t="s">
        <v>276</v>
      </c>
      <c r="J188" s="754"/>
      <c r="K188" s="755"/>
      <c r="M188" s="402"/>
      <c r="N188" s="401"/>
      <c r="O188" s="749" t="s">
        <v>276</v>
      </c>
      <c r="P188" s="749"/>
      <c r="Q188" s="750"/>
      <c r="R188" s="400"/>
      <c r="S188" s="393"/>
      <c r="T188" s="753" t="s">
        <v>276</v>
      </c>
      <c r="U188" s="754"/>
      <c r="V188" s="755"/>
      <c r="W188" s="400"/>
      <c r="X188" s="402"/>
      <c r="Y188" s="401"/>
      <c r="Z188" s="749" t="s">
        <v>276</v>
      </c>
      <c r="AA188" s="749"/>
      <c r="AB188" s="750"/>
      <c r="AC188" s="400"/>
      <c r="AD188" s="393"/>
      <c r="AE188" s="753" t="s">
        <v>276</v>
      </c>
      <c r="AF188" s="754"/>
      <c r="AG188" s="755"/>
      <c r="AI188" s="402"/>
      <c r="AJ188" s="401"/>
      <c r="AK188" s="749" t="s">
        <v>276</v>
      </c>
      <c r="AL188" s="749"/>
      <c r="AM188" s="750"/>
      <c r="AO188" s="370"/>
      <c r="AP188" s="403"/>
      <c r="AQ188" s="402"/>
      <c r="AR188" s="401"/>
      <c r="AS188" s="756" t="s">
        <v>276</v>
      </c>
      <c r="AT188" s="756"/>
      <c r="AU188" s="757"/>
      <c r="AV188" s="400"/>
      <c r="AW188" s="393"/>
      <c r="AX188" s="753" t="s">
        <v>276</v>
      </c>
      <c r="AY188" s="754"/>
      <c r="AZ188" s="755"/>
      <c r="BA188" s="403"/>
      <c r="BB188" s="402"/>
      <c r="BC188" s="401"/>
      <c r="BD188" s="756" t="s">
        <v>276</v>
      </c>
      <c r="BE188" s="756"/>
      <c r="BF188" s="757"/>
      <c r="BG188" s="400"/>
      <c r="BH188" s="393"/>
      <c r="BI188" s="753" t="s">
        <v>276</v>
      </c>
      <c r="BJ188" s="754"/>
      <c r="BK188" s="755"/>
      <c r="BM188" s="402"/>
      <c r="BN188" s="401"/>
      <c r="BO188" s="756" t="s">
        <v>276</v>
      </c>
      <c r="BP188" s="756"/>
      <c r="BQ188" s="757"/>
      <c r="BR188" s="400"/>
      <c r="BS188" s="393"/>
      <c r="BT188" s="753" t="s">
        <v>276</v>
      </c>
      <c r="BU188" s="754"/>
      <c r="BV188" s="755"/>
      <c r="BW188" s="403"/>
      <c r="BX188" s="402"/>
      <c r="BY188" s="401"/>
      <c r="BZ188" s="756" t="s">
        <v>276</v>
      </c>
      <c r="CA188" s="756"/>
      <c r="CB188" s="757"/>
      <c r="CC188" s="400"/>
      <c r="CD188" s="393"/>
      <c r="CE188" s="753" t="s">
        <v>276</v>
      </c>
      <c r="CF188" s="754"/>
      <c r="CG188" s="755"/>
      <c r="CH188" s="403"/>
      <c r="CI188" s="402"/>
      <c r="CJ188" s="401"/>
      <c r="CK188" s="756" t="s">
        <v>276</v>
      </c>
      <c r="CL188" s="756"/>
      <c r="CM188" s="757"/>
      <c r="CN188" s="400"/>
      <c r="CO188" s="393"/>
      <c r="CP188" s="753" t="s">
        <v>276</v>
      </c>
      <c r="CQ188" s="754"/>
      <c r="CR188" s="755"/>
    </row>
    <row r="189" spans="1:96" x14ac:dyDescent="0.2">
      <c r="B189" s="398" t="s">
        <v>229</v>
      </c>
      <c r="C189" s="398"/>
      <c r="D189" s="397" t="s">
        <v>228</v>
      </c>
      <c r="E189" s="396" t="s">
        <v>227</v>
      </c>
      <c r="F189" s="396" t="s">
        <v>226</v>
      </c>
      <c r="G189" s="395"/>
      <c r="H189" s="394" t="s">
        <v>229</v>
      </c>
      <c r="I189" s="393" t="s">
        <v>228</v>
      </c>
      <c r="J189" s="392" t="s">
        <v>227</v>
      </c>
      <c r="K189" s="392" t="s">
        <v>226</v>
      </c>
      <c r="M189" s="398" t="s">
        <v>229</v>
      </c>
      <c r="N189" s="398"/>
      <c r="O189" s="397" t="s">
        <v>228</v>
      </c>
      <c r="P189" s="396" t="s">
        <v>227</v>
      </c>
      <c r="Q189" s="396" t="s">
        <v>226</v>
      </c>
      <c r="R189" s="395"/>
      <c r="S189" s="394" t="s">
        <v>229</v>
      </c>
      <c r="T189" s="393" t="s">
        <v>228</v>
      </c>
      <c r="U189" s="392" t="s">
        <v>227</v>
      </c>
      <c r="V189" s="392" t="s">
        <v>226</v>
      </c>
      <c r="W189" s="395"/>
      <c r="X189" s="398" t="s">
        <v>229</v>
      </c>
      <c r="Y189" s="398"/>
      <c r="Z189" s="397" t="s">
        <v>228</v>
      </c>
      <c r="AA189" s="396" t="s">
        <v>227</v>
      </c>
      <c r="AB189" s="396" t="s">
        <v>226</v>
      </c>
      <c r="AC189" s="395"/>
      <c r="AD189" s="394" t="s">
        <v>229</v>
      </c>
      <c r="AE189" s="393" t="s">
        <v>228</v>
      </c>
      <c r="AF189" s="392" t="s">
        <v>227</v>
      </c>
      <c r="AG189" s="392" t="s">
        <v>226</v>
      </c>
      <c r="AI189" s="398" t="s">
        <v>229</v>
      </c>
      <c r="AJ189" s="398"/>
      <c r="AK189" s="397" t="s">
        <v>228</v>
      </c>
      <c r="AL189" s="396" t="s">
        <v>227</v>
      </c>
      <c r="AM189" s="396" t="s">
        <v>226</v>
      </c>
      <c r="AO189" s="370"/>
      <c r="AP189" s="399"/>
      <c r="AQ189" s="398" t="s">
        <v>229</v>
      </c>
      <c r="AR189" s="398"/>
      <c r="AS189" s="397" t="s">
        <v>228</v>
      </c>
      <c r="AT189" s="396" t="s">
        <v>227</v>
      </c>
      <c r="AU189" s="396" t="s">
        <v>226</v>
      </c>
      <c r="AV189" s="395"/>
      <c r="AW189" s="394" t="s">
        <v>229</v>
      </c>
      <c r="AX189" s="393" t="s">
        <v>228</v>
      </c>
      <c r="AY189" s="392" t="s">
        <v>227</v>
      </c>
      <c r="AZ189" s="392" t="s">
        <v>226</v>
      </c>
      <c r="BA189" s="399"/>
      <c r="BB189" s="398" t="s">
        <v>229</v>
      </c>
      <c r="BC189" s="398"/>
      <c r="BD189" s="397" t="s">
        <v>228</v>
      </c>
      <c r="BE189" s="396" t="s">
        <v>227</v>
      </c>
      <c r="BF189" s="396" t="s">
        <v>226</v>
      </c>
      <c r="BG189" s="395"/>
      <c r="BH189" s="394" t="s">
        <v>229</v>
      </c>
      <c r="BI189" s="393" t="s">
        <v>228</v>
      </c>
      <c r="BJ189" s="392" t="s">
        <v>227</v>
      </c>
      <c r="BK189" s="392" t="s">
        <v>226</v>
      </c>
      <c r="BM189" s="398" t="s">
        <v>229</v>
      </c>
      <c r="BN189" s="398"/>
      <c r="BO189" s="397" t="s">
        <v>228</v>
      </c>
      <c r="BP189" s="396" t="s">
        <v>227</v>
      </c>
      <c r="BQ189" s="396" t="s">
        <v>226</v>
      </c>
      <c r="BR189" s="395"/>
      <c r="BS189" s="394" t="s">
        <v>229</v>
      </c>
      <c r="BT189" s="393" t="s">
        <v>228</v>
      </c>
      <c r="BU189" s="392" t="s">
        <v>227</v>
      </c>
      <c r="BV189" s="392" t="s">
        <v>226</v>
      </c>
      <c r="BW189" s="399"/>
      <c r="BX189" s="398" t="s">
        <v>229</v>
      </c>
      <c r="BY189" s="398"/>
      <c r="BZ189" s="397" t="s">
        <v>228</v>
      </c>
      <c r="CA189" s="396" t="s">
        <v>227</v>
      </c>
      <c r="CB189" s="396" t="s">
        <v>226</v>
      </c>
      <c r="CC189" s="395"/>
      <c r="CD189" s="394" t="s">
        <v>229</v>
      </c>
      <c r="CE189" s="393" t="s">
        <v>228</v>
      </c>
      <c r="CF189" s="392" t="s">
        <v>227</v>
      </c>
      <c r="CG189" s="392" t="s">
        <v>226</v>
      </c>
      <c r="CH189" s="399"/>
      <c r="CI189" s="398" t="s">
        <v>229</v>
      </c>
      <c r="CJ189" s="398"/>
      <c r="CK189" s="397" t="s">
        <v>228</v>
      </c>
      <c r="CL189" s="396" t="s">
        <v>227</v>
      </c>
      <c r="CM189" s="396" t="s">
        <v>226</v>
      </c>
      <c r="CN189" s="395"/>
      <c r="CO189" s="394" t="s">
        <v>229</v>
      </c>
      <c r="CP189" s="393" t="s">
        <v>228</v>
      </c>
      <c r="CQ189" s="392" t="s">
        <v>227</v>
      </c>
      <c r="CR189" s="392" t="s">
        <v>226</v>
      </c>
    </row>
    <row r="190" spans="1:96" x14ac:dyDescent="0.2">
      <c r="B190" s="746" t="s">
        <v>225</v>
      </c>
      <c r="C190" s="391" t="s">
        <v>274</v>
      </c>
      <c r="D190" s="390">
        <f>(AS190+BD190+BO190)/3</f>
        <v>43794.276666666672</v>
      </c>
      <c r="E190" s="390">
        <f>(+AT190+BE190)/2</f>
        <v>0</v>
      </c>
      <c r="F190" s="390">
        <f>(+AU190+BF190)/2</f>
        <v>0</v>
      </c>
      <c r="G190" s="386"/>
      <c r="H190" s="382" t="s">
        <v>225</v>
      </c>
      <c r="I190" s="381"/>
      <c r="J190" s="381"/>
      <c r="K190" s="381"/>
      <c r="M190" s="746" t="s">
        <v>225</v>
      </c>
      <c r="N190" s="391" t="s">
        <v>274</v>
      </c>
      <c r="O190" s="390">
        <f>(+BD190+BO190+BZ190)/3</f>
        <v>43503.423333333332</v>
      </c>
      <c r="P190" s="390">
        <f>(+AT190+BE190+BP190)/3</f>
        <v>0</v>
      </c>
      <c r="Q190" s="390">
        <f>(+AU190+BF190+BQ190)/3</f>
        <v>0</v>
      </c>
      <c r="R190" s="386"/>
      <c r="S190" s="382" t="s">
        <v>225</v>
      </c>
      <c r="T190" s="381"/>
      <c r="U190" s="381"/>
      <c r="V190" s="381"/>
      <c r="W190" s="386"/>
      <c r="X190" s="746" t="s">
        <v>225</v>
      </c>
      <c r="Y190" s="391" t="s">
        <v>274</v>
      </c>
      <c r="Z190" s="390">
        <f>(+BO190+BZ190+CK190)/3</f>
        <v>40526.483333333337</v>
      </c>
      <c r="AA190" s="390">
        <f>(+BE190+BP190+CA190)/3</f>
        <v>0</v>
      </c>
      <c r="AB190" s="390">
        <f>(+BF190+BQ190+CB190)/3</f>
        <v>0</v>
      </c>
      <c r="AC190" s="386"/>
      <c r="AD190" s="382" t="s">
        <v>225</v>
      </c>
      <c r="AE190" s="381"/>
      <c r="AF190" s="381"/>
      <c r="AG190" s="381"/>
      <c r="AI190" s="746" t="s">
        <v>225</v>
      </c>
      <c r="AJ190" s="391" t="s">
        <v>274</v>
      </c>
      <c r="AK190" s="390">
        <f t="shared" ref="AK190:AM191" si="102">IFERROR(Z190-O190,0)</f>
        <v>-2976.9399999999951</v>
      </c>
      <c r="AL190" s="390">
        <f t="shared" si="102"/>
        <v>0</v>
      </c>
      <c r="AM190" s="390">
        <f t="shared" si="102"/>
        <v>0</v>
      </c>
      <c r="AO190" s="370"/>
      <c r="AP190" s="386"/>
      <c r="AQ190" s="746" t="s">
        <v>225</v>
      </c>
      <c r="AR190" s="391" t="s">
        <v>275</v>
      </c>
      <c r="AS190" s="390">
        <v>42425</v>
      </c>
      <c r="AT190" s="390"/>
      <c r="AU190" s="390"/>
      <c r="AV190" s="386"/>
      <c r="AW190" s="382" t="s">
        <v>225</v>
      </c>
      <c r="AX190" s="381"/>
      <c r="AY190" s="381"/>
      <c r="AZ190" s="381"/>
      <c r="BA190" s="386"/>
      <c r="BB190" s="746" t="s">
        <v>225</v>
      </c>
      <c r="BC190" s="391" t="s">
        <v>275</v>
      </c>
      <c r="BD190" s="390">
        <v>45974</v>
      </c>
      <c r="BE190" s="390">
        <v>0</v>
      </c>
      <c r="BF190" s="390">
        <v>0</v>
      </c>
      <c r="BG190" s="386"/>
      <c r="BH190" s="382" t="s">
        <v>225</v>
      </c>
      <c r="BI190" s="381"/>
      <c r="BJ190" s="381"/>
      <c r="BK190" s="381"/>
      <c r="BM190" s="746" t="s">
        <v>225</v>
      </c>
      <c r="BN190" s="391" t="s">
        <v>274</v>
      </c>
      <c r="BO190" s="390">
        <v>42983.83</v>
      </c>
      <c r="BP190" s="390"/>
      <c r="BQ190" s="390"/>
      <c r="BR190" s="386"/>
      <c r="BS190" s="382" t="s">
        <v>225</v>
      </c>
      <c r="BT190" s="381"/>
      <c r="BU190" s="381"/>
      <c r="BV190" s="381"/>
      <c r="BW190" s="386"/>
      <c r="BX190" s="746" t="s">
        <v>225</v>
      </c>
      <c r="BY190" s="391" t="s">
        <v>274</v>
      </c>
      <c r="BZ190" s="390">
        <v>41552.44</v>
      </c>
      <c r="CA190" s="390"/>
      <c r="CB190" s="390"/>
      <c r="CC190" s="386"/>
      <c r="CD190" s="382" t="s">
        <v>225</v>
      </c>
      <c r="CE190" s="381"/>
      <c r="CF190" s="381"/>
      <c r="CG190" s="381"/>
      <c r="CH190" s="386"/>
      <c r="CI190" s="746" t="s">
        <v>225</v>
      </c>
      <c r="CJ190" s="391" t="s">
        <v>274</v>
      </c>
      <c r="CK190" s="390">
        <f>'AY2013-14-Census'!D41</f>
        <v>37043.18</v>
      </c>
      <c r="CL190" s="390"/>
      <c r="CM190" s="390"/>
      <c r="CN190" s="386"/>
      <c r="CO190" s="382" t="s">
        <v>225</v>
      </c>
      <c r="CP190" s="381"/>
      <c r="CQ190" s="381"/>
      <c r="CR190" s="381"/>
    </row>
    <row r="191" spans="1:96" x14ac:dyDescent="0.2">
      <c r="B191" s="747"/>
      <c r="C191" s="389" t="s">
        <v>272</v>
      </c>
      <c r="D191" s="388">
        <f>(AS191+BD191+BO191)/3</f>
        <v>37818.950933685381</v>
      </c>
      <c r="E191" s="388">
        <f>(+AT191+BE191)/2</f>
        <v>0</v>
      </c>
      <c r="F191" s="388">
        <f>(+AU191+BF191)/2</f>
        <v>0</v>
      </c>
      <c r="G191" s="387"/>
      <c r="H191" s="382"/>
      <c r="I191" s="375">
        <f>ROUND(((+D191*Matrices!$C$63)+(D191*Matrices!$E$67))*Matrices!$D$59,0)</f>
        <v>5811638</v>
      </c>
      <c r="J191" s="375">
        <f>ROUND(((+E191*Matrices!$D$63)+(E191*Matrices!$E$67))*Matrices!$D$59,0)</f>
        <v>0</v>
      </c>
      <c r="K191" s="375">
        <f>ROUND(((+F191*Matrices!$E$63)+(F191*Matrices!$E$67))*Matrices!$D$59,0)</f>
        <v>0</v>
      </c>
      <c r="M191" s="747"/>
      <c r="N191" s="389" t="s">
        <v>272</v>
      </c>
      <c r="O191" s="388">
        <f>(+BD191+BO191+BZ191)/3</f>
        <v>37724.962176833324</v>
      </c>
      <c r="P191" s="388">
        <f>(+AT191+BE191+BP191)/3</f>
        <v>0</v>
      </c>
      <c r="Q191" s="388">
        <f>(+AU191+BF191+BQ191)/3</f>
        <v>0</v>
      </c>
      <c r="R191" s="387"/>
      <c r="S191" s="382"/>
      <c r="T191" s="375">
        <f>ROUND(((+O191*Matrices!$C$63)+(O191*Matrices!$E$67))*Matrices!$D$59,0)</f>
        <v>5797195</v>
      </c>
      <c r="U191" s="375">
        <f>ROUND(((+P191*Matrices!$D$63)+(P191*Matrices!$E$67))*Matrices!$D$59,0)</f>
        <v>0</v>
      </c>
      <c r="V191" s="375">
        <f>ROUND(((+Q191*Matrices!$E$63)+(Q191*Matrices!$E$67))*Matrices!$D$59,0)</f>
        <v>0</v>
      </c>
      <c r="W191" s="387"/>
      <c r="X191" s="747"/>
      <c r="Y191" s="389" t="s">
        <v>272</v>
      </c>
      <c r="Z191" s="388">
        <f>(+BO191+BZ191+CK191)/3</f>
        <v>36297.05533333333</v>
      </c>
      <c r="AA191" s="388">
        <f>(+BE191+BP191+CA191)/3</f>
        <v>0</v>
      </c>
      <c r="AB191" s="388">
        <f>(+BF191+BQ191+CB191)/3</f>
        <v>0</v>
      </c>
      <c r="AC191" s="387"/>
      <c r="AD191" s="382"/>
      <c r="AE191" s="375">
        <f>ROUND(((+Z191*Matrices!$C$63)+(Z191*Matrices!$E$67))*Matrices!$D$59,0)</f>
        <v>5577768</v>
      </c>
      <c r="AF191" s="375">
        <f>ROUND(((+AA191*Matrices!$D$63)+(AA191*Matrices!$E$67))*Matrices!$D$59,0)</f>
        <v>0</v>
      </c>
      <c r="AG191" s="375">
        <f>ROUND(((+AB191*Matrices!$E$63)+(AB191*Matrices!$E$67))*Matrices!$D$59,0)</f>
        <v>0</v>
      </c>
      <c r="AI191" s="747"/>
      <c r="AJ191" s="389" t="s">
        <v>272</v>
      </c>
      <c r="AK191" s="388">
        <f t="shared" si="102"/>
        <v>-1427.9068434999936</v>
      </c>
      <c r="AL191" s="388">
        <f t="shared" si="102"/>
        <v>0</v>
      </c>
      <c r="AM191" s="388">
        <f t="shared" si="102"/>
        <v>0</v>
      </c>
      <c r="AO191" s="370"/>
      <c r="AP191" s="386"/>
      <c r="AQ191" s="751"/>
      <c r="AR191" s="389" t="s">
        <v>273</v>
      </c>
      <c r="AS191" s="388">
        <f>AS190*BO192</f>
        <v>37657.95757055618</v>
      </c>
      <c r="AT191" s="388"/>
      <c r="AU191" s="388"/>
      <c r="AV191" s="387"/>
      <c r="AW191" s="382"/>
      <c r="AX191" s="375">
        <f>ROUND(((+AS191*Matrices!$C$63)+(AS191*Matrices!$E$67))*Matrices!$D$59,0)</f>
        <v>5786898</v>
      </c>
      <c r="AY191" s="375">
        <f>ROUND(((+AT191*Matrices!$D$63)+(AT191*Matrices!$E$67))*Matrices!$D$59,0)</f>
        <v>0</v>
      </c>
      <c r="AZ191" s="375">
        <f>ROUND(((+AU191*Matrices!$E$63)+(AU191*Matrices!$E$67))*Matrices!$D$59,0)</f>
        <v>0</v>
      </c>
      <c r="BA191" s="386"/>
      <c r="BB191" s="751"/>
      <c r="BC191" s="389" t="s">
        <v>273</v>
      </c>
      <c r="BD191" s="388">
        <v>37644.900030499964</v>
      </c>
      <c r="BE191" s="388">
        <v>0</v>
      </c>
      <c r="BF191" s="388">
        <v>0</v>
      </c>
      <c r="BG191" s="387"/>
      <c r="BH191" s="382"/>
      <c r="BI191" s="375">
        <f>ROUND(((+BD191*Matrices!$C$63)+(BD191*Matrices!$E$67))*Matrices!$D$59,0)</f>
        <v>5784892</v>
      </c>
      <c r="BJ191" s="375">
        <f>ROUND(((+BE191*Matrices!$D$63)+(BE191*Matrices!$E$67))*Matrices!$D$59,0)</f>
        <v>0</v>
      </c>
      <c r="BK191" s="375">
        <f>ROUND(((+BF191*Matrices!$E$63)+(BF191*Matrices!$E$67))*Matrices!$D$59,0)</f>
        <v>0</v>
      </c>
      <c r="BM191" s="751"/>
      <c r="BN191" s="389" t="s">
        <v>272</v>
      </c>
      <c r="BO191" s="388">
        <v>38153.995199999998</v>
      </c>
      <c r="BP191" s="388"/>
      <c r="BQ191" s="388"/>
      <c r="BR191" s="387"/>
      <c r="BS191" s="382"/>
      <c r="BT191" s="375">
        <f>ROUND(((+BO191*Matrices!$C$63)+(BO191*Matrices!$E$67))*Matrices!$D$59,0)</f>
        <v>5863124</v>
      </c>
      <c r="BU191" s="375">
        <f>ROUND(((+BP191*Matrices!$D$63)+(BP191*Matrices!$E$67))*Matrices!$D$59,0)</f>
        <v>0</v>
      </c>
      <c r="BV191" s="375">
        <f>ROUND(((+BQ191*Matrices!$E$63)+(BQ191*Matrices!$E$67))*Matrices!$D$59,0)</f>
        <v>0</v>
      </c>
      <c r="BW191" s="386"/>
      <c r="BX191" s="751"/>
      <c r="BY191" s="389" t="s">
        <v>272</v>
      </c>
      <c r="BZ191" s="388">
        <v>37375.991300000002</v>
      </c>
      <c r="CA191" s="388"/>
      <c r="CB191" s="388"/>
      <c r="CC191" s="387"/>
      <c r="CD191" s="382"/>
      <c r="CE191" s="375">
        <f>ROUND(((+BZ191*Matrices!$C$63)+(BZ191*Matrices!$E$67))*Matrices!$D$59,0)</f>
        <v>5743569</v>
      </c>
      <c r="CF191" s="375">
        <f>ROUND(((+CA191*Matrices!$D$63)+(CA191*Matrices!$E$67))*Matrices!$D$59,0)</f>
        <v>0</v>
      </c>
      <c r="CG191" s="375">
        <f>ROUND(((+CB191*Matrices!$E$63)+(CB191*Matrices!$E$67))*Matrices!$D$59,0)</f>
        <v>0</v>
      </c>
      <c r="CH191" s="386"/>
      <c r="CI191" s="751"/>
      <c r="CJ191" s="389" t="s">
        <v>272</v>
      </c>
      <c r="CK191" s="388">
        <f>'AY2013-14-end_of_course'!D41</f>
        <v>33361.179499999998</v>
      </c>
      <c r="CL191" s="388"/>
      <c r="CM191" s="388"/>
      <c r="CN191" s="387"/>
      <c r="CO191" s="382"/>
      <c r="CP191" s="375">
        <f>ROUND(((+CK191*Matrices!$C$63)+(CK191*Matrices!$E$67))*Matrices!$D$59,0)</f>
        <v>5126612</v>
      </c>
      <c r="CQ191" s="375">
        <f>ROUND(((+CL191*Matrices!$D$63)+(CL191*Matrices!$E$67))*Matrices!$D$59,0)</f>
        <v>0</v>
      </c>
      <c r="CR191" s="375">
        <f>ROUND(((+CM191*Matrices!$E$63)+(CM191*Matrices!$E$67))*Matrices!$D$59,0)</f>
        <v>0</v>
      </c>
    </row>
    <row r="192" spans="1:96" x14ac:dyDescent="0.2">
      <c r="B192" s="748"/>
      <c r="C192" s="385" t="s">
        <v>270</v>
      </c>
      <c r="D192" s="384">
        <f>D191/D190</f>
        <v>0.86355920938113551</v>
      </c>
      <c r="E192" s="384">
        <f>IFERROR(E191/E190,0)</f>
        <v>0</v>
      </c>
      <c r="F192" s="384">
        <f>IFERROR(F191/F190,0)</f>
        <v>0</v>
      </c>
      <c r="G192" s="383"/>
      <c r="H192" s="382"/>
      <c r="I192" s="381"/>
      <c r="J192" s="381"/>
      <c r="K192" s="381"/>
      <c r="M192" s="748"/>
      <c r="N192" s="385" t="s">
        <v>270</v>
      </c>
      <c r="O192" s="384">
        <f>O191/O190</f>
        <v>0.8671722656807006</v>
      </c>
      <c r="P192" s="384">
        <f>IFERROR(P191/P190,0)</f>
        <v>0</v>
      </c>
      <c r="Q192" s="384">
        <f>IFERROR(Q191/Q190,0)</f>
        <v>0</v>
      </c>
      <c r="R192" s="383"/>
      <c r="S192" s="382"/>
      <c r="T192" s="381"/>
      <c r="U192" s="381"/>
      <c r="V192" s="381"/>
      <c r="W192" s="383"/>
      <c r="X192" s="748"/>
      <c r="Y192" s="385" t="s">
        <v>270</v>
      </c>
      <c r="Z192" s="384">
        <f>Z191/Z190</f>
        <v>0.89563792236270179</v>
      </c>
      <c r="AA192" s="384">
        <f>IFERROR(AA191/AA190,0)</f>
        <v>0</v>
      </c>
      <c r="AB192" s="384">
        <f>IFERROR(AB191/AB190,0)</f>
        <v>0</v>
      </c>
      <c r="AC192" s="383"/>
      <c r="AD192" s="382"/>
      <c r="AE192" s="381"/>
      <c r="AF192" s="381"/>
      <c r="AG192" s="381"/>
      <c r="AI192" s="748"/>
      <c r="AJ192" s="385"/>
      <c r="AK192" s="384"/>
      <c r="AL192" s="384"/>
      <c r="AM192" s="384"/>
      <c r="AO192" s="370"/>
      <c r="AP192" s="386"/>
      <c r="AQ192" s="752"/>
      <c r="AR192" s="385" t="s">
        <v>271</v>
      </c>
      <c r="AS192" s="384">
        <f>IFERROR(AS191/AS190,0)</f>
        <v>0.88763600637728179</v>
      </c>
      <c r="AT192" s="384">
        <f>IFERROR(AT191/AT190,0)</f>
        <v>0</v>
      </c>
      <c r="AU192" s="384">
        <f>IFERROR(AU191/AU190,0)</f>
        <v>0</v>
      </c>
      <c r="AV192" s="383"/>
      <c r="AW192" s="382"/>
      <c r="AX192" s="381"/>
      <c r="AY192" s="381"/>
      <c r="AZ192" s="381"/>
      <c r="BA192" s="386"/>
      <c r="BB192" s="752"/>
      <c r="BC192" s="385" t="s">
        <v>271</v>
      </c>
      <c r="BD192" s="384">
        <f>IFERROR(BD191/BD190,0)</f>
        <v>0.81883020904206649</v>
      </c>
      <c r="BE192" s="384">
        <f>IFERROR(BE191/BE190,0)</f>
        <v>0</v>
      </c>
      <c r="BF192" s="384">
        <f>IFERROR(BF191/BF190,0)</f>
        <v>0</v>
      </c>
      <c r="BG192" s="383"/>
      <c r="BH192" s="382"/>
      <c r="BI192" s="381"/>
      <c r="BJ192" s="381"/>
      <c r="BK192" s="381"/>
      <c r="BM192" s="752"/>
      <c r="BN192" s="385" t="s">
        <v>270</v>
      </c>
      <c r="BO192" s="384">
        <f>IFERROR(BO191/BO190,0)</f>
        <v>0.88763600637728179</v>
      </c>
      <c r="BP192" s="384">
        <f>IFERROR(BP191/BP190,0)</f>
        <v>0</v>
      </c>
      <c r="BQ192" s="384">
        <f>IFERROR(BQ191/BQ190,0)</f>
        <v>0</v>
      </c>
      <c r="BR192" s="383"/>
      <c r="BS192" s="382"/>
      <c r="BT192" s="381"/>
      <c r="BU192" s="381"/>
      <c r="BV192" s="381"/>
      <c r="BW192" s="386"/>
      <c r="BX192" s="752"/>
      <c r="BY192" s="385" t="s">
        <v>270</v>
      </c>
      <c r="BZ192" s="384">
        <f>BZ191/BZ190</f>
        <v>0.89948968821084874</v>
      </c>
      <c r="CA192" s="384" t="str">
        <f>IFERROR(CA191/CA190,"")</f>
        <v/>
      </c>
      <c r="CB192" s="384" t="str">
        <f>IFERROR(CB191/CB190,"")</f>
        <v/>
      </c>
      <c r="CC192" s="383"/>
      <c r="CD192" s="382"/>
      <c r="CE192" s="381"/>
      <c r="CF192" s="381"/>
      <c r="CG192" s="381"/>
      <c r="CH192" s="386"/>
      <c r="CI192" s="752"/>
      <c r="CJ192" s="385" t="s">
        <v>270</v>
      </c>
      <c r="CK192" s="384">
        <f>CK191/CK190</f>
        <v>0.9006024725738988</v>
      </c>
      <c r="CL192" s="384" t="str">
        <f>IFERROR(CL191/CL190,"")</f>
        <v/>
      </c>
      <c r="CM192" s="384" t="str">
        <f>IFERROR(CM191/CM190,"")</f>
        <v/>
      </c>
      <c r="CN192" s="383"/>
      <c r="CO192" s="382"/>
      <c r="CP192" s="381"/>
      <c r="CQ192" s="381"/>
      <c r="CR192" s="381"/>
    </row>
    <row r="193" spans="1:96" x14ac:dyDescent="0.2">
      <c r="B193" s="746" t="s">
        <v>224</v>
      </c>
      <c r="C193" s="391" t="s">
        <v>274</v>
      </c>
      <c r="D193" s="390">
        <f>(AS193+BD193+BO193)/3</f>
        <v>9335.4666666666672</v>
      </c>
      <c r="E193" s="390">
        <f>(+AT193+BE193)/2</f>
        <v>0</v>
      </c>
      <c r="F193" s="390">
        <f>(+AU193+BF193)/2</f>
        <v>0</v>
      </c>
      <c r="G193" s="386"/>
      <c r="H193" s="382" t="s">
        <v>224</v>
      </c>
      <c r="I193" s="381"/>
      <c r="J193" s="381"/>
      <c r="K193" s="381"/>
      <c r="M193" s="746" t="s">
        <v>224</v>
      </c>
      <c r="N193" s="391" t="s">
        <v>274</v>
      </c>
      <c r="O193" s="390">
        <f>(+BD193+BO193+BZ193)/3</f>
        <v>9336.2666666666682</v>
      </c>
      <c r="P193" s="390">
        <f>(+AT193+BE193+BP193)/3</f>
        <v>0</v>
      </c>
      <c r="Q193" s="390">
        <f>(+AU193+BF193+BQ193)/3</f>
        <v>0</v>
      </c>
      <c r="R193" s="386"/>
      <c r="S193" s="382" t="s">
        <v>224</v>
      </c>
      <c r="T193" s="381"/>
      <c r="U193" s="381"/>
      <c r="V193" s="381"/>
      <c r="W193" s="386"/>
      <c r="X193" s="746" t="s">
        <v>224</v>
      </c>
      <c r="Y193" s="391" t="s">
        <v>274</v>
      </c>
      <c r="Z193" s="390">
        <f>(+BO193+BZ193+CK193)/3</f>
        <v>9275.3666666666668</v>
      </c>
      <c r="AA193" s="390">
        <f>(+BE193+BP193+CA193)/3</f>
        <v>0</v>
      </c>
      <c r="AB193" s="390">
        <f>(+BF193+BQ193+CB193)/3</f>
        <v>0</v>
      </c>
      <c r="AC193" s="386"/>
      <c r="AD193" s="382" t="s">
        <v>224</v>
      </c>
      <c r="AE193" s="381"/>
      <c r="AF193" s="381"/>
      <c r="AG193" s="381"/>
      <c r="AI193" s="746" t="s">
        <v>224</v>
      </c>
      <c r="AJ193" s="391" t="s">
        <v>274</v>
      </c>
      <c r="AK193" s="390">
        <f t="shared" ref="AK193:AM194" si="103">IFERROR(Z193-O193,0)</f>
        <v>-60.900000000001455</v>
      </c>
      <c r="AL193" s="390">
        <f t="shared" si="103"/>
        <v>0</v>
      </c>
      <c r="AM193" s="390">
        <f t="shared" si="103"/>
        <v>0</v>
      </c>
      <c r="AO193" s="370"/>
      <c r="AP193" s="386"/>
      <c r="AQ193" s="746" t="s">
        <v>224</v>
      </c>
      <c r="AR193" s="391" t="s">
        <v>275</v>
      </c>
      <c r="AS193" s="390">
        <v>9019</v>
      </c>
      <c r="AT193" s="390"/>
      <c r="AU193" s="390"/>
      <c r="AV193" s="386"/>
      <c r="AW193" s="382" t="s">
        <v>224</v>
      </c>
      <c r="AX193" s="381"/>
      <c r="AY193" s="381"/>
      <c r="AZ193" s="381"/>
      <c r="BA193" s="386"/>
      <c r="BB193" s="746" t="s">
        <v>224</v>
      </c>
      <c r="BC193" s="391" t="s">
        <v>275</v>
      </c>
      <c r="BD193" s="390">
        <v>9626</v>
      </c>
      <c r="BE193" s="390">
        <v>0</v>
      </c>
      <c r="BF193" s="390">
        <v>0</v>
      </c>
      <c r="BG193" s="386"/>
      <c r="BH193" s="382" t="s">
        <v>224</v>
      </c>
      <c r="BI193" s="381"/>
      <c r="BJ193" s="381"/>
      <c r="BK193" s="381"/>
      <c r="BM193" s="746" t="s">
        <v>224</v>
      </c>
      <c r="BN193" s="391" t="s">
        <v>274</v>
      </c>
      <c r="BO193" s="390">
        <v>9361.4</v>
      </c>
      <c r="BP193" s="390"/>
      <c r="BQ193" s="390"/>
      <c r="BR193" s="386"/>
      <c r="BS193" s="382" t="s">
        <v>224</v>
      </c>
      <c r="BT193" s="381"/>
      <c r="BU193" s="381"/>
      <c r="BV193" s="381"/>
      <c r="BW193" s="386"/>
      <c r="BX193" s="746" t="s">
        <v>224</v>
      </c>
      <c r="BY193" s="391" t="s">
        <v>274</v>
      </c>
      <c r="BZ193" s="390">
        <v>9021.4</v>
      </c>
      <c r="CA193" s="390"/>
      <c r="CB193" s="390"/>
      <c r="CC193" s="386"/>
      <c r="CD193" s="382" t="s">
        <v>224</v>
      </c>
      <c r="CE193" s="381"/>
      <c r="CF193" s="381"/>
      <c r="CG193" s="381"/>
      <c r="CH193" s="386"/>
      <c r="CI193" s="746" t="s">
        <v>224</v>
      </c>
      <c r="CJ193" s="391" t="s">
        <v>274</v>
      </c>
      <c r="CK193" s="390">
        <f>'AY2013-14-Census'!D42</f>
        <v>9443.2999999999993</v>
      </c>
      <c r="CL193" s="390"/>
      <c r="CM193" s="390"/>
      <c r="CN193" s="386"/>
      <c r="CO193" s="382" t="s">
        <v>224</v>
      </c>
      <c r="CP193" s="381"/>
      <c r="CQ193" s="381"/>
      <c r="CR193" s="381"/>
    </row>
    <row r="194" spans="1:96" x14ac:dyDescent="0.2">
      <c r="B194" s="747"/>
      <c r="C194" s="389" t="s">
        <v>272</v>
      </c>
      <c r="D194" s="388">
        <f>(AS194+BD194+BO194)/3</f>
        <v>8769.1133254481229</v>
      </c>
      <c r="E194" s="388">
        <f>(+AT194+BE194)/2</f>
        <v>0</v>
      </c>
      <c r="F194" s="388">
        <f>(+AU194+BF194)/2</f>
        <v>0</v>
      </c>
      <c r="G194" s="387"/>
      <c r="H194" s="382"/>
      <c r="I194" s="375">
        <f>ROUND(((+D194*Matrices!$C$64)+(D194*Matrices!$E$67))*Matrices!$D$59,0)</f>
        <v>1925083</v>
      </c>
      <c r="J194" s="375">
        <f>ROUND(((+E194*Matrices!$D$64)+(E194*Matrices!$E$67))*Matrices!$D$59,0)</f>
        <v>0</v>
      </c>
      <c r="K194" s="375">
        <f>ROUND(((+F194*Matrices!$E$64)+(F194*Matrices!$E$67))*Matrices!$D$59,0)</f>
        <v>0</v>
      </c>
      <c r="M194" s="747"/>
      <c r="N194" s="389" t="s">
        <v>272</v>
      </c>
      <c r="O194" s="388">
        <f>(+BD194+BO194+BZ194)/3</f>
        <v>8817.7892156639737</v>
      </c>
      <c r="P194" s="388">
        <f>(+AT194+BE194+BP194)/3</f>
        <v>0</v>
      </c>
      <c r="Q194" s="388">
        <f>(+AU194+BF194+BQ194)/3</f>
        <v>0</v>
      </c>
      <c r="R194" s="387"/>
      <c r="S194" s="382"/>
      <c r="T194" s="375">
        <f>ROUND(((+O194*Matrices!$C$64)+(O194*Matrices!$E$67))*Matrices!$D$59,0)</f>
        <v>1935769</v>
      </c>
      <c r="U194" s="375">
        <f>ROUND(((+P194*Matrices!$D$64)+(P194*Matrices!$E$67))*Matrices!$D$59,0)</f>
        <v>0</v>
      </c>
      <c r="V194" s="375">
        <f>ROUND(((+Q194*Matrices!$E$64)+(Q194*Matrices!$E$67))*Matrices!$D$59,0)</f>
        <v>0</v>
      </c>
      <c r="W194" s="387"/>
      <c r="X194" s="747"/>
      <c r="Y194" s="389" t="s">
        <v>272</v>
      </c>
      <c r="Z194" s="388">
        <f>(+BO194+BZ194+CK194)/3</f>
        <v>8775.6999999999989</v>
      </c>
      <c r="AA194" s="388">
        <f>(+BE194+BP194+CA194)/3</f>
        <v>0</v>
      </c>
      <c r="AB194" s="388">
        <f>(+BF194+BQ194+CB194)/3</f>
        <v>0</v>
      </c>
      <c r="AC194" s="387"/>
      <c r="AD194" s="382"/>
      <c r="AE194" s="375">
        <f>ROUND(((+Z194*Matrices!$C$64)+(Z194*Matrices!$E$67))*Matrices!$D$59,0)</f>
        <v>1926529</v>
      </c>
      <c r="AF194" s="375">
        <f>ROUND(((+AA194*Matrices!$D$64)+(AA194*Matrices!$E$67))*Matrices!$D$59,0)</f>
        <v>0</v>
      </c>
      <c r="AG194" s="375">
        <f>ROUND(((+AB194*Matrices!$E$64)+(AB194*Matrices!$E$67))*Matrices!$D$59,0)</f>
        <v>0</v>
      </c>
      <c r="AI194" s="747"/>
      <c r="AJ194" s="389" t="s">
        <v>272</v>
      </c>
      <c r="AK194" s="388">
        <f t="shared" si="103"/>
        <v>-42.089215663974755</v>
      </c>
      <c r="AL194" s="388">
        <f t="shared" si="103"/>
        <v>0</v>
      </c>
      <c r="AM194" s="388">
        <f t="shared" si="103"/>
        <v>0</v>
      </c>
      <c r="AO194" s="370"/>
      <c r="AP194" s="386"/>
      <c r="AQ194" s="751"/>
      <c r="AR194" s="389" t="s">
        <v>273</v>
      </c>
      <c r="AS194" s="388">
        <f>AS193*BO195</f>
        <v>8483.9623293524473</v>
      </c>
      <c r="AT194" s="388"/>
      <c r="AU194" s="388"/>
      <c r="AV194" s="387"/>
      <c r="AW194" s="382"/>
      <c r="AX194" s="375">
        <f>ROUND(((+AS194*Matrices!$C$64)+(AS194*Matrices!$E$67))*Matrices!$D$59,0)</f>
        <v>1862484</v>
      </c>
      <c r="AY194" s="375">
        <f>ROUND(((+AT194*Matrices!$D$64)+(AT194*Matrices!$E$67))*Matrices!$D$59,0)</f>
        <v>0</v>
      </c>
      <c r="AZ194" s="375">
        <f>ROUND(((+AU194*Matrices!$E$64)+(AU194*Matrices!$E$67))*Matrices!$D$59,0)</f>
        <v>0</v>
      </c>
      <c r="BA194" s="386"/>
      <c r="BB194" s="751"/>
      <c r="BC194" s="389" t="s">
        <v>273</v>
      </c>
      <c r="BD194" s="388">
        <v>9017.3276469919256</v>
      </c>
      <c r="BE194" s="388">
        <v>0</v>
      </c>
      <c r="BF194" s="388">
        <v>0</v>
      </c>
      <c r="BG194" s="387"/>
      <c r="BH194" s="382"/>
      <c r="BI194" s="375">
        <f>ROUND(((+BD194*Matrices!$C$64)+(BD194*Matrices!$E$67))*Matrices!$D$59,0)</f>
        <v>1979574</v>
      </c>
      <c r="BJ194" s="375">
        <f>ROUND(((+BE194*Matrices!$D$64)+(BE194*Matrices!$E$67))*Matrices!$D$59,0)</f>
        <v>0</v>
      </c>
      <c r="BK194" s="375">
        <f>ROUND(((+BF194*Matrices!$E$64)+(BF194*Matrices!$E$67))*Matrices!$D$59,0)</f>
        <v>0</v>
      </c>
      <c r="BM194" s="751"/>
      <c r="BN194" s="389" t="s">
        <v>272</v>
      </c>
      <c r="BO194" s="388">
        <v>8806.0499999999993</v>
      </c>
      <c r="BP194" s="388"/>
      <c r="BQ194" s="388"/>
      <c r="BR194" s="387"/>
      <c r="BS194" s="382"/>
      <c r="BT194" s="375">
        <f>ROUND(((+BO194*Matrices!$C$64)+(BO194*Matrices!$E$67))*Matrices!$D$59,0)</f>
        <v>1933192</v>
      </c>
      <c r="BU194" s="375">
        <f>ROUND(((+BP194*Matrices!$D$64)+(BP194*Matrices!$E$67))*Matrices!$D$59,0)</f>
        <v>0</v>
      </c>
      <c r="BV194" s="375">
        <f>ROUND(((+BQ194*Matrices!$E$64)+(BQ194*Matrices!$E$67))*Matrices!$D$59,0)</f>
        <v>0</v>
      </c>
      <c r="BW194" s="386"/>
      <c r="BX194" s="751"/>
      <c r="BY194" s="389" t="s">
        <v>272</v>
      </c>
      <c r="BZ194" s="388">
        <v>8629.99</v>
      </c>
      <c r="CA194" s="388"/>
      <c r="CB194" s="388"/>
      <c r="CC194" s="387"/>
      <c r="CD194" s="382"/>
      <c r="CE194" s="375">
        <f>ROUND(((+BZ194*Matrices!$C$64)+(BZ194*Matrices!$E$67))*Matrices!$D$59,0)</f>
        <v>1894542</v>
      </c>
      <c r="CF194" s="375">
        <f>ROUND(((+CA194*Matrices!$D$64)+(CA194*Matrices!$E$67))*Matrices!$D$59,0)</f>
        <v>0</v>
      </c>
      <c r="CG194" s="375">
        <f>ROUND(((+CB194*Matrices!$E$64)+(CB194*Matrices!$E$67))*Matrices!$D$59,0)</f>
        <v>0</v>
      </c>
      <c r="CH194" s="386"/>
      <c r="CI194" s="751"/>
      <c r="CJ194" s="389" t="s">
        <v>272</v>
      </c>
      <c r="CK194" s="388">
        <f>'AY2013-14-end_of_course'!D42</f>
        <v>8891.06</v>
      </c>
      <c r="CL194" s="388"/>
      <c r="CM194" s="388"/>
      <c r="CN194" s="387"/>
      <c r="CO194" s="382"/>
      <c r="CP194" s="375">
        <f>ROUND(((+CK194*Matrices!$C$64)+(CK194*Matrices!$E$67))*Matrices!$D$59,0)</f>
        <v>1951854</v>
      </c>
      <c r="CQ194" s="375">
        <f>ROUND(((+CL194*Matrices!$D$64)+(CL194*Matrices!$E$67))*Matrices!$D$59,0)</f>
        <v>0</v>
      </c>
      <c r="CR194" s="375">
        <f>ROUND(((+CM194*Matrices!$E$64)+(CM194*Matrices!$E$67))*Matrices!$D$59,0)</f>
        <v>0</v>
      </c>
    </row>
    <row r="195" spans="1:96" x14ac:dyDescent="0.2">
      <c r="B195" s="748"/>
      <c r="C195" s="385" t="s">
        <v>270</v>
      </c>
      <c r="D195" s="384">
        <f>D194/D193</f>
        <v>0.93933315157765251</v>
      </c>
      <c r="E195" s="384">
        <f>IFERROR(E194/E193,0)</f>
        <v>0</v>
      </c>
      <c r="F195" s="384">
        <f>IFERROR(F194/F193,0)</f>
        <v>0</v>
      </c>
      <c r="G195" s="383"/>
      <c r="H195" s="382"/>
      <c r="I195" s="381"/>
      <c r="J195" s="381"/>
      <c r="K195" s="381"/>
      <c r="M195" s="748"/>
      <c r="N195" s="385" t="s">
        <v>270</v>
      </c>
      <c r="O195" s="384">
        <f>O194/O193</f>
        <v>0.94446629798463044</v>
      </c>
      <c r="P195" s="384">
        <f>IFERROR(P194/P193,0)</f>
        <v>0</v>
      </c>
      <c r="Q195" s="384">
        <f>IFERROR(Q194/Q193,0)</f>
        <v>0</v>
      </c>
      <c r="R195" s="383"/>
      <c r="S195" s="382"/>
      <c r="T195" s="381"/>
      <c r="U195" s="381"/>
      <c r="V195" s="381"/>
      <c r="W195" s="383"/>
      <c r="X195" s="748"/>
      <c r="Y195" s="385" t="s">
        <v>270</v>
      </c>
      <c r="Z195" s="384">
        <f>Z194/Z193</f>
        <v>0.94612971275169699</v>
      </c>
      <c r="AA195" s="384">
        <f>IFERROR(AA194/AA193,0)</f>
        <v>0</v>
      </c>
      <c r="AB195" s="384">
        <f>IFERROR(AB194/AB193,0)</f>
        <v>0</v>
      </c>
      <c r="AC195" s="383"/>
      <c r="AD195" s="382"/>
      <c r="AE195" s="381"/>
      <c r="AF195" s="381"/>
      <c r="AG195" s="381"/>
      <c r="AI195" s="748"/>
      <c r="AJ195" s="385"/>
      <c r="AK195" s="384"/>
      <c r="AL195" s="384"/>
      <c r="AM195" s="384"/>
      <c r="AO195" s="370"/>
      <c r="AP195" s="386"/>
      <c r="AQ195" s="752"/>
      <c r="AR195" s="385" t="s">
        <v>271</v>
      </c>
      <c r="AS195" s="384">
        <f>IFERROR(AS194/AS193,0)</f>
        <v>0.94067660819962828</v>
      </c>
      <c r="AT195" s="384">
        <f>IFERROR(AT194/AT193,0)</f>
        <v>0</v>
      </c>
      <c r="AU195" s="384">
        <f>IFERROR(AU194/AU193,0)</f>
        <v>0</v>
      </c>
      <c r="AV195" s="383"/>
      <c r="AW195" s="382"/>
      <c r="AX195" s="381"/>
      <c r="AY195" s="381"/>
      <c r="AZ195" s="381"/>
      <c r="BA195" s="386"/>
      <c r="BB195" s="752"/>
      <c r="BC195" s="385" t="s">
        <v>271</v>
      </c>
      <c r="BD195" s="384">
        <f>IFERROR(BD194/BD193,0)</f>
        <v>0.93676788354372797</v>
      </c>
      <c r="BE195" s="384">
        <f>IFERROR(BE194/BE193,0)</f>
        <v>0</v>
      </c>
      <c r="BF195" s="384">
        <f>IFERROR(BF194/BF193,0)</f>
        <v>0</v>
      </c>
      <c r="BG195" s="383"/>
      <c r="BH195" s="382"/>
      <c r="BI195" s="381"/>
      <c r="BJ195" s="381"/>
      <c r="BK195" s="381"/>
      <c r="BM195" s="752"/>
      <c r="BN195" s="385" t="s">
        <v>270</v>
      </c>
      <c r="BO195" s="384">
        <f>IFERROR(BO194/BO193,0)</f>
        <v>0.94067660819962817</v>
      </c>
      <c r="BP195" s="384">
        <f>IFERROR(BP194/BP193,0)</f>
        <v>0</v>
      </c>
      <c r="BQ195" s="384">
        <f>IFERROR(BQ194/BQ193,0)</f>
        <v>0</v>
      </c>
      <c r="BR195" s="383"/>
      <c r="BS195" s="382"/>
      <c r="BT195" s="381"/>
      <c r="BU195" s="381"/>
      <c r="BV195" s="381"/>
      <c r="BW195" s="386"/>
      <c r="BX195" s="752"/>
      <c r="BY195" s="385" t="s">
        <v>270</v>
      </c>
      <c r="BZ195" s="384">
        <f>BZ194/BZ193</f>
        <v>0.95661316425388521</v>
      </c>
      <c r="CA195" s="384" t="str">
        <f>IFERROR(CA194/CA193,"")</f>
        <v/>
      </c>
      <c r="CB195" s="384" t="str">
        <f>IFERROR(CB194/CB193,"")</f>
        <v/>
      </c>
      <c r="CC195" s="383"/>
      <c r="CD195" s="382"/>
      <c r="CE195" s="381"/>
      <c r="CF195" s="381"/>
      <c r="CG195" s="381"/>
      <c r="CH195" s="386"/>
      <c r="CI195" s="752"/>
      <c r="CJ195" s="385" t="s">
        <v>270</v>
      </c>
      <c r="CK195" s="384">
        <f>CK194/CK193</f>
        <v>0.94152044306545379</v>
      </c>
      <c r="CL195" s="384" t="str">
        <f>IFERROR(CL194/CL193,"")</f>
        <v/>
      </c>
      <c r="CM195" s="384" t="str">
        <f>IFERROR(CM194/CM193,"")</f>
        <v/>
      </c>
      <c r="CN195" s="383"/>
      <c r="CO195" s="382"/>
      <c r="CP195" s="381"/>
      <c r="CQ195" s="381"/>
      <c r="CR195" s="381"/>
    </row>
    <row r="196" spans="1:96" x14ac:dyDescent="0.2">
      <c r="B196" s="746" t="s">
        <v>223</v>
      </c>
      <c r="C196" s="391" t="s">
        <v>274</v>
      </c>
      <c r="D196" s="390">
        <f>(AS196+BD196+BO196)/3</f>
        <v>6946.333333333333</v>
      </c>
      <c r="E196" s="390">
        <f>(+AT196+BE196)/2</f>
        <v>0</v>
      </c>
      <c r="F196" s="390">
        <f>(+AU196+BF196)/2</f>
        <v>0</v>
      </c>
      <c r="G196" s="386"/>
      <c r="H196" s="382" t="s">
        <v>223</v>
      </c>
      <c r="I196" s="381"/>
      <c r="J196" s="381"/>
      <c r="K196" s="381"/>
      <c r="M196" s="746" t="s">
        <v>223</v>
      </c>
      <c r="N196" s="391" t="s">
        <v>274</v>
      </c>
      <c r="O196" s="390">
        <f>(+BD196+BO196+BZ196)/3</f>
        <v>6533.333333333333</v>
      </c>
      <c r="P196" s="390">
        <f>(+AT196+BE196+BP196)/3</f>
        <v>0</v>
      </c>
      <c r="Q196" s="390">
        <f>(+AU196+BF196+BQ196)/3</f>
        <v>0</v>
      </c>
      <c r="R196" s="386"/>
      <c r="S196" s="382" t="s">
        <v>223</v>
      </c>
      <c r="T196" s="381"/>
      <c r="U196" s="381"/>
      <c r="V196" s="381"/>
      <c r="W196" s="386"/>
      <c r="X196" s="746" t="s">
        <v>223</v>
      </c>
      <c r="Y196" s="391" t="s">
        <v>274</v>
      </c>
      <c r="Z196" s="390">
        <f>(+BO196+BZ196+CK196)/3</f>
        <v>6269</v>
      </c>
      <c r="AA196" s="390">
        <f>(+BE196+BP196+CA196)/3</f>
        <v>0</v>
      </c>
      <c r="AB196" s="390">
        <f>(+BF196+BQ196+CB196)/3</f>
        <v>0</v>
      </c>
      <c r="AC196" s="386"/>
      <c r="AD196" s="382" t="s">
        <v>223</v>
      </c>
      <c r="AE196" s="381"/>
      <c r="AF196" s="381"/>
      <c r="AG196" s="381"/>
      <c r="AI196" s="746" t="s">
        <v>223</v>
      </c>
      <c r="AJ196" s="391" t="s">
        <v>274</v>
      </c>
      <c r="AK196" s="390">
        <f t="shared" ref="AK196:AM197" si="104">IFERROR(Z196-O196,0)</f>
        <v>-264.33333333333303</v>
      </c>
      <c r="AL196" s="390">
        <f t="shared" si="104"/>
        <v>0</v>
      </c>
      <c r="AM196" s="390">
        <f t="shared" si="104"/>
        <v>0</v>
      </c>
      <c r="AO196" s="370"/>
      <c r="AP196" s="386"/>
      <c r="AQ196" s="746" t="s">
        <v>223</v>
      </c>
      <c r="AR196" s="391" t="s">
        <v>275</v>
      </c>
      <c r="AS196" s="390">
        <v>7082</v>
      </c>
      <c r="AT196" s="390"/>
      <c r="AU196" s="390"/>
      <c r="AV196" s="386"/>
      <c r="AW196" s="382" t="s">
        <v>223</v>
      </c>
      <c r="AX196" s="381"/>
      <c r="AY196" s="381"/>
      <c r="AZ196" s="381"/>
      <c r="BA196" s="386"/>
      <c r="BB196" s="746" t="s">
        <v>223</v>
      </c>
      <c r="BC196" s="391" t="s">
        <v>275</v>
      </c>
      <c r="BD196" s="390">
        <v>7131</v>
      </c>
      <c r="BE196" s="390">
        <v>0</v>
      </c>
      <c r="BF196" s="390">
        <v>0</v>
      </c>
      <c r="BG196" s="386"/>
      <c r="BH196" s="382" t="s">
        <v>223</v>
      </c>
      <c r="BI196" s="381"/>
      <c r="BJ196" s="381"/>
      <c r="BK196" s="381"/>
      <c r="BM196" s="746" t="s">
        <v>223</v>
      </c>
      <c r="BN196" s="391" t="s">
        <v>274</v>
      </c>
      <c r="BO196" s="390">
        <v>6626</v>
      </c>
      <c r="BP196" s="390"/>
      <c r="BQ196" s="390"/>
      <c r="BR196" s="386"/>
      <c r="BS196" s="382" t="s">
        <v>223</v>
      </c>
      <c r="BT196" s="381"/>
      <c r="BU196" s="381"/>
      <c r="BV196" s="381"/>
      <c r="BW196" s="386"/>
      <c r="BX196" s="746" t="s">
        <v>223</v>
      </c>
      <c r="BY196" s="391" t="s">
        <v>274</v>
      </c>
      <c r="BZ196" s="390">
        <v>5843</v>
      </c>
      <c r="CA196" s="390"/>
      <c r="CB196" s="390"/>
      <c r="CC196" s="386"/>
      <c r="CD196" s="382" t="s">
        <v>223</v>
      </c>
      <c r="CE196" s="381"/>
      <c r="CF196" s="381"/>
      <c r="CG196" s="381"/>
      <c r="CH196" s="386"/>
      <c r="CI196" s="746" t="s">
        <v>223</v>
      </c>
      <c r="CJ196" s="391" t="s">
        <v>274</v>
      </c>
      <c r="CK196" s="390">
        <f>'AY2013-14-Census'!D43</f>
        <v>6338</v>
      </c>
      <c r="CL196" s="390"/>
      <c r="CM196" s="390"/>
      <c r="CN196" s="386"/>
      <c r="CO196" s="382" t="s">
        <v>223</v>
      </c>
      <c r="CP196" s="381"/>
      <c r="CQ196" s="381"/>
      <c r="CR196" s="381"/>
    </row>
    <row r="197" spans="1:96" x14ac:dyDescent="0.2">
      <c r="B197" s="747"/>
      <c r="C197" s="389" t="s">
        <v>272</v>
      </c>
      <c r="D197" s="388">
        <f>(AS197+BD197+BO197)/3</f>
        <v>6332.9379994381816</v>
      </c>
      <c r="E197" s="388">
        <f>(+AT197+BE197)/2</f>
        <v>0</v>
      </c>
      <c r="F197" s="388">
        <f>(+AU197+BF197)/2</f>
        <v>0</v>
      </c>
      <c r="G197" s="387"/>
      <c r="H197" s="382"/>
      <c r="I197" s="375">
        <f>ROUND(((+D197*Matrices!$C$65)+(D197*Matrices!$E$67))*Matrices!$D$59,0)</f>
        <v>2162635</v>
      </c>
      <c r="J197" s="375">
        <f>ROUND(((+E197*Matrices!$D$65)+(E197*Matrices!$E$67))*Matrices!$D$59,0)</f>
        <v>0</v>
      </c>
      <c r="K197" s="375">
        <f>ROUND(((+F197*Matrices!$E$65)+(F197*Matrices!$E$67))*Matrices!$D$59,0)</f>
        <v>0</v>
      </c>
      <c r="M197" s="747"/>
      <c r="N197" s="389" t="s">
        <v>272</v>
      </c>
      <c r="O197" s="388">
        <f>(+BD197+BO197+BZ197)/3</f>
        <v>6038.1715239376281</v>
      </c>
      <c r="P197" s="388">
        <f>(+AT197+BE197+BP197)/3</f>
        <v>0</v>
      </c>
      <c r="Q197" s="388">
        <f>(+AU197+BF197+BQ197)/3</f>
        <v>0</v>
      </c>
      <c r="R197" s="387"/>
      <c r="S197" s="382"/>
      <c r="T197" s="375">
        <f>ROUND(((+O197*Matrices!$C$65)+(O197*Matrices!$E$67))*Matrices!$D$59,0)</f>
        <v>2061975</v>
      </c>
      <c r="U197" s="375">
        <f>ROUND(((+P197*Matrices!$D$65)+(P197*Matrices!$E$67))*Matrices!$D$59,0)</f>
        <v>0</v>
      </c>
      <c r="V197" s="375">
        <f>ROUND(((+Q197*Matrices!$E$65)+(Q197*Matrices!$E$67))*Matrices!$D$59,0)</f>
        <v>0</v>
      </c>
      <c r="W197" s="387"/>
      <c r="X197" s="747"/>
      <c r="Y197" s="389" t="s">
        <v>272</v>
      </c>
      <c r="Z197" s="388">
        <f>(+BO197+BZ197+CK197)/3</f>
        <v>5857.666666666667</v>
      </c>
      <c r="AA197" s="388">
        <f>(+BE197+BP197+CA197)/3</f>
        <v>0</v>
      </c>
      <c r="AB197" s="388">
        <f>(+BF197+BQ197+CB197)/3</f>
        <v>0</v>
      </c>
      <c r="AC197" s="387"/>
      <c r="AD197" s="382"/>
      <c r="AE197" s="375">
        <f>ROUND(((+Z197*Matrices!$C$65)+(Z197*Matrices!$E$67))*Matrices!$D$59,0)</f>
        <v>2000335</v>
      </c>
      <c r="AF197" s="375">
        <f>ROUND(((+AA197*Matrices!$D$65)+(AA197*Matrices!$E$67))*Matrices!$D$59,0)</f>
        <v>0</v>
      </c>
      <c r="AG197" s="375">
        <f>ROUND(((+AB197*Matrices!$E$65)+(AB197*Matrices!$E$67))*Matrices!$D$59,0)</f>
        <v>0</v>
      </c>
      <c r="AI197" s="747"/>
      <c r="AJ197" s="389" t="s">
        <v>272</v>
      </c>
      <c r="AK197" s="388">
        <f t="shared" si="104"/>
        <v>-180.50485727096111</v>
      </c>
      <c r="AL197" s="388">
        <f t="shared" si="104"/>
        <v>0</v>
      </c>
      <c r="AM197" s="388">
        <f t="shared" si="104"/>
        <v>0</v>
      </c>
      <c r="AO197" s="370"/>
      <c r="AP197" s="386"/>
      <c r="AQ197" s="751"/>
      <c r="AR197" s="389" t="s">
        <v>273</v>
      </c>
      <c r="AS197" s="388">
        <f>AS196*BO198</f>
        <v>6403.2994265016605</v>
      </c>
      <c r="AT197" s="388"/>
      <c r="AU197" s="388"/>
      <c r="AV197" s="387"/>
      <c r="AW197" s="382"/>
      <c r="AX197" s="375">
        <f>ROUND(((+AS197*Matrices!$C$65)+(AS197*Matrices!$E$67))*Matrices!$D$59,0)</f>
        <v>2186663</v>
      </c>
      <c r="AY197" s="375">
        <f>ROUND(((+AT197*Matrices!$D$65)+(AT197*Matrices!$E$67))*Matrices!$D$59,0)</f>
        <v>0</v>
      </c>
      <c r="AZ197" s="375">
        <f>ROUND(((+AU197*Matrices!$E$65)+(AU197*Matrices!$E$67))*Matrices!$D$59,0)</f>
        <v>0</v>
      </c>
      <c r="BA197" s="386"/>
      <c r="BB197" s="751"/>
      <c r="BC197" s="389" t="s">
        <v>273</v>
      </c>
      <c r="BD197" s="388">
        <v>6604.5145718128833</v>
      </c>
      <c r="BE197" s="388">
        <v>0</v>
      </c>
      <c r="BF197" s="388">
        <v>0</v>
      </c>
      <c r="BG197" s="387"/>
      <c r="BH197" s="382"/>
      <c r="BI197" s="375">
        <f>ROUND(((+BD197*Matrices!$C$65)+(BD197*Matrices!$E$67))*Matrices!$D$59,0)</f>
        <v>2255376</v>
      </c>
      <c r="BJ197" s="375">
        <f>ROUND(((+BE197*Matrices!$D$65)+(BE197*Matrices!$E$67))*Matrices!$D$59,0)</f>
        <v>0</v>
      </c>
      <c r="BK197" s="375">
        <f>ROUND(((+BF197*Matrices!$E$65)+(BF197*Matrices!$E$67))*Matrices!$D$59,0)</f>
        <v>0</v>
      </c>
      <c r="BM197" s="751"/>
      <c r="BN197" s="389" t="s">
        <v>272</v>
      </c>
      <c r="BO197" s="388">
        <v>5991</v>
      </c>
      <c r="BP197" s="388"/>
      <c r="BQ197" s="388"/>
      <c r="BR197" s="387"/>
      <c r="BS197" s="382"/>
      <c r="BT197" s="375">
        <f>ROUND(((+BO197*Matrices!$C$65)+(BO197*Matrices!$E$67))*Matrices!$D$59,0)</f>
        <v>2045867</v>
      </c>
      <c r="BU197" s="375">
        <f>ROUND(((+BP197*Matrices!$D$65)+(BP197*Matrices!$E$67))*Matrices!$D$59,0)</f>
        <v>0</v>
      </c>
      <c r="BV197" s="375">
        <f>ROUND(((+BQ197*Matrices!$E$65)+(BQ197*Matrices!$E$67))*Matrices!$D$59,0)</f>
        <v>0</v>
      </c>
      <c r="BW197" s="386"/>
      <c r="BX197" s="751"/>
      <c r="BY197" s="389" t="s">
        <v>272</v>
      </c>
      <c r="BZ197" s="388">
        <v>5519</v>
      </c>
      <c r="CA197" s="388"/>
      <c r="CB197" s="388"/>
      <c r="CC197" s="387"/>
      <c r="CD197" s="382"/>
      <c r="CE197" s="375">
        <f>ROUND(((+BZ197*Matrices!$C$65)+(BZ197*Matrices!$E$67))*Matrices!$D$59,0)</f>
        <v>1884683</v>
      </c>
      <c r="CF197" s="375">
        <f>ROUND(((+CA197*Matrices!$D$65)+(CA197*Matrices!$E$67))*Matrices!$D$59,0)</f>
        <v>0</v>
      </c>
      <c r="CG197" s="375">
        <f>ROUND(((+CB197*Matrices!$E$65)+(CB197*Matrices!$E$67))*Matrices!$D$59,0)</f>
        <v>0</v>
      </c>
      <c r="CH197" s="386"/>
      <c r="CI197" s="751"/>
      <c r="CJ197" s="389" t="s">
        <v>272</v>
      </c>
      <c r="CK197" s="388">
        <f>'AY2013-14-end_of_course'!D43</f>
        <v>6063</v>
      </c>
      <c r="CL197" s="388"/>
      <c r="CM197" s="388"/>
      <c r="CN197" s="387"/>
      <c r="CO197" s="382"/>
      <c r="CP197" s="375">
        <f>ROUND(((+CK197*Matrices!$C$65)+(CK197*Matrices!$E$67))*Matrices!$D$59,0)</f>
        <v>2070454</v>
      </c>
      <c r="CQ197" s="375">
        <f>ROUND(((+CL197*Matrices!$D$65)+(CL197*Matrices!$E$67))*Matrices!$D$59,0)</f>
        <v>0</v>
      </c>
      <c r="CR197" s="375">
        <f>ROUND(((+CM197*Matrices!$E$65)+(CM197*Matrices!$E$67))*Matrices!$D$59,0)</f>
        <v>0</v>
      </c>
    </row>
    <row r="198" spans="1:96" x14ac:dyDescent="0.2">
      <c r="B198" s="748"/>
      <c r="C198" s="385" t="s">
        <v>270</v>
      </c>
      <c r="D198" s="384">
        <f>D197/D196</f>
        <v>0.91169509085438583</v>
      </c>
      <c r="E198" s="384">
        <f>IFERROR(E197/E196,0)</f>
        <v>0</v>
      </c>
      <c r="F198" s="384">
        <f>IFERROR(F197/F196,0)</f>
        <v>0</v>
      </c>
      <c r="G198" s="383"/>
      <c r="H198" s="382"/>
      <c r="I198" s="381"/>
      <c r="J198" s="381"/>
      <c r="K198" s="381"/>
      <c r="M198" s="748"/>
      <c r="N198" s="385" t="s">
        <v>270</v>
      </c>
      <c r="O198" s="384">
        <f>O197/O196</f>
        <v>0.92420992713331052</v>
      </c>
      <c r="P198" s="384">
        <f>IFERROR(P197/P196,0)</f>
        <v>0</v>
      </c>
      <c r="Q198" s="384">
        <f>IFERROR(Q197/Q196,0)</f>
        <v>0</v>
      </c>
      <c r="R198" s="383"/>
      <c r="S198" s="382"/>
      <c r="T198" s="381"/>
      <c r="U198" s="381"/>
      <c r="V198" s="381"/>
      <c r="W198" s="383"/>
      <c r="X198" s="748"/>
      <c r="Y198" s="385" t="s">
        <v>270</v>
      </c>
      <c r="Z198" s="384">
        <f>Z197/Z196</f>
        <v>0.93438613282288518</v>
      </c>
      <c r="AA198" s="384">
        <f>IFERROR(AA197/AA196,0)</f>
        <v>0</v>
      </c>
      <c r="AB198" s="384">
        <f>IFERROR(AB197/AB196,0)</f>
        <v>0</v>
      </c>
      <c r="AC198" s="383"/>
      <c r="AD198" s="382"/>
      <c r="AE198" s="381"/>
      <c r="AF198" s="381"/>
      <c r="AG198" s="381"/>
      <c r="AI198" s="748"/>
      <c r="AJ198" s="385"/>
      <c r="AK198" s="384"/>
      <c r="AL198" s="384"/>
      <c r="AM198" s="384"/>
      <c r="AO198" s="370"/>
      <c r="AP198" s="386"/>
      <c r="AQ198" s="752"/>
      <c r="AR198" s="385" t="s">
        <v>271</v>
      </c>
      <c r="AS198" s="384">
        <f>IFERROR(AS197/AS196,0)</f>
        <v>0.90416540899486875</v>
      </c>
      <c r="AT198" s="384">
        <f>IFERROR(AT197/AT196,0)</f>
        <v>0</v>
      </c>
      <c r="AU198" s="384">
        <f>IFERROR(AU197/AU196,0)</f>
        <v>0</v>
      </c>
      <c r="AV198" s="383"/>
      <c r="AW198" s="382"/>
      <c r="AX198" s="381"/>
      <c r="AY198" s="381"/>
      <c r="AZ198" s="381"/>
      <c r="BA198" s="386"/>
      <c r="BB198" s="752"/>
      <c r="BC198" s="385" t="s">
        <v>271</v>
      </c>
      <c r="BD198" s="384">
        <f>IFERROR(BD197/BD196,0)</f>
        <v>0.92616948139291588</v>
      </c>
      <c r="BE198" s="384">
        <f>IFERROR(BE197/BE196,0)</f>
        <v>0</v>
      </c>
      <c r="BF198" s="384">
        <f>IFERROR(BF197/BF196,0)</f>
        <v>0</v>
      </c>
      <c r="BG198" s="383"/>
      <c r="BH198" s="382"/>
      <c r="BI198" s="381"/>
      <c r="BJ198" s="381"/>
      <c r="BK198" s="381"/>
      <c r="BM198" s="752"/>
      <c r="BN198" s="385" t="s">
        <v>270</v>
      </c>
      <c r="BO198" s="384">
        <f>IFERROR(BO197/BO196,0)</f>
        <v>0.90416540899486875</v>
      </c>
      <c r="BP198" s="384">
        <f>IFERROR(BP197/BP196,0)</f>
        <v>0</v>
      </c>
      <c r="BQ198" s="384">
        <f>IFERROR(BQ197/BQ196,0)</f>
        <v>0</v>
      </c>
      <c r="BR198" s="383"/>
      <c r="BS198" s="382"/>
      <c r="BT198" s="381"/>
      <c r="BU198" s="381"/>
      <c r="BV198" s="381"/>
      <c r="BW198" s="386"/>
      <c r="BX198" s="752"/>
      <c r="BY198" s="385" t="s">
        <v>270</v>
      </c>
      <c r="BZ198" s="384">
        <f>BZ197/BZ196</f>
        <v>0.94454903303097726</v>
      </c>
      <c r="CA198" s="384" t="str">
        <f>IFERROR(CA197/CA196,"")</f>
        <v/>
      </c>
      <c r="CB198" s="384" t="str">
        <f>IFERROR(CB197/CB196,"")</f>
        <v/>
      </c>
      <c r="CC198" s="383"/>
      <c r="CD198" s="382"/>
      <c r="CE198" s="381"/>
      <c r="CF198" s="381"/>
      <c r="CG198" s="381"/>
      <c r="CH198" s="386"/>
      <c r="CI198" s="752"/>
      <c r="CJ198" s="385" t="s">
        <v>270</v>
      </c>
      <c r="CK198" s="384">
        <f>CK197/CK196</f>
        <v>0.95661091827074785</v>
      </c>
      <c r="CL198" s="384" t="str">
        <f>IFERROR(CL197/CL196,"")</f>
        <v/>
      </c>
      <c r="CM198" s="384" t="str">
        <f>IFERROR(CM197/CM196,"")</f>
        <v/>
      </c>
      <c r="CN198" s="383"/>
      <c r="CO198" s="382"/>
      <c r="CP198" s="381"/>
      <c r="CQ198" s="381"/>
      <c r="CR198" s="381"/>
    </row>
    <row r="199" spans="1:96" x14ac:dyDescent="0.2">
      <c r="B199" s="380" t="s">
        <v>141</v>
      </c>
      <c r="C199" s="379"/>
      <c r="D199" s="378">
        <f>D197+D194+D191</f>
        <v>52921.002258571687</v>
      </c>
      <c r="E199" s="378">
        <f>E197+E194+E191</f>
        <v>0</v>
      </c>
      <c r="F199" s="378">
        <f>F197+F194+F191</f>
        <v>0</v>
      </c>
      <c r="G199" s="377"/>
      <c r="H199" s="376" t="s">
        <v>141</v>
      </c>
      <c r="I199" s="375">
        <f>I191+I194+I197</f>
        <v>9899356</v>
      </c>
      <c r="J199" s="375">
        <f>J191+J194+J197</f>
        <v>0</v>
      </c>
      <c r="K199" s="375">
        <f>K191+K194+K197</f>
        <v>0</v>
      </c>
      <c r="M199" s="380" t="s">
        <v>141</v>
      </c>
      <c r="N199" s="379"/>
      <c r="O199" s="378">
        <f>O197+O194+O191</f>
        <v>52580.922916434924</v>
      </c>
      <c r="P199" s="378">
        <f>P197+P194+P191</f>
        <v>0</v>
      </c>
      <c r="Q199" s="378">
        <f>Q197+Q194+Q191</f>
        <v>0</v>
      </c>
      <c r="R199" s="377"/>
      <c r="S199" s="376" t="s">
        <v>141</v>
      </c>
      <c r="T199" s="375">
        <f>T191+T194+T197</f>
        <v>9794939</v>
      </c>
      <c r="U199" s="375">
        <f>U191+U194+U197</f>
        <v>0</v>
      </c>
      <c r="V199" s="375">
        <f>V191+V194+V197</f>
        <v>0</v>
      </c>
      <c r="W199" s="377"/>
      <c r="X199" s="380" t="s">
        <v>141</v>
      </c>
      <c r="Y199" s="379"/>
      <c r="Z199" s="378">
        <f>Z197+Z194+Z191</f>
        <v>50930.421999999991</v>
      </c>
      <c r="AA199" s="378">
        <f>AA197+AA194+AA191</f>
        <v>0</v>
      </c>
      <c r="AB199" s="378">
        <f>AB197+AB194+AB191</f>
        <v>0</v>
      </c>
      <c r="AC199" s="377"/>
      <c r="AD199" s="376" t="s">
        <v>141</v>
      </c>
      <c r="AE199" s="375">
        <f>AE191+AE194+AE197</f>
        <v>9504632</v>
      </c>
      <c r="AF199" s="375">
        <f>AF191+AF194+AF197</f>
        <v>0</v>
      </c>
      <c r="AG199" s="375">
        <f>AG191+AG194+AG197</f>
        <v>0</v>
      </c>
      <c r="AI199" s="380" t="s">
        <v>141</v>
      </c>
      <c r="AJ199" s="379"/>
      <c r="AK199" s="378">
        <f>AK197+AK194+AK191</f>
        <v>-1650.5009164349294</v>
      </c>
      <c r="AL199" s="378">
        <f>AL197+AL194+AL191</f>
        <v>0</v>
      </c>
      <c r="AM199" s="378">
        <f>AM197+AM194+AM191</f>
        <v>0</v>
      </c>
      <c r="AO199" s="370"/>
      <c r="AP199" s="374"/>
      <c r="AQ199" s="380" t="s">
        <v>141</v>
      </c>
      <c r="AR199" s="379"/>
      <c r="AS199" s="378">
        <f>AS197+AS194+AS191</f>
        <v>52545.21932641029</v>
      </c>
      <c r="AT199" s="378">
        <f>AT197+AT194+AT191</f>
        <v>0</v>
      </c>
      <c r="AU199" s="378">
        <f>AU197+AU194+AU191</f>
        <v>0</v>
      </c>
      <c r="AV199" s="377"/>
      <c r="AW199" s="376" t="s">
        <v>141</v>
      </c>
      <c r="AX199" s="375">
        <f>AX191+AX194+AX197</f>
        <v>9836045</v>
      </c>
      <c r="AY199" s="375">
        <f>AY191+AY194+AY197</f>
        <v>0</v>
      </c>
      <c r="AZ199" s="375">
        <f>AZ191+AZ194+AZ197</f>
        <v>0</v>
      </c>
      <c r="BA199" s="374"/>
      <c r="BB199" s="380" t="s">
        <v>141</v>
      </c>
      <c r="BC199" s="379"/>
      <c r="BD199" s="378">
        <f>BD197+BD194+BD191</f>
        <v>53266.742249304778</v>
      </c>
      <c r="BE199" s="378">
        <f>BE197+BE194+BE191</f>
        <v>0</v>
      </c>
      <c r="BF199" s="378">
        <f>BF197+BF194+BF191</f>
        <v>0</v>
      </c>
      <c r="BG199" s="377"/>
      <c r="BH199" s="376" t="s">
        <v>141</v>
      </c>
      <c r="BI199" s="375">
        <f>BI191+BI194+BI197</f>
        <v>10019842</v>
      </c>
      <c r="BJ199" s="375">
        <f>BJ191+BJ194+BJ197</f>
        <v>0</v>
      </c>
      <c r="BK199" s="375">
        <f>BK191+BK194+BK197</f>
        <v>0</v>
      </c>
      <c r="BM199" s="380" t="s">
        <v>141</v>
      </c>
      <c r="BN199" s="379"/>
      <c r="BO199" s="378">
        <f>BO197+BO194+BO191</f>
        <v>52951.045199999993</v>
      </c>
      <c r="BP199" s="378">
        <f>BP197+BP194+BP191</f>
        <v>0</v>
      </c>
      <c r="BQ199" s="378">
        <f>BQ197+BQ194+BQ191</f>
        <v>0</v>
      </c>
      <c r="BR199" s="377"/>
      <c r="BS199" s="376" t="s">
        <v>141</v>
      </c>
      <c r="BT199" s="375">
        <f>BT191+BT194+BT197</f>
        <v>9842183</v>
      </c>
      <c r="BU199" s="375">
        <f>BU191+BU194+BU197</f>
        <v>0</v>
      </c>
      <c r="BV199" s="375">
        <f>BV191+BV194+BV197</f>
        <v>0</v>
      </c>
      <c r="BW199" s="374"/>
      <c r="BX199" s="380" t="s">
        <v>141</v>
      </c>
      <c r="BY199" s="379"/>
      <c r="BZ199" s="378">
        <f>BZ197+BZ194+BZ191</f>
        <v>51524.981299999999</v>
      </c>
      <c r="CA199" s="378">
        <f>CA197+CA194+CA191</f>
        <v>0</v>
      </c>
      <c r="CB199" s="378">
        <f>CB197+CB194+CB191</f>
        <v>0</v>
      </c>
      <c r="CC199" s="377"/>
      <c r="CD199" s="376" t="s">
        <v>141</v>
      </c>
      <c r="CE199" s="375">
        <f>CE191+CE194+CE197</f>
        <v>9522794</v>
      </c>
      <c r="CF199" s="375">
        <f>CF191+CF194+CF197</f>
        <v>0</v>
      </c>
      <c r="CG199" s="375">
        <f>CG191+CG194+CG197</f>
        <v>0</v>
      </c>
      <c r="CH199" s="374"/>
      <c r="CI199" s="380" t="s">
        <v>141</v>
      </c>
      <c r="CJ199" s="379"/>
      <c r="CK199" s="378">
        <f>CK197+CK194+CK191</f>
        <v>48315.239499999996</v>
      </c>
      <c r="CL199" s="378">
        <f>CL197+CL194+CL191</f>
        <v>0</v>
      </c>
      <c r="CM199" s="378">
        <f>CM197+CM194+CM191</f>
        <v>0</v>
      </c>
      <c r="CN199" s="377"/>
      <c r="CO199" s="376" t="s">
        <v>141</v>
      </c>
      <c r="CP199" s="375">
        <f>CP191+CP194+CP197</f>
        <v>9148920</v>
      </c>
      <c r="CQ199" s="375">
        <f>CQ191+CQ194+CQ197</f>
        <v>0</v>
      </c>
      <c r="CR199" s="375">
        <f>CR191+CR194+CR197</f>
        <v>0</v>
      </c>
    </row>
    <row r="200" spans="1:96" x14ac:dyDescent="0.2">
      <c r="D200" s="373" t="s">
        <v>269</v>
      </c>
      <c r="E200" s="373"/>
      <c r="F200" s="350">
        <f>SUM(D199:F199)</f>
        <v>52921.002258571687</v>
      </c>
      <c r="G200" s="350"/>
      <c r="H200" s="369"/>
      <c r="I200" s="372" t="s">
        <v>268</v>
      </c>
      <c r="J200" s="371"/>
      <c r="K200" s="368">
        <f>SUM(I199:K199)</f>
        <v>9899356</v>
      </c>
      <c r="O200" s="373" t="s">
        <v>269</v>
      </c>
      <c r="P200" s="373"/>
      <c r="Q200" s="350">
        <f>SUM(O199:Q199)</f>
        <v>52580.922916434924</v>
      </c>
      <c r="R200" s="350"/>
      <c r="S200" s="369"/>
      <c r="T200" s="372" t="s">
        <v>268</v>
      </c>
      <c r="U200" s="371"/>
      <c r="V200" s="368">
        <f>SUM(T199:V199)</f>
        <v>9794939</v>
      </c>
      <c r="W200" s="350"/>
      <c r="Z200" s="373" t="s">
        <v>269</v>
      </c>
      <c r="AA200" s="373"/>
      <c r="AB200" s="350">
        <f>SUM(Z199:AB199)</f>
        <v>50930.421999999991</v>
      </c>
      <c r="AC200" s="350"/>
      <c r="AD200" s="369"/>
      <c r="AE200" s="372" t="s">
        <v>268</v>
      </c>
      <c r="AF200" s="371"/>
      <c r="AG200" s="368">
        <f>SUM(AE199:AG199)</f>
        <v>9504632</v>
      </c>
      <c r="AK200" s="373" t="s">
        <v>269</v>
      </c>
      <c r="AL200" s="373"/>
      <c r="AM200" s="350">
        <f>SUM(AK199:AM199)</f>
        <v>-1650.5009164349294</v>
      </c>
      <c r="AO200" s="368">
        <f>ROUND(AG200-V200,0)</f>
        <v>-290307</v>
      </c>
      <c r="AP200" s="374"/>
      <c r="AS200" s="373" t="s">
        <v>269</v>
      </c>
      <c r="AT200" s="373"/>
      <c r="AU200" s="350">
        <f>SUM(AS199:AU199)</f>
        <v>52545.21932641029</v>
      </c>
      <c r="AV200" s="350"/>
      <c r="AW200" s="369"/>
      <c r="AX200" s="372" t="s">
        <v>268</v>
      </c>
      <c r="AY200" s="371"/>
      <c r="AZ200" s="368">
        <f>SUM(AX199:AZ199)</f>
        <v>9836045</v>
      </c>
      <c r="BA200" s="374"/>
      <c r="BD200" s="373" t="s">
        <v>269</v>
      </c>
      <c r="BE200" s="373"/>
      <c r="BF200" s="350">
        <f>SUM(BD199:BF199)</f>
        <v>53266.742249304778</v>
      </c>
      <c r="BG200" s="350"/>
      <c r="BH200" s="369"/>
      <c r="BI200" s="372" t="s">
        <v>268</v>
      </c>
      <c r="BJ200" s="371"/>
      <c r="BK200" s="368">
        <f>SUM(BI199:BK199)</f>
        <v>10019842</v>
      </c>
      <c r="BO200" s="373" t="s">
        <v>269</v>
      </c>
      <c r="BP200" s="373"/>
      <c r="BQ200" s="350">
        <f>SUM(BO199:BQ199)</f>
        <v>52951.045199999993</v>
      </c>
      <c r="BR200" s="350"/>
      <c r="BS200" s="369"/>
      <c r="BT200" s="372" t="s">
        <v>268</v>
      </c>
      <c r="BU200" s="371"/>
      <c r="BV200" s="368">
        <f>SUM(BT199:BV199)</f>
        <v>9842183</v>
      </c>
      <c r="BW200" s="374"/>
      <c r="BZ200" s="373" t="s">
        <v>269</v>
      </c>
      <c r="CA200" s="373"/>
      <c r="CB200" s="350">
        <f>SUM(BZ199:CB199)</f>
        <v>51524.981299999999</v>
      </c>
      <c r="CC200" s="350"/>
      <c r="CD200" s="369"/>
      <c r="CE200" s="372" t="s">
        <v>268</v>
      </c>
      <c r="CF200" s="371"/>
      <c r="CG200" s="368">
        <f>SUM(CE199:CG199)</f>
        <v>9522794</v>
      </c>
      <c r="CH200" s="374"/>
      <c r="CK200" s="373" t="s">
        <v>269</v>
      </c>
      <c r="CL200" s="373"/>
      <c r="CM200" s="350">
        <f>SUM(CK199:CM199)</f>
        <v>48315.239499999996</v>
      </c>
      <c r="CN200" s="350"/>
      <c r="CO200" s="369"/>
      <c r="CP200" s="372" t="s">
        <v>268</v>
      </c>
      <c r="CQ200" s="371"/>
      <c r="CR200" s="368">
        <f>SUM(CP199:CR199)</f>
        <v>9148920</v>
      </c>
    </row>
    <row r="201" spans="1:96" x14ac:dyDescent="0.2">
      <c r="H201" s="369"/>
      <c r="I201" s="369"/>
      <c r="J201" s="369"/>
      <c r="K201" s="369"/>
      <c r="S201" s="369"/>
      <c r="T201" s="369"/>
      <c r="U201" s="369"/>
      <c r="V201" s="369"/>
      <c r="AD201" s="369"/>
      <c r="AE201" s="369"/>
      <c r="AF201" s="369"/>
      <c r="AG201" s="369"/>
      <c r="AO201" s="370"/>
      <c r="AW201" s="369"/>
      <c r="AX201" s="369"/>
      <c r="AY201" s="369"/>
      <c r="AZ201" s="369"/>
      <c r="BH201" s="369"/>
      <c r="BI201" s="369"/>
      <c r="BJ201" s="369"/>
      <c r="BK201" s="369"/>
      <c r="BS201" s="369"/>
      <c r="BT201" s="369"/>
      <c r="BU201" s="369"/>
      <c r="BV201" s="369"/>
      <c r="CD201" s="369"/>
      <c r="CE201" s="369"/>
      <c r="CF201" s="369"/>
      <c r="CG201" s="369"/>
      <c r="CO201" s="369"/>
      <c r="CP201" s="369"/>
      <c r="CQ201" s="369"/>
      <c r="CR201" s="369"/>
    </row>
    <row r="202" spans="1:96" x14ac:dyDescent="0.2">
      <c r="A202" s="110" t="s">
        <v>81</v>
      </c>
      <c r="B202" s="402"/>
      <c r="C202" s="401"/>
      <c r="D202" s="749" t="s">
        <v>276</v>
      </c>
      <c r="E202" s="749"/>
      <c r="F202" s="750"/>
      <c r="G202" s="400"/>
      <c r="H202" s="393"/>
      <c r="I202" s="753" t="s">
        <v>276</v>
      </c>
      <c r="J202" s="754"/>
      <c r="K202" s="755"/>
      <c r="M202" s="402"/>
      <c r="N202" s="401"/>
      <c r="O202" s="749" t="s">
        <v>276</v>
      </c>
      <c r="P202" s="749"/>
      <c r="Q202" s="750"/>
      <c r="R202" s="400"/>
      <c r="S202" s="393"/>
      <c r="T202" s="753" t="s">
        <v>276</v>
      </c>
      <c r="U202" s="754"/>
      <c r="V202" s="755"/>
      <c r="W202" s="400"/>
      <c r="X202" s="402"/>
      <c r="Y202" s="401"/>
      <c r="Z202" s="749" t="s">
        <v>276</v>
      </c>
      <c r="AA202" s="749"/>
      <c r="AB202" s="750"/>
      <c r="AC202" s="400"/>
      <c r="AD202" s="393"/>
      <c r="AE202" s="753" t="s">
        <v>276</v>
      </c>
      <c r="AF202" s="754"/>
      <c r="AG202" s="755"/>
      <c r="AI202" s="402"/>
      <c r="AJ202" s="401"/>
      <c r="AK202" s="749" t="s">
        <v>276</v>
      </c>
      <c r="AL202" s="749"/>
      <c r="AM202" s="750"/>
      <c r="AO202" s="370"/>
      <c r="AP202" s="403"/>
      <c r="AQ202" s="402"/>
      <c r="AR202" s="401"/>
      <c r="AS202" s="756" t="s">
        <v>276</v>
      </c>
      <c r="AT202" s="756"/>
      <c r="AU202" s="757"/>
      <c r="AV202" s="400"/>
      <c r="AW202" s="393"/>
      <c r="AX202" s="753" t="s">
        <v>276</v>
      </c>
      <c r="AY202" s="754"/>
      <c r="AZ202" s="755"/>
      <c r="BA202" s="403"/>
      <c r="BB202" s="402"/>
      <c r="BC202" s="401"/>
      <c r="BD202" s="756" t="s">
        <v>276</v>
      </c>
      <c r="BE202" s="756"/>
      <c r="BF202" s="757"/>
      <c r="BG202" s="400"/>
      <c r="BH202" s="393"/>
      <c r="BI202" s="753" t="s">
        <v>276</v>
      </c>
      <c r="BJ202" s="754"/>
      <c r="BK202" s="755"/>
      <c r="BM202" s="402"/>
      <c r="BN202" s="401"/>
      <c r="BO202" s="756" t="s">
        <v>276</v>
      </c>
      <c r="BP202" s="756"/>
      <c r="BQ202" s="757"/>
      <c r="BR202" s="400"/>
      <c r="BS202" s="393"/>
      <c r="BT202" s="753" t="s">
        <v>276</v>
      </c>
      <c r="BU202" s="754"/>
      <c r="BV202" s="755"/>
      <c r="BW202" s="403"/>
      <c r="BX202" s="402"/>
      <c r="BY202" s="401"/>
      <c r="BZ202" s="756" t="s">
        <v>276</v>
      </c>
      <c r="CA202" s="756"/>
      <c r="CB202" s="757"/>
      <c r="CC202" s="400"/>
      <c r="CD202" s="393"/>
      <c r="CE202" s="753" t="s">
        <v>276</v>
      </c>
      <c r="CF202" s="754"/>
      <c r="CG202" s="755"/>
      <c r="CH202" s="403"/>
      <c r="CI202" s="402"/>
      <c r="CJ202" s="401"/>
      <c r="CK202" s="756" t="s">
        <v>276</v>
      </c>
      <c r="CL202" s="756"/>
      <c r="CM202" s="757"/>
      <c r="CN202" s="400"/>
      <c r="CO202" s="393"/>
      <c r="CP202" s="753" t="s">
        <v>276</v>
      </c>
      <c r="CQ202" s="754"/>
      <c r="CR202" s="755"/>
    </row>
    <row r="203" spans="1:96" x14ac:dyDescent="0.2">
      <c r="B203" s="398" t="s">
        <v>229</v>
      </c>
      <c r="C203" s="398"/>
      <c r="D203" s="397" t="s">
        <v>228</v>
      </c>
      <c r="E203" s="396" t="s">
        <v>227</v>
      </c>
      <c r="F203" s="396" t="s">
        <v>226</v>
      </c>
      <c r="G203" s="395"/>
      <c r="H203" s="394" t="s">
        <v>229</v>
      </c>
      <c r="I203" s="393" t="s">
        <v>228</v>
      </c>
      <c r="J203" s="392" t="s">
        <v>227</v>
      </c>
      <c r="K203" s="392" t="s">
        <v>226</v>
      </c>
      <c r="M203" s="398" t="s">
        <v>229</v>
      </c>
      <c r="N203" s="398"/>
      <c r="O203" s="397" t="s">
        <v>228</v>
      </c>
      <c r="P203" s="396" t="s">
        <v>227</v>
      </c>
      <c r="Q203" s="396" t="s">
        <v>226</v>
      </c>
      <c r="R203" s="395"/>
      <c r="S203" s="394" t="s">
        <v>229</v>
      </c>
      <c r="T203" s="393" t="s">
        <v>228</v>
      </c>
      <c r="U203" s="392" t="s">
        <v>227</v>
      </c>
      <c r="V203" s="392" t="s">
        <v>226</v>
      </c>
      <c r="W203" s="395"/>
      <c r="X203" s="398" t="s">
        <v>229</v>
      </c>
      <c r="Y203" s="398"/>
      <c r="Z203" s="397" t="s">
        <v>228</v>
      </c>
      <c r="AA203" s="396" t="s">
        <v>227</v>
      </c>
      <c r="AB203" s="396" t="s">
        <v>226</v>
      </c>
      <c r="AC203" s="395"/>
      <c r="AD203" s="394" t="s">
        <v>229</v>
      </c>
      <c r="AE203" s="393" t="s">
        <v>228</v>
      </c>
      <c r="AF203" s="392" t="s">
        <v>227</v>
      </c>
      <c r="AG203" s="392" t="s">
        <v>226</v>
      </c>
      <c r="AI203" s="398" t="s">
        <v>229</v>
      </c>
      <c r="AJ203" s="398"/>
      <c r="AK203" s="397" t="s">
        <v>228</v>
      </c>
      <c r="AL203" s="396" t="s">
        <v>227</v>
      </c>
      <c r="AM203" s="396" t="s">
        <v>226</v>
      </c>
      <c r="AO203" s="370"/>
      <c r="AP203" s="399"/>
      <c r="AQ203" s="398" t="s">
        <v>229</v>
      </c>
      <c r="AR203" s="398"/>
      <c r="AS203" s="397" t="s">
        <v>228</v>
      </c>
      <c r="AT203" s="396" t="s">
        <v>227</v>
      </c>
      <c r="AU203" s="396" t="s">
        <v>226</v>
      </c>
      <c r="AV203" s="395"/>
      <c r="AW203" s="394" t="s">
        <v>229</v>
      </c>
      <c r="AX203" s="393" t="s">
        <v>228</v>
      </c>
      <c r="AY203" s="392" t="s">
        <v>227</v>
      </c>
      <c r="AZ203" s="392" t="s">
        <v>226</v>
      </c>
      <c r="BA203" s="399"/>
      <c r="BB203" s="398" t="s">
        <v>229</v>
      </c>
      <c r="BC203" s="398"/>
      <c r="BD203" s="397" t="s">
        <v>228</v>
      </c>
      <c r="BE203" s="396" t="s">
        <v>227</v>
      </c>
      <c r="BF203" s="396" t="s">
        <v>226</v>
      </c>
      <c r="BG203" s="395"/>
      <c r="BH203" s="394" t="s">
        <v>229</v>
      </c>
      <c r="BI203" s="393" t="s">
        <v>228</v>
      </c>
      <c r="BJ203" s="392" t="s">
        <v>227</v>
      </c>
      <c r="BK203" s="392" t="s">
        <v>226</v>
      </c>
      <c r="BM203" s="398" t="s">
        <v>229</v>
      </c>
      <c r="BN203" s="398"/>
      <c r="BO203" s="397" t="s">
        <v>228</v>
      </c>
      <c r="BP203" s="396" t="s">
        <v>227</v>
      </c>
      <c r="BQ203" s="396" t="s">
        <v>226</v>
      </c>
      <c r="BR203" s="395"/>
      <c r="BS203" s="394" t="s">
        <v>229</v>
      </c>
      <c r="BT203" s="393" t="s">
        <v>228</v>
      </c>
      <c r="BU203" s="392" t="s">
        <v>227</v>
      </c>
      <c r="BV203" s="392" t="s">
        <v>226</v>
      </c>
      <c r="BW203" s="399"/>
      <c r="BX203" s="398" t="s">
        <v>229</v>
      </c>
      <c r="BY203" s="398"/>
      <c r="BZ203" s="397" t="s">
        <v>228</v>
      </c>
      <c r="CA203" s="396" t="s">
        <v>227</v>
      </c>
      <c r="CB203" s="396" t="s">
        <v>226</v>
      </c>
      <c r="CC203" s="395"/>
      <c r="CD203" s="394" t="s">
        <v>229</v>
      </c>
      <c r="CE203" s="393" t="s">
        <v>228</v>
      </c>
      <c r="CF203" s="392" t="s">
        <v>227</v>
      </c>
      <c r="CG203" s="392" t="s">
        <v>226</v>
      </c>
      <c r="CH203" s="399"/>
      <c r="CI203" s="398" t="s">
        <v>229</v>
      </c>
      <c r="CJ203" s="398"/>
      <c r="CK203" s="397" t="s">
        <v>228</v>
      </c>
      <c r="CL203" s="396" t="s">
        <v>227</v>
      </c>
      <c r="CM203" s="396" t="s">
        <v>226</v>
      </c>
      <c r="CN203" s="395"/>
      <c r="CO203" s="394" t="s">
        <v>229</v>
      </c>
      <c r="CP203" s="393" t="s">
        <v>228</v>
      </c>
      <c r="CQ203" s="392" t="s">
        <v>227</v>
      </c>
      <c r="CR203" s="392" t="s">
        <v>226</v>
      </c>
    </row>
    <row r="204" spans="1:96" x14ac:dyDescent="0.2">
      <c r="B204" s="746" t="s">
        <v>225</v>
      </c>
      <c r="C204" s="391" t="s">
        <v>274</v>
      </c>
      <c r="D204" s="390">
        <f>(AS204+BD204+BO204)/3</f>
        <v>10861.773333333333</v>
      </c>
      <c r="E204" s="390">
        <f>(+AT204+BE204)/2</f>
        <v>0</v>
      </c>
      <c r="F204" s="390">
        <f>(+AU204+BF204)/2</f>
        <v>0</v>
      </c>
      <c r="G204" s="386"/>
      <c r="H204" s="382" t="s">
        <v>225</v>
      </c>
      <c r="I204" s="381"/>
      <c r="J204" s="381"/>
      <c r="K204" s="381"/>
      <c r="M204" s="746" t="s">
        <v>225</v>
      </c>
      <c r="N204" s="391" t="s">
        <v>274</v>
      </c>
      <c r="O204" s="390">
        <f>(+BD204+BO204+BZ204)/3</f>
        <v>10411.01</v>
      </c>
      <c r="P204" s="390">
        <f>(+AT204+BE204+BP204)/3</f>
        <v>0</v>
      </c>
      <c r="Q204" s="390">
        <f>(+AU204+BF204+BQ204)/3</f>
        <v>0</v>
      </c>
      <c r="R204" s="386"/>
      <c r="S204" s="382" t="s">
        <v>225</v>
      </c>
      <c r="T204" s="381"/>
      <c r="U204" s="381"/>
      <c r="V204" s="381"/>
      <c r="W204" s="386"/>
      <c r="X204" s="746" t="s">
        <v>225</v>
      </c>
      <c r="Y204" s="391" t="s">
        <v>274</v>
      </c>
      <c r="Z204" s="390">
        <f>(+BO204+BZ204+CK204)/3</f>
        <v>10125.976666666667</v>
      </c>
      <c r="AA204" s="390">
        <f>(+BE204+BP204+CA204)/3</f>
        <v>0</v>
      </c>
      <c r="AB204" s="390">
        <f>(+BF204+BQ204+CB204)/3</f>
        <v>0</v>
      </c>
      <c r="AC204" s="386"/>
      <c r="AD204" s="382" t="s">
        <v>225</v>
      </c>
      <c r="AE204" s="381"/>
      <c r="AF204" s="381"/>
      <c r="AG204" s="381"/>
      <c r="AI204" s="746" t="s">
        <v>225</v>
      </c>
      <c r="AJ204" s="391" t="s">
        <v>274</v>
      </c>
      <c r="AK204" s="390">
        <f t="shared" ref="AK204:AM205" si="105">IFERROR(Z204-O204,0)</f>
        <v>-285.03333333333285</v>
      </c>
      <c r="AL204" s="390">
        <f t="shared" si="105"/>
        <v>0</v>
      </c>
      <c r="AM204" s="390">
        <f t="shared" si="105"/>
        <v>0</v>
      </c>
      <c r="AO204" s="370"/>
      <c r="AP204" s="386"/>
      <c r="AQ204" s="746" t="s">
        <v>225</v>
      </c>
      <c r="AR204" s="391" t="s">
        <v>275</v>
      </c>
      <c r="AS204" s="390">
        <v>10766</v>
      </c>
      <c r="AT204" s="390"/>
      <c r="AU204" s="390"/>
      <c r="AV204" s="386"/>
      <c r="AW204" s="382" t="s">
        <v>225</v>
      </c>
      <c r="AX204" s="381"/>
      <c r="AY204" s="381"/>
      <c r="AZ204" s="381"/>
      <c r="BA204" s="386"/>
      <c r="BB204" s="746" t="s">
        <v>225</v>
      </c>
      <c r="BC204" s="391" t="s">
        <v>275</v>
      </c>
      <c r="BD204" s="390">
        <v>11420</v>
      </c>
      <c r="BE204" s="390">
        <v>0</v>
      </c>
      <c r="BF204" s="390">
        <v>0</v>
      </c>
      <c r="BG204" s="386"/>
      <c r="BH204" s="382" t="s">
        <v>225</v>
      </c>
      <c r="BI204" s="381"/>
      <c r="BJ204" s="381"/>
      <c r="BK204" s="381"/>
      <c r="BM204" s="746" t="s">
        <v>225</v>
      </c>
      <c r="BN204" s="391" t="s">
        <v>274</v>
      </c>
      <c r="BO204" s="390">
        <v>10399.32</v>
      </c>
      <c r="BP204" s="390"/>
      <c r="BQ204" s="390"/>
      <c r="BR204" s="386"/>
      <c r="BS204" s="382" t="s">
        <v>225</v>
      </c>
      <c r="BT204" s="381"/>
      <c r="BU204" s="381"/>
      <c r="BV204" s="381"/>
      <c r="BW204" s="386"/>
      <c r="BX204" s="746" t="s">
        <v>225</v>
      </c>
      <c r="BY204" s="391" t="s">
        <v>274</v>
      </c>
      <c r="BZ204" s="390">
        <v>9413.7099999999991</v>
      </c>
      <c r="CA204" s="390"/>
      <c r="CB204" s="390"/>
      <c r="CC204" s="386"/>
      <c r="CD204" s="382" t="s">
        <v>225</v>
      </c>
      <c r="CE204" s="381"/>
      <c r="CF204" s="381"/>
      <c r="CG204" s="381"/>
      <c r="CH204" s="386"/>
      <c r="CI204" s="746" t="s">
        <v>225</v>
      </c>
      <c r="CJ204" s="391" t="s">
        <v>274</v>
      </c>
      <c r="CK204" s="390">
        <f>'AY2013-14-Census'!D44</f>
        <v>10564.9</v>
      </c>
      <c r="CL204" s="390"/>
      <c r="CM204" s="390"/>
      <c r="CN204" s="386"/>
      <c r="CO204" s="382" t="s">
        <v>225</v>
      </c>
      <c r="CP204" s="381"/>
      <c r="CQ204" s="381"/>
      <c r="CR204" s="381"/>
    </row>
    <row r="205" spans="1:96" x14ac:dyDescent="0.2">
      <c r="B205" s="747"/>
      <c r="C205" s="389" t="s">
        <v>272</v>
      </c>
      <c r="D205" s="388">
        <f>(AS205+BD205+BO205)/3</f>
        <v>9112.9999631846749</v>
      </c>
      <c r="E205" s="388">
        <f>(+AT205+BE205)/2</f>
        <v>0</v>
      </c>
      <c r="F205" s="388">
        <f>(+AU205+BF205)/2</f>
        <v>0</v>
      </c>
      <c r="G205" s="387"/>
      <c r="H205" s="382"/>
      <c r="I205" s="375">
        <f>ROUND(((+D205*Matrices!$C$63)+(D205*Matrices!$E$67))*Matrices!$D$59,0)</f>
        <v>1400395</v>
      </c>
      <c r="J205" s="375">
        <f>ROUND(((+E205*Matrices!$D$63)+(E205*Matrices!$E$67))*Matrices!$D$59,0)</f>
        <v>0</v>
      </c>
      <c r="K205" s="375">
        <f>ROUND(((+F205*Matrices!$E$63)+(F205*Matrices!$E$67))*Matrices!$D$59,0)</f>
        <v>0</v>
      </c>
      <c r="M205" s="747"/>
      <c r="N205" s="389" t="s">
        <v>272</v>
      </c>
      <c r="O205" s="388">
        <f>(+BD205+BO205+BZ205)/3</f>
        <v>8897.2177786605771</v>
      </c>
      <c r="P205" s="388">
        <f>(+AT205+BE205+BP205)/3</f>
        <v>0</v>
      </c>
      <c r="Q205" s="388">
        <f>(+AU205+BF205+BQ205)/3</f>
        <v>0</v>
      </c>
      <c r="R205" s="387"/>
      <c r="S205" s="382"/>
      <c r="T205" s="375">
        <f>ROUND(((+O205*Matrices!$C$63)+(O205*Matrices!$E$67))*Matrices!$D$59,0)</f>
        <v>1367235</v>
      </c>
      <c r="U205" s="375">
        <f>ROUND(((+P205*Matrices!$D$63)+(P205*Matrices!$E$67))*Matrices!$D$59,0)</f>
        <v>0</v>
      </c>
      <c r="V205" s="375">
        <f>ROUND(((+Q205*Matrices!$E$63)+(Q205*Matrices!$E$67))*Matrices!$D$59,0)</f>
        <v>0</v>
      </c>
      <c r="W205" s="387"/>
      <c r="X205" s="747"/>
      <c r="Y205" s="389" t="s">
        <v>272</v>
      </c>
      <c r="Z205" s="388">
        <f>(+BO205+BZ205+CK205)/3</f>
        <v>8742.8299400000014</v>
      </c>
      <c r="AA205" s="388">
        <f>(+BE205+BP205+CA205)/3</f>
        <v>0</v>
      </c>
      <c r="AB205" s="388">
        <f>(+BF205+BQ205+CB205)/3</f>
        <v>0</v>
      </c>
      <c r="AC205" s="387"/>
      <c r="AD205" s="382"/>
      <c r="AE205" s="375">
        <f>ROUND(((+Z205*Matrices!$C$63)+(Z205*Matrices!$E$67))*Matrices!$D$59,0)</f>
        <v>1343511</v>
      </c>
      <c r="AF205" s="375">
        <f>ROUND(((+AA205*Matrices!$D$63)+(AA205*Matrices!$E$67))*Matrices!$D$59,0)</f>
        <v>0</v>
      </c>
      <c r="AG205" s="375">
        <f>ROUND(((+AB205*Matrices!$E$63)+(AB205*Matrices!$E$67))*Matrices!$D$59,0)</f>
        <v>0</v>
      </c>
      <c r="AI205" s="747"/>
      <c r="AJ205" s="389" t="s">
        <v>272</v>
      </c>
      <c r="AK205" s="388">
        <f t="shared" si="105"/>
        <v>-154.38783866057565</v>
      </c>
      <c r="AL205" s="388">
        <f t="shared" si="105"/>
        <v>0</v>
      </c>
      <c r="AM205" s="388">
        <f t="shared" si="105"/>
        <v>0</v>
      </c>
      <c r="AO205" s="370"/>
      <c r="AP205" s="386"/>
      <c r="AQ205" s="751"/>
      <c r="AR205" s="389" t="s">
        <v>273</v>
      </c>
      <c r="AS205" s="388">
        <f>AS204*BO206</f>
        <v>9009.8467085722932</v>
      </c>
      <c r="AT205" s="388"/>
      <c r="AU205" s="388"/>
      <c r="AV205" s="387"/>
      <c r="AW205" s="382"/>
      <c r="AX205" s="375">
        <f>ROUND(((+AS205*Matrices!$C$63)+(AS205*Matrices!$E$67))*Matrices!$D$59,0)</f>
        <v>1384543</v>
      </c>
      <c r="AY205" s="375">
        <f>ROUND(((+AT205*Matrices!$D$63)+(AT205*Matrices!$E$67))*Matrices!$D$59,0)</f>
        <v>0</v>
      </c>
      <c r="AZ205" s="375">
        <f>ROUND(((+AU205*Matrices!$E$63)+(AU205*Matrices!$E$67))*Matrices!$D$59,0)</f>
        <v>0</v>
      </c>
      <c r="BA205" s="386"/>
      <c r="BB205" s="751"/>
      <c r="BC205" s="389" t="s">
        <v>273</v>
      </c>
      <c r="BD205" s="388">
        <v>9626.1735159817345</v>
      </c>
      <c r="BE205" s="388">
        <v>0</v>
      </c>
      <c r="BF205" s="388">
        <v>0</v>
      </c>
      <c r="BG205" s="387"/>
      <c r="BH205" s="382"/>
      <c r="BI205" s="375">
        <f>ROUND(((+BD205*Matrices!$C$63)+(BD205*Matrices!$E$67))*Matrices!$D$59,0)</f>
        <v>1479254</v>
      </c>
      <c r="BJ205" s="375">
        <f>ROUND(((+BE205*Matrices!$D$63)+(BE205*Matrices!$E$67))*Matrices!$D$59,0)</f>
        <v>0</v>
      </c>
      <c r="BK205" s="375">
        <f>ROUND(((+BF205*Matrices!$E$63)+(BF205*Matrices!$E$67))*Matrices!$D$59,0)</f>
        <v>0</v>
      </c>
      <c r="BM205" s="751"/>
      <c r="BN205" s="389" t="s">
        <v>272</v>
      </c>
      <c r="BO205" s="388">
        <v>8702.9796650000008</v>
      </c>
      <c r="BP205" s="388"/>
      <c r="BQ205" s="388"/>
      <c r="BR205" s="387"/>
      <c r="BS205" s="382"/>
      <c r="BT205" s="375">
        <f>ROUND(((+BO205*Matrices!$C$63)+(BO205*Matrices!$E$67))*Matrices!$D$59,0)</f>
        <v>1337387</v>
      </c>
      <c r="BU205" s="375">
        <f>ROUND(((+BP205*Matrices!$D$63)+(BP205*Matrices!$E$67))*Matrices!$D$59,0)</f>
        <v>0</v>
      </c>
      <c r="BV205" s="375">
        <f>ROUND(((+BQ205*Matrices!$E$63)+(BQ205*Matrices!$E$67))*Matrices!$D$59,0)</f>
        <v>0</v>
      </c>
      <c r="BW205" s="386"/>
      <c r="BX205" s="751"/>
      <c r="BY205" s="389" t="s">
        <v>272</v>
      </c>
      <c r="BZ205" s="388">
        <v>8362.5001549999997</v>
      </c>
      <c r="CA205" s="388"/>
      <c r="CB205" s="388"/>
      <c r="CC205" s="387"/>
      <c r="CD205" s="382"/>
      <c r="CE205" s="375">
        <f>ROUND(((+BZ205*Matrices!$C$63)+(BZ205*Matrices!$E$67))*Matrices!$D$59,0)</f>
        <v>1285065</v>
      </c>
      <c r="CF205" s="375">
        <f>ROUND(((+CA205*Matrices!$D$63)+(CA205*Matrices!$E$67))*Matrices!$D$59,0)</f>
        <v>0</v>
      </c>
      <c r="CG205" s="375">
        <f>ROUND(((+CB205*Matrices!$E$63)+(CB205*Matrices!$E$67))*Matrices!$D$59,0)</f>
        <v>0</v>
      </c>
      <c r="CH205" s="386"/>
      <c r="CI205" s="751"/>
      <c r="CJ205" s="389" t="s">
        <v>272</v>
      </c>
      <c r="CK205" s="388">
        <f>'AY2013-14-end_of_course'!D44</f>
        <v>9163.01</v>
      </c>
      <c r="CL205" s="388"/>
      <c r="CM205" s="388"/>
      <c r="CN205" s="387"/>
      <c r="CO205" s="382"/>
      <c r="CP205" s="375">
        <f>ROUND(((+CK205*Matrices!$C$63)+(CK205*Matrices!$E$67))*Matrices!$D$59,0)</f>
        <v>1408080</v>
      </c>
      <c r="CQ205" s="375">
        <f>ROUND(((+CL205*Matrices!$D$63)+(CL205*Matrices!$E$67))*Matrices!$D$59,0)</f>
        <v>0</v>
      </c>
      <c r="CR205" s="375">
        <f>ROUND(((+CM205*Matrices!$E$63)+(CM205*Matrices!$E$67))*Matrices!$D$59,0)</f>
        <v>0</v>
      </c>
    </row>
    <row r="206" spans="1:96" x14ac:dyDescent="0.2">
      <c r="B206" s="748"/>
      <c r="C206" s="385" t="s">
        <v>270</v>
      </c>
      <c r="D206" s="384">
        <f>D205/D204</f>
        <v>0.83899743472072785</v>
      </c>
      <c r="E206" s="384">
        <f>IFERROR(E205/E204,0)</f>
        <v>0</v>
      </c>
      <c r="F206" s="384">
        <f>IFERROR(F205/F204,0)</f>
        <v>0</v>
      </c>
      <c r="G206" s="383"/>
      <c r="H206" s="382"/>
      <c r="I206" s="381"/>
      <c r="J206" s="381"/>
      <c r="K206" s="381"/>
      <c r="M206" s="748"/>
      <c r="N206" s="385" t="s">
        <v>270</v>
      </c>
      <c r="O206" s="384">
        <f>O205/O204</f>
        <v>0.85459698709928977</v>
      </c>
      <c r="P206" s="384">
        <f>IFERROR(P205/P204,0)</f>
        <v>0</v>
      </c>
      <c r="Q206" s="384">
        <f>IFERROR(Q205/Q204,0)</f>
        <v>0</v>
      </c>
      <c r="R206" s="383"/>
      <c r="S206" s="382"/>
      <c r="T206" s="381"/>
      <c r="U206" s="381"/>
      <c r="V206" s="381"/>
      <c r="W206" s="383"/>
      <c r="X206" s="748"/>
      <c r="Y206" s="385" t="s">
        <v>270</v>
      </c>
      <c r="Z206" s="384">
        <f>Z205/Z204</f>
        <v>0.86340609185681849</v>
      </c>
      <c r="AA206" s="384">
        <f>IFERROR(AA205/AA204,0)</f>
        <v>0</v>
      </c>
      <c r="AB206" s="384">
        <f>IFERROR(AB205/AB204,0)</f>
        <v>0</v>
      </c>
      <c r="AC206" s="383"/>
      <c r="AD206" s="382"/>
      <c r="AE206" s="381"/>
      <c r="AF206" s="381"/>
      <c r="AG206" s="381"/>
      <c r="AI206" s="748"/>
      <c r="AJ206" s="385"/>
      <c r="AK206" s="384"/>
      <c r="AL206" s="384"/>
      <c r="AM206" s="384"/>
      <c r="AO206" s="370"/>
      <c r="AP206" s="386"/>
      <c r="AQ206" s="752"/>
      <c r="AR206" s="385" t="s">
        <v>271</v>
      </c>
      <c r="AS206" s="384">
        <f>IFERROR(AS205/AS204,0)</f>
        <v>0.83687968684490932</v>
      </c>
      <c r="AT206" s="384">
        <f>IFERROR(AT205/AT204,0)</f>
        <v>0</v>
      </c>
      <c r="AU206" s="384">
        <f>IFERROR(AU205/AU204,0)</f>
        <v>0</v>
      </c>
      <c r="AV206" s="383"/>
      <c r="AW206" s="382"/>
      <c r="AX206" s="381"/>
      <c r="AY206" s="381"/>
      <c r="AZ206" s="381"/>
      <c r="BA206" s="386"/>
      <c r="BB206" s="752"/>
      <c r="BC206" s="385" t="s">
        <v>271</v>
      </c>
      <c r="BD206" s="384">
        <f>IFERROR(BD205/BD204,0)</f>
        <v>0.84292237442922369</v>
      </c>
      <c r="BE206" s="384">
        <f>IFERROR(BE205/BE204,0)</f>
        <v>0</v>
      </c>
      <c r="BF206" s="384">
        <f>IFERROR(BF205/BF204,0)</f>
        <v>0</v>
      </c>
      <c r="BG206" s="383"/>
      <c r="BH206" s="382"/>
      <c r="BI206" s="381"/>
      <c r="BJ206" s="381"/>
      <c r="BK206" s="381"/>
      <c r="BM206" s="752"/>
      <c r="BN206" s="385" t="s">
        <v>270</v>
      </c>
      <c r="BO206" s="384">
        <f>IFERROR(BO205/BO204,0)</f>
        <v>0.83687968684490921</v>
      </c>
      <c r="BP206" s="384">
        <f>IFERROR(BP205/BP204,0)</f>
        <v>0</v>
      </c>
      <c r="BQ206" s="384">
        <f>IFERROR(BQ205/BQ204,0)</f>
        <v>0</v>
      </c>
      <c r="BR206" s="383"/>
      <c r="BS206" s="382"/>
      <c r="BT206" s="381"/>
      <c r="BU206" s="381"/>
      <c r="BV206" s="381"/>
      <c r="BW206" s="386"/>
      <c r="BX206" s="752"/>
      <c r="BY206" s="385" t="s">
        <v>270</v>
      </c>
      <c r="BZ206" s="384">
        <f>BZ205/BZ204</f>
        <v>0.88833203434140207</v>
      </c>
      <c r="CA206" s="384" t="str">
        <f>IFERROR(CA205/CA204,"")</f>
        <v/>
      </c>
      <c r="CB206" s="384" t="str">
        <f>IFERROR(CB205/CB204,"")</f>
        <v/>
      </c>
      <c r="CC206" s="383"/>
      <c r="CD206" s="382"/>
      <c r="CE206" s="381"/>
      <c r="CF206" s="381"/>
      <c r="CG206" s="381"/>
      <c r="CH206" s="386"/>
      <c r="CI206" s="752"/>
      <c r="CJ206" s="385" t="s">
        <v>270</v>
      </c>
      <c r="CK206" s="384">
        <f>CK205/CK204</f>
        <v>0.86730683678974718</v>
      </c>
      <c r="CL206" s="384" t="str">
        <f>IFERROR(CL205/CL204,"")</f>
        <v/>
      </c>
      <c r="CM206" s="384" t="str">
        <f>IFERROR(CM205/CM204,"")</f>
        <v/>
      </c>
      <c r="CN206" s="383"/>
      <c r="CO206" s="382"/>
      <c r="CP206" s="381"/>
      <c r="CQ206" s="381"/>
      <c r="CR206" s="381"/>
    </row>
    <row r="207" spans="1:96" x14ac:dyDescent="0.2">
      <c r="B207" s="746" t="s">
        <v>224</v>
      </c>
      <c r="C207" s="391" t="s">
        <v>274</v>
      </c>
      <c r="D207" s="390">
        <f>(AS207+BD207+BO207)/3</f>
        <v>1426</v>
      </c>
      <c r="E207" s="390">
        <f>(+AT207+BE207)/2</f>
        <v>0</v>
      </c>
      <c r="F207" s="390">
        <f>(+AU207+BF207)/2</f>
        <v>0</v>
      </c>
      <c r="G207" s="386"/>
      <c r="H207" s="382" t="s">
        <v>224</v>
      </c>
      <c r="I207" s="381"/>
      <c r="J207" s="381"/>
      <c r="K207" s="381"/>
      <c r="M207" s="746" t="s">
        <v>224</v>
      </c>
      <c r="N207" s="391" t="s">
        <v>274</v>
      </c>
      <c r="O207" s="390">
        <f>(+BD207+BO207+BZ207)/3</f>
        <v>1531.3333333333333</v>
      </c>
      <c r="P207" s="390">
        <f>(+AT207+BE207+BP207)/3</f>
        <v>0</v>
      </c>
      <c r="Q207" s="390">
        <f>(+AU207+BF207+BQ207)/3</f>
        <v>0</v>
      </c>
      <c r="R207" s="386"/>
      <c r="S207" s="382" t="s">
        <v>224</v>
      </c>
      <c r="T207" s="381"/>
      <c r="U207" s="381"/>
      <c r="V207" s="381"/>
      <c r="W207" s="386"/>
      <c r="X207" s="746" t="s">
        <v>224</v>
      </c>
      <c r="Y207" s="391" t="s">
        <v>274</v>
      </c>
      <c r="Z207" s="390">
        <f>(+BO207+BZ207+CK207)/3</f>
        <v>1511.6666666666667</v>
      </c>
      <c r="AA207" s="390">
        <f>(+BE207+BP207+CA207)/3</f>
        <v>0</v>
      </c>
      <c r="AB207" s="390">
        <f>(+BF207+BQ207+CB207)/3</f>
        <v>0</v>
      </c>
      <c r="AC207" s="386"/>
      <c r="AD207" s="382" t="s">
        <v>224</v>
      </c>
      <c r="AE207" s="381"/>
      <c r="AF207" s="381"/>
      <c r="AG207" s="381"/>
      <c r="AI207" s="746" t="s">
        <v>224</v>
      </c>
      <c r="AJ207" s="391" t="s">
        <v>274</v>
      </c>
      <c r="AK207" s="390">
        <f t="shared" ref="AK207:AM208" si="106">IFERROR(Z207-O207,0)</f>
        <v>-19.666666666666515</v>
      </c>
      <c r="AL207" s="390">
        <f t="shared" si="106"/>
        <v>0</v>
      </c>
      <c r="AM207" s="390">
        <f t="shared" si="106"/>
        <v>0</v>
      </c>
      <c r="AO207" s="370"/>
      <c r="AP207" s="386"/>
      <c r="AQ207" s="746" t="s">
        <v>224</v>
      </c>
      <c r="AR207" s="391" t="s">
        <v>275</v>
      </c>
      <c r="AS207" s="390">
        <v>1122</v>
      </c>
      <c r="AT207" s="390"/>
      <c r="AU207" s="390"/>
      <c r="AV207" s="386"/>
      <c r="AW207" s="382" t="s">
        <v>224</v>
      </c>
      <c r="AX207" s="381"/>
      <c r="AY207" s="381"/>
      <c r="AZ207" s="381"/>
      <c r="BA207" s="386"/>
      <c r="BB207" s="746" t="s">
        <v>224</v>
      </c>
      <c r="BC207" s="391" t="s">
        <v>275</v>
      </c>
      <c r="BD207" s="390">
        <v>1639</v>
      </c>
      <c r="BE207" s="390">
        <v>0</v>
      </c>
      <c r="BF207" s="390">
        <v>0</v>
      </c>
      <c r="BG207" s="386"/>
      <c r="BH207" s="382" t="s">
        <v>224</v>
      </c>
      <c r="BI207" s="381"/>
      <c r="BJ207" s="381"/>
      <c r="BK207" s="381"/>
      <c r="BM207" s="746" t="s">
        <v>224</v>
      </c>
      <c r="BN207" s="391" t="s">
        <v>274</v>
      </c>
      <c r="BO207" s="390">
        <v>1517</v>
      </c>
      <c r="BP207" s="390"/>
      <c r="BQ207" s="390"/>
      <c r="BR207" s="386"/>
      <c r="BS207" s="382" t="s">
        <v>224</v>
      </c>
      <c r="BT207" s="381"/>
      <c r="BU207" s="381"/>
      <c r="BV207" s="381"/>
      <c r="BW207" s="386"/>
      <c r="BX207" s="746" t="s">
        <v>224</v>
      </c>
      <c r="BY207" s="391" t="s">
        <v>274</v>
      </c>
      <c r="BZ207" s="390">
        <v>1438</v>
      </c>
      <c r="CA207" s="390"/>
      <c r="CB207" s="390"/>
      <c r="CC207" s="386"/>
      <c r="CD207" s="382" t="s">
        <v>224</v>
      </c>
      <c r="CE207" s="381"/>
      <c r="CF207" s="381"/>
      <c r="CG207" s="381"/>
      <c r="CH207" s="386"/>
      <c r="CI207" s="746" t="s">
        <v>224</v>
      </c>
      <c r="CJ207" s="391" t="s">
        <v>274</v>
      </c>
      <c r="CK207" s="390">
        <f>'AY2013-14-Census'!D45</f>
        <v>1580</v>
      </c>
      <c r="CL207" s="390"/>
      <c r="CM207" s="390"/>
      <c r="CN207" s="386"/>
      <c r="CO207" s="382" t="s">
        <v>224</v>
      </c>
      <c r="CP207" s="381"/>
      <c r="CQ207" s="381"/>
      <c r="CR207" s="381"/>
    </row>
    <row r="208" spans="1:96" x14ac:dyDescent="0.2">
      <c r="B208" s="747"/>
      <c r="C208" s="389" t="s">
        <v>272</v>
      </c>
      <c r="D208" s="388">
        <f>(AS208+BD208+BO208)/3</f>
        <v>1203.7669692183979</v>
      </c>
      <c r="E208" s="388">
        <f>(+AT208+BE208)/2</f>
        <v>0</v>
      </c>
      <c r="F208" s="388">
        <f>(+AU208+BF208)/2</f>
        <v>0</v>
      </c>
      <c r="G208" s="387"/>
      <c r="H208" s="382"/>
      <c r="I208" s="375">
        <f>ROUND(((+D208*Matrices!$C$64)+(D208*Matrices!$E$67))*Matrices!$D$59,0)</f>
        <v>264263</v>
      </c>
      <c r="J208" s="375">
        <f>ROUND(((+E208*Matrices!$D$64)+(E208*Matrices!$E$67))*Matrices!$D$59,0)</f>
        <v>0</v>
      </c>
      <c r="K208" s="375">
        <f>ROUND(((+F208*Matrices!$E$64)+(F208*Matrices!$E$67))*Matrices!$D$59,0)</f>
        <v>0</v>
      </c>
      <c r="M208" s="747"/>
      <c r="N208" s="389" t="s">
        <v>272</v>
      </c>
      <c r="O208" s="388">
        <f>(+BD208+BO208+BZ208)/3</f>
        <v>1321.8256376429199</v>
      </c>
      <c r="P208" s="388">
        <f>(+AT208+BE208+BP208)/3</f>
        <v>0</v>
      </c>
      <c r="Q208" s="388">
        <f>(+AU208+BF208+BQ208)/3</f>
        <v>0</v>
      </c>
      <c r="R208" s="387"/>
      <c r="S208" s="382"/>
      <c r="T208" s="375">
        <f>ROUND(((+O208*Matrices!$C$64)+(O208*Matrices!$E$67))*Matrices!$D$59,0)</f>
        <v>290180</v>
      </c>
      <c r="U208" s="375">
        <f>ROUND(((+P208*Matrices!$D$64)+(P208*Matrices!$E$67))*Matrices!$D$59,0)</f>
        <v>0</v>
      </c>
      <c r="V208" s="375">
        <f>ROUND(((+Q208*Matrices!$E$64)+(Q208*Matrices!$E$67))*Matrices!$D$59,0)</f>
        <v>0</v>
      </c>
      <c r="W208" s="387"/>
      <c r="X208" s="747"/>
      <c r="Y208" s="389" t="s">
        <v>272</v>
      </c>
      <c r="Z208" s="388">
        <f>(+BO208+BZ208+CK208)/3</f>
        <v>1320.6666666666667</v>
      </c>
      <c r="AA208" s="388">
        <f>(+BE208+BP208+CA208)/3</f>
        <v>0</v>
      </c>
      <c r="AB208" s="388">
        <f>(+BF208+BQ208+CB208)/3</f>
        <v>0</v>
      </c>
      <c r="AC208" s="387"/>
      <c r="AD208" s="382"/>
      <c r="AE208" s="375">
        <f>ROUND(((+Z208*Matrices!$C$64)+(Z208*Matrices!$E$67))*Matrices!$D$59,0)</f>
        <v>289926</v>
      </c>
      <c r="AF208" s="375">
        <f>ROUND(((+AA208*Matrices!$D$64)+(AA208*Matrices!$E$67))*Matrices!$D$59,0)</f>
        <v>0</v>
      </c>
      <c r="AG208" s="375">
        <f>ROUND(((+AB208*Matrices!$E$64)+(AB208*Matrices!$E$67))*Matrices!$D$59,0)</f>
        <v>0</v>
      </c>
      <c r="AI208" s="747"/>
      <c r="AJ208" s="389" t="s">
        <v>272</v>
      </c>
      <c r="AK208" s="388">
        <f t="shared" si="106"/>
        <v>-1.1589709762531584</v>
      </c>
      <c r="AL208" s="388">
        <f t="shared" si="106"/>
        <v>0</v>
      </c>
      <c r="AM208" s="388">
        <f t="shared" si="106"/>
        <v>0</v>
      </c>
      <c r="AO208" s="370"/>
      <c r="AP208" s="386"/>
      <c r="AQ208" s="751"/>
      <c r="AR208" s="389" t="s">
        <v>273</v>
      </c>
      <c r="AS208" s="388">
        <f>AS207*BO209</f>
        <v>920.82399472643374</v>
      </c>
      <c r="AT208" s="388"/>
      <c r="AU208" s="388"/>
      <c r="AV208" s="387"/>
      <c r="AW208" s="382"/>
      <c r="AX208" s="375">
        <f>ROUND(((+AS208*Matrices!$C$64)+(AS208*Matrices!$E$67))*Matrices!$D$59,0)</f>
        <v>202148</v>
      </c>
      <c r="AY208" s="375">
        <f>ROUND(((+AT208*Matrices!$D$64)+(AT208*Matrices!$E$67))*Matrices!$D$59,0)</f>
        <v>0</v>
      </c>
      <c r="AZ208" s="375">
        <f>ROUND(((+AU208*Matrices!$E$64)+(AU208*Matrices!$E$67))*Matrices!$D$59,0)</f>
        <v>0</v>
      </c>
      <c r="BA208" s="386"/>
      <c r="BB208" s="751"/>
      <c r="BC208" s="389" t="s">
        <v>273</v>
      </c>
      <c r="BD208" s="388">
        <v>1445.4769129287599</v>
      </c>
      <c r="BE208" s="388">
        <v>0</v>
      </c>
      <c r="BF208" s="388">
        <v>0</v>
      </c>
      <c r="BG208" s="387"/>
      <c r="BH208" s="382"/>
      <c r="BI208" s="375">
        <f>ROUND(((+BD208*Matrices!$C$64)+(BD208*Matrices!$E$67))*Matrices!$D$59,0)</f>
        <v>317326</v>
      </c>
      <c r="BJ208" s="375">
        <f>ROUND(((+BE208*Matrices!$D$64)+(BE208*Matrices!$E$67))*Matrices!$D$59,0)</f>
        <v>0</v>
      </c>
      <c r="BK208" s="375">
        <f>ROUND(((+BF208*Matrices!$E$64)+(BF208*Matrices!$E$67))*Matrices!$D$59,0)</f>
        <v>0</v>
      </c>
      <c r="BM208" s="751"/>
      <c r="BN208" s="389" t="s">
        <v>272</v>
      </c>
      <c r="BO208" s="388">
        <v>1245</v>
      </c>
      <c r="BP208" s="388"/>
      <c r="BQ208" s="388"/>
      <c r="BR208" s="387"/>
      <c r="BS208" s="382"/>
      <c r="BT208" s="375">
        <f>ROUND(((+BO208*Matrices!$C$64)+(BO208*Matrices!$E$67))*Matrices!$D$59,0)</f>
        <v>273315</v>
      </c>
      <c r="BU208" s="375">
        <f>ROUND(((+BP208*Matrices!$D$64)+(BP208*Matrices!$E$67))*Matrices!$D$59,0)</f>
        <v>0</v>
      </c>
      <c r="BV208" s="375">
        <f>ROUND(((+BQ208*Matrices!$E$64)+(BQ208*Matrices!$E$67))*Matrices!$D$59,0)</f>
        <v>0</v>
      </c>
      <c r="BW208" s="386"/>
      <c r="BX208" s="751"/>
      <c r="BY208" s="389" t="s">
        <v>272</v>
      </c>
      <c r="BZ208" s="388">
        <v>1275</v>
      </c>
      <c r="CA208" s="388"/>
      <c r="CB208" s="388"/>
      <c r="CC208" s="387"/>
      <c r="CD208" s="382"/>
      <c r="CE208" s="375">
        <f>ROUND(((+BZ208*Matrices!$C$64)+(BZ208*Matrices!$E$67))*Matrices!$D$59,0)</f>
        <v>279901</v>
      </c>
      <c r="CF208" s="375">
        <f>ROUND(((+CA208*Matrices!$D$64)+(CA208*Matrices!$E$67))*Matrices!$D$59,0)</f>
        <v>0</v>
      </c>
      <c r="CG208" s="375">
        <f>ROUND(((+CB208*Matrices!$E$64)+(CB208*Matrices!$E$67))*Matrices!$D$59,0)</f>
        <v>0</v>
      </c>
      <c r="CH208" s="386"/>
      <c r="CI208" s="751"/>
      <c r="CJ208" s="389" t="s">
        <v>272</v>
      </c>
      <c r="CK208" s="388">
        <f>'AY2013-14-end_of_course'!D45</f>
        <v>1442</v>
      </c>
      <c r="CL208" s="388"/>
      <c r="CM208" s="388"/>
      <c r="CN208" s="387"/>
      <c r="CO208" s="382"/>
      <c r="CP208" s="375">
        <f>ROUND(((+CK208*Matrices!$C$64)+(CK208*Matrices!$E$67))*Matrices!$D$59,0)</f>
        <v>316562</v>
      </c>
      <c r="CQ208" s="375">
        <f>ROUND(((+CL208*Matrices!$D$64)+(CL208*Matrices!$E$67))*Matrices!$D$59,0)</f>
        <v>0</v>
      </c>
      <c r="CR208" s="375">
        <f>ROUND(((+CM208*Matrices!$E$64)+(CM208*Matrices!$E$67))*Matrices!$D$59,0)</f>
        <v>0</v>
      </c>
    </row>
    <row r="209" spans="1:96" x14ac:dyDescent="0.2">
      <c r="B209" s="748"/>
      <c r="C209" s="385" t="s">
        <v>270</v>
      </c>
      <c r="D209" s="384">
        <f>D208/D207</f>
        <v>0.84415635990069982</v>
      </c>
      <c r="E209" s="384">
        <f>IFERROR(E208/E207,0)</f>
        <v>0</v>
      </c>
      <c r="F209" s="384">
        <f>IFERROR(F208/F207,0)</f>
        <v>0</v>
      </c>
      <c r="G209" s="383"/>
      <c r="H209" s="382"/>
      <c r="I209" s="381"/>
      <c r="J209" s="381"/>
      <c r="K209" s="381"/>
      <c r="M209" s="748"/>
      <c r="N209" s="385" t="s">
        <v>270</v>
      </c>
      <c r="O209" s="384">
        <f>O208/O207</f>
        <v>0.8631860933671659</v>
      </c>
      <c r="P209" s="384">
        <f>IFERROR(P208/P207,0)</f>
        <v>0</v>
      </c>
      <c r="Q209" s="384">
        <f>IFERROR(Q208/Q207,0)</f>
        <v>0</v>
      </c>
      <c r="R209" s="383"/>
      <c r="S209" s="382"/>
      <c r="T209" s="381"/>
      <c r="U209" s="381"/>
      <c r="V209" s="381"/>
      <c r="W209" s="383"/>
      <c r="X209" s="748"/>
      <c r="Y209" s="385" t="s">
        <v>270</v>
      </c>
      <c r="Z209" s="384">
        <f>Z208/Z207</f>
        <v>0.87364939360529215</v>
      </c>
      <c r="AA209" s="384">
        <f>IFERROR(AA208/AA207,0)</f>
        <v>0</v>
      </c>
      <c r="AB209" s="384">
        <f>IFERROR(AB208/AB207,0)</f>
        <v>0</v>
      </c>
      <c r="AC209" s="383"/>
      <c r="AD209" s="382"/>
      <c r="AE209" s="381"/>
      <c r="AF209" s="381"/>
      <c r="AG209" s="381"/>
      <c r="AI209" s="748"/>
      <c r="AJ209" s="385"/>
      <c r="AK209" s="384"/>
      <c r="AL209" s="384"/>
      <c r="AM209" s="384"/>
      <c r="AO209" s="370"/>
      <c r="AP209" s="386"/>
      <c r="AQ209" s="752"/>
      <c r="AR209" s="385" t="s">
        <v>271</v>
      </c>
      <c r="AS209" s="384">
        <f>IFERROR(AS208/AS207,0)</f>
        <v>0.82069874752801586</v>
      </c>
      <c r="AT209" s="384">
        <f>IFERROR(AT208/AT207,0)</f>
        <v>0</v>
      </c>
      <c r="AU209" s="384">
        <f>IFERROR(AU208/AU207,0)</f>
        <v>0</v>
      </c>
      <c r="AV209" s="383"/>
      <c r="AW209" s="382"/>
      <c r="AX209" s="381"/>
      <c r="AY209" s="381"/>
      <c r="AZ209" s="381"/>
      <c r="BA209" s="386"/>
      <c r="BB209" s="752"/>
      <c r="BC209" s="385" t="s">
        <v>271</v>
      </c>
      <c r="BD209" s="384">
        <f>IFERROR(BD208/BD207,0)</f>
        <v>0.88192612137203164</v>
      </c>
      <c r="BE209" s="384">
        <f>IFERROR(BE208/BE207,0)</f>
        <v>0</v>
      </c>
      <c r="BF209" s="384">
        <f>IFERROR(BF208/BF207,0)</f>
        <v>0</v>
      </c>
      <c r="BG209" s="383"/>
      <c r="BH209" s="382"/>
      <c r="BI209" s="381"/>
      <c r="BJ209" s="381"/>
      <c r="BK209" s="381"/>
      <c r="BM209" s="752"/>
      <c r="BN209" s="385" t="s">
        <v>270</v>
      </c>
      <c r="BO209" s="384">
        <f>IFERROR(BO208/BO207,0)</f>
        <v>0.82069874752801586</v>
      </c>
      <c r="BP209" s="384">
        <f>IFERROR(BP208/BP207,0)</f>
        <v>0</v>
      </c>
      <c r="BQ209" s="384">
        <f>IFERROR(BQ208/BQ207,0)</f>
        <v>0</v>
      </c>
      <c r="BR209" s="383"/>
      <c r="BS209" s="382"/>
      <c r="BT209" s="381"/>
      <c r="BU209" s="381"/>
      <c r="BV209" s="381"/>
      <c r="BW209" s="386"/>
      <c r="BX209" s="752"/>
      <c r="BY209" s="385" t="s">
        <v>270</v>
      </c>
      <c r="BZ209" s="384">
        <f>BZ208/BZ207</f>
        <v>0.88664812239221136</v>
      </c>
      <c r="CA209" s="384" t="str">
        <f>IFERROR(CA208/CA207,"")</f>
        <v/>
      </c>
      <c r="CB209" s="384" t="str">
        <f>IFERROR(CB208/CB207,"")</f>
        <v/>
      </c>
      <c r="CC209" s="383"/>
      <c r="CD209" s="382"/>
      <c r="CE209" s="381"/>
      <c r="CF209" s="381"/>
      <c r="CG209" s="381"/>
      <c r="CH209" s="386"/>
      <c r="CI209" s="752"/>
      <c r="CJ209" s="385" t="s">
        <v>270</v>
      </c>
      <c r="CK209" s="384">
        <f>CK208/CK207</f>
        <v>0.91265822784810124</v>
      </c>
      <c r="CL209" s="384" t="str">
        <f>IFERROR(CL208/CL207,"")</f>
        <v/>
      </c>
      <c r="CM209" s="384" t="str">
        <f>IFERROR(CM208/CM207,"")</f>
        <v/>
      </c>
      <c r="CN209" s="383"/>
      <c r="CO209" s="382"/>
      <c r="CP209" s="381"/>
      <c r="CQ209" s="381"/>
      <c r="CR209" s="381"/>
    </row>
    <row r="210" spans="1:96" x14ac:dyDescent="0.2">
      <c r="B210" s="746" t="s">
        <v>223</v>
      </c>
      <c r="C210" s="391" t="s">
        <v>274</v>
      </c>
      <c r="D210" s="390">
        <f>(AS210+BD210+BO210)/3</f>
        <v>205.66666666666666</v>
      </c>
      <c r="E210" s="390">
        <f>(+AT210+BE210)/2</f>
        <v>0</v>
      </c>
      <c r="F210" s="390">
        <f>(+AU210+BF210)/2</f>
        <v>0</v>
      </c>
      <c r="G210" s="386"/>
      <c r="H210" s="382" t="s">
        <v>223</v>
      </c>
      <c r="I210" s="381"/>
      <c r="J210" s="381"/>
      <c r="K210" s="381"/>
      <c r="M210" s="746" t="s">
        <v>223</v>
      </c>
      <c r="N210" s="391" t="s">
        <v>274</v>
      </c>
      <c r="O210" s="390">
        <f>(+BD210+BO210+BZ210)/3</f>
        <v>290.66666666666669</v>
      </c>
      <c r="P210" s="390">
        <f>(+AT210+BE210+BP210)/3</f>
        <v>0</v>
      </c>
      <c r="Q210" s="390">
        <f>(+AU210+BF210+BQ210)/3</f>
        <v>0</v>
      </c>
      <c r="R210" s="386"/>
      <c r="S210" s="382" t="s">
        <v>223</v>
      </c>
      <c r="T210" s="381"/>
      <c r="U210" s="381"/>
      <c r="V210" s="381"/>
      <c r="W210" s="386"/>
      <c r="X210" s="746" t="s">
        <v>223</v>
      </c>
      <c r="Y210" s="391" t="s">
        <v>274</v>
      </c>
      <c r="Z210" s="390">
        <f>(+BO210+BZ210+CK210)/3</f>
        <v>393.33333333333331</v>
      </c>
      <c r="AA210" s="390">
        <f>(+BE210+BP210+CA210)/3</f>
        <v>0</v>
      </c>
      <c r="AB210" s="390">
        <f>(+BF210+BQ210+CB210)/3</f>
        <v>0</v>
      </c>
      <c r="AC210" s="386"/>
      <c r="AD210" s="382" t="s">
        <v>223</v>
      </c>
      <c r="AE210" s="381"/>
      <c r="AF210" s="381"/>
      <c r="AG210" s="381"/>
      <c r="AI210" s="746" t="s">
        <v>223</v>
      </c>
      <c r="AJ210" s="391" t="s">
        <v>274</v>
      </c>
      <c r="AK210" s="390">
        <f t="shared" ref="AK210:AM211" si="107">IFERROR(Z210-O210,0)</f>
        <v>102.66666666666663</v>
      </c>
      <c r="AL210" s="390">
        <f t="shared" si="107"/>
        <v>0</v>
      </c>
      <c r="AM210" s="390">
        <f t="shared" si="107"/>
        <v>0</v>
      </c>
      <c r="AO210" s="370"/>
      <c r="AP210" s="386"/>
      <c r="AQ210" s="746" t="s">
        <v>223</v>
      </c>
      <c r="AR210" s="391" t="s">
        <v>275</v>
      </c>
      <c r="AS210" s="390">
        <v>120</v>
      </c>
      <c r="AT210" s="390"/>
      <c r="AU210" s="390"/>
      <c r="AV210" s="386"/>
      <c r="AW210" s="382" t="s">
        <v>223</v>
      </c>
      <c r="AX210" s="381"/>
      <c r="AY210" s="381"/>
      <c r="AZ210" s="381"/>
      <c r="BA210" s="386"/>
      <c r="BB210" s="746" t="s">
        <v>223</v>
      </c>
      <c r="BC210" s="391" t="s">
        <v>275</v>
      </c>
      <c r="BD210" s="390">
        <v>276</v>
      </c>
      <c r="BE210" s="390">
        <v>0</v>
      </c>
      <c r="BF210" s="390">
        <v>0</v>
      </c>
      <c r="BG210" s="386"/>
      <c r="BH210" s="382" t="s">
        <v>223</v>
      </c>
      <c r="BI210" s="381"/>
      <c r="BJ210" s="381"/>
      <c r="BK210" s="381"/>
      <c r="BM210" s="746" t="s">
        <v>223</v>
      </c>
      <c r="BN210" s="391" t="s">
        <v>274</v>
      </c>
      <c r="BO210" s="390">
        <v>221</v>
      </c>
      <c r="BP210" s="390"/>
      <c r="BQ210" s="390"/>
      <c r="BR210" s="386"/>
      <c r="BS210" s="382" t="s">
        <v>223</v>
      </c>
      <c r="BT210" s="381"/>
      <c r="BU210" s="381"/>
      <c r="BV210" s="381"/>
      <c r="BW210" s="386"/>
      <c r="BX210" s="746" t="s">
        <v>223</v>
      </c>
      <c r="BY210" s="391" t="s">
        <v>274</v>
      </c>
      <c r="BZ210" s="390">
        <v>375</v>
      </c>
      <c r="CA210" s="390"/>
      <c r="CB210" s="390"/>
      <c r="CC210" s="386"/>
      <c r="CD210" s="382" t="s">
        <v>223</v>
      </c>
      <c r="CE210" s="381"/>
      <c r="CF210" s="381"/>
      <c r="CG210" s="381"/>
      <c r="CH210" s="386"/>
      <c r="CI210" s="746" t="s">
        <v>223</v>
      </c>
      <c r="CJ210" s="391" t="s">
        <v>274</v>
      </c>
      <c r="CK210" s="390">
        <f>'AY2013-14-Census'!D46</f>
        <v>584</v>
      </c>
      <c r="CL210" s="390"/>
      <c r="CM210" s="390"/>
      <c r="CN210" s="386"/>
      <c r="CO210" s="382" t="s">
        <v>223</v>
      </c>
      <c r="CP210" s="381"/>
      <c r="CQ210" s="381"/>
      <c r="CR210" s="381"/>
    </row>
    <row r="211" spans="1:96" x14ac:dyDescent="0.2">
      <c r="B211" s="747"/>
      <c r="C211" s="389" t="s">
        <v>272</v>
      </c>
      <c r="D211" s="388">
        <f>(AS211+BD211+BO211)/3</f>
        <v>154.42684766214177</v>
      </c>
      <c r="E211" s="388">
        <f>(+AT211+BE211)/2</f>
        <v>0</v>
      </c>
      <c r="F211" s="388">
        <f>(+AU211+BF211)/2</f>
        <v>0</v>
      </c>
      <c r="G211" s="387"/>
      <c r="H211" s="382"/>
      <c r="I211" s="375">
        <f>ROUND(((+D211*Matrices!$C$65)+(D211*Matrices!$E$67))*Matrices!$D$59,0)</f>
        <v>52735</v>
      </c>
      <c r="J211" s="375">
        <f>ROUND(((+E211*Matrices!$D$65)+(E211*Matrices!$E$67))*Matrices!$D$59,0)</f>
        <v>0</v>
      </c>
      <c r="K211" s="375">
        <f>ROUND(((+F211*Matrices!$E$65)+(F211*Matrices!$E$67))*Matrices!$D$59,0)</f>
        <v>0</v>
      </c>
      <c r="M211" s="747"/>
      <c r="N211" s="389" t="s">
        <v>272</v>
      </c>
      <c r="O211" s="388">
        <f>(+BD211+BO211+BZ211)/3</f>
        <v>225.33333333333334</v>
      </c>
      <c r="P211" s="388">
        <f>(+AT211+BE211+BP211)/3</f>
        <v>0</v>
      </c>
      <c r="Q211" s="388">
        <f>(+AU211+BF211+BQ211)/3</f>
        <v>0</v>
      </c>
      <c r="R211" s="387"/>
      <c r="S211" s="382"/>
      <c r="T211" s="375">
        <f>ROUND(((+O211*Matrices!$C$65)+(O211*Matrices!$E$67))*Matrices!$D$59,0)</f>
        <v>76949</v>
      </c>
      <c r="U211" s="375">
        <f>ROUND(((+P211*Matrices!$D$65)+(P211*Matrices!$E$67))*Matrices!$D$59,0)</f>
        <v>0</v>
      </c>
      <c r="V211" s="375">
        <f>ROUND(((+Q211*Matrices!$E$65)+(Q211*Matrices!$E$67))*Matrices!$D$59,0)</f>
        <v>0</v>
      </c>
      <c r="W211" s="387"/>
      <c r="X211" s="747"/>
      <c r="Y211" s="389" t="s">
        <v>272</v>
      </c>
      <c r="Z211" s="388">
        <f>(+BO211+BZ211+CK211)/3</f>
        <v>334.66666666666669</v>
      </c>
      <c r="AA211" s="388">
        <f>(+BE211+BP211+CA211)/3</f>
        <v>0</v>
      </c>
      <c r="AB211" s="388">
        <f>(+BF211+BQ211+CB211)/3</f>
        <v>0</v>
      </c>
      <c r="AC211" s="387"/>
      <c r="AD211" s="382"/>
      <c r="AE211" s="375">
        <f>ROUND(((+Z211*Matrices!$C$65)+(Z211*Matrices!$E$67))*Matrices!$D$59,0)</f>
        <v>114285</v>
      </c>
      <c r="AF211" s="375">
        <f>ROUND(((+AA211*Matrices!$D$65)+(AA211*Matrices!$E$67))*Matrices!$D$59,0)</f>
        <v>0</v>
      </c>
      <c r="AG211" s="375">
        <f>ROUND(((+AB211*Matrices!$E$65)+(AB211*Matrices!$E$67))*Matrices!$D$59,0)</f>
        <v>0</v>
      </c>
      <c r="AI211" s="747"/>
      <c r="AJ211" s="389" t="s">
        <v>272</v>
      </c>
      <c r="AK211" s="388">
        <f t="shared" si="107"/>
        <v>109.33333333333334</v>
      </c>
      <c r="AL211" s="388">
        <f t="shared" si="107"/>
        <v>0</v>
      </c>
      <c r="AM211" s="388">
        <f t="shared" si="107"/>
        <v>0</v>
      </c>
      <c r="AO211" s="370"/>
      <c r="AP211" s="386"/>
      <c r="AQ211" s="751"/>
      <c r="AR211" s="389" t="s">
        <v>273</v>
      </c>
      <c r="AS211" s="388">
        <f>AS210*BO212</f>
        <v>98.280542986425331</v>
      </c>
      <c r="AT211" s="388"/>
      <c r="AU211" s="388"/>
      <c r="AV211" s="387"/>
      <c r="AW211" s="382"/>
      <c r="AX211" s="375">
        <f>ROUND(((+AS211*Matrices!$C$65)+(AS211*Matrices!$E$67))*Matrices!$D$59,0)</f>
        <v>33562</v>
      </c>
      <c r="AY211" s="375">
        <f>ROUND(((+AT211*Matrices!$D$65)+(AT211*Matrices!$E$67))*Matrices!$D$59,0)</f>
        <v>0</v>
      </c>
      <c r="AZ211" s="375">
        <f>ROUND(((+AU211*Matrices!$E$65)+(AU211*Matrices!$E$67))*Matrices!$D$59,0)</f>
        <v>0</v>
      </c>
      <c r="BA211" s="386"/>
      <c r="BB211" s="751"/>
      <c r="BC211" s="389" t="s">
        <v>273</v>
      </c>
      <c r="BD211" s="388">
        <v>184</v>
      </c>
      <c r="BE211" s="388">
        <v>0</v>
      </c>
      <c r="BF211" s="388">
        <v>0</v>
      </c>
      <c r="BG211" s="387"/>
      <c r="BH211" s="382"/>
      <c r="BI211" s="375">
        <f>ROUND(((+BD211*Matrices!$C$65)+(BD211*Matrices!$E$67))*Matrices!$D$59,0)</f>
        <v>62834</v>
      </c>
      <c r="BJ211" s="375">
        <f>ROUND(((+BE211*Matrices!$D$65)+(BE211*Matrices!$E$67))*Matrices!$D$59,0)</f>
        <v>0</v>
      </c>
      <c r="BK211" s="375">
        <f>ROUND(((+BF211*Matrices!$E$65)+(BF211*Matrices!$E$67))*Matrices!$D$59,0)</f>
        <v>0</v>
      </c>
      <c r="BM211" s="751"/>
      <c r="BN211" s="389" t="s">
        <v>272</v>
      </c>
      <c r="BO211" s="388">
        <v>181</v>
      </c>
      <c r="BP211" s="388"/>
      <c r="BQ211" s="388"/>
      <c r="BR211" s="387"/>
      <c r="BS211" s="382"/>
      <c r="BT211" s="375">
        <f>ROUND(((+BO211*Matrices!$C$65)+(BO211*Matrices!$E$67))*Matrices!$D$59,0)</f>
        <v>61810</v>
      </c>
      <c r="BU211" s="375">
        <f>ROUND(((+BP211*Matrices!$D$65)+(BP211*Matrices!$E$67))*Matrices!$D$59,0)</f>
        <v>0</v>
      </c>
      <c r="BV211" s="375">
        <f>ROUND(((+BQ211*Matrices!$E$65)+(BQ211*Matrices!$E$67))*Matrices!$D$59,0)</f>
        <v>0</v>
      </c>
      <c r="BW211" s="386"/>
      <c r="BX211" s="751"/>
      <c r="BY211" s="389" t="s">
        <v>272</v>
      </c>
      <c r="BZ211" s="388">
        <v>311</v>
      </c>
      <c r="CA211" s="388"/>
      <c r="CB211" s="388"/>
      <c r="CC211" s="387"/>
      <c r="CD211" s="382"/>
      <c r="CE211" s="375">
        <f>ROUND(((+BZ211*Matrices!$C$65)+(BZ211*Matrices!$E$67))*Matrices!$D$59,0)</f>
        <v>106203</v>
      </c>
      <c r="CF211" s="375">
        <f>ROUND(((+CA211*Matrices!$D$65)+(CA211*Matrices!$E$67))*Matrices!$D$59,0)</f>
        <v>0</v>
      </c>
      <c r="CG211" s="375">
        <f>ROUND(((+CB211*Matrices!$E$65)+(CB211*Matrices!$E$67))*Matrices!$D$59,0)</f>
        <v>0</v>
      </c>
      <c r="CH211" s="386"/>
      <c r="CI211" s="751"/>
      <c r="CJ211" s="389" t="s">
        <v>272</v>
      </c>
      <c r="CK211" s="388">
        <f>'AY2013-14-end_of_course'!D46</f>
        <v>512</v>
      </c>
      <c r="CL211" s="388"/>
      <c r="CM211" s="388"/>
      <c r="CN211" s="387"/>
      <c r="CO211" s="382"/>
      <c r="CP211" s="375">
        <f>ROUND(((+CK211*Matrices!$C$65)+(CK211*Matrices!$E$67))*Matrices!$D$59,0)</f>
        <v>174843</v>
      </c>
      <c r="CQ211" s="375">
        <f>ROUND(((+CL211*Matrices!$D$65)+(CL211*Matrices!$E$67))*Matrices!$D$59,0)</f>
        <v>0</v>
      </c>
      <c r="CR211" s="375">
        <f>ROUND(((+CM211*Matrices!$E$65)+(CM211*Matrices!$E$67))*Matrices!$D$59,0)</f>
        <v>0</v>
      </c>
    </row>
    <row r="212" spans="1:96" x14ac:dyDescent="0.2">
      <c r="B212" s="748"/>
      <c r="C212" s="385" t="s">
        <v>270</v>
      </c>
      <c r="D212" s="384">
        <f>D211/D210</f>
        <v>0.75085987518059205</v>
      </c>
      <c r="E212" s="384">
        <f>IFERROR(E211/E210,0)</f>
        <v>0</v>
      </c>
      <c r="F212" s="384">
        <f>IFERROR(F211/F210,0)</f>
        <v>0</v>
      </c>
      <c r="G212" s="383"/>
      <c r="H212" s="382"/>
      <c r="I212" s="381"/>
      <c r="J212" s="381"/>
      <c r="K212" s="381"/>
      <c r="M212" s="748"/>
      <c r="N212" s="385" t="s">
        <v>270</v>
      </c>
      <c r="O212" s="384">
        <f>O211/O210</f>
        <v>0.77522935779816515</v>
      </c>
      <c r="P212" s="384">
        <f>IFERROR(P211/P210,0)</f>
        <v>0</v>
      </c>
      <c r="Q212" s="384">
        <f>IFERROR(Q211/Q210,0)</f>
        <v>0</v>
      </c>
      <c r="R212" s="383"/>
      <c r="S212" s="382"/>
      <c r="T212" s="381"/>
      <c r="U212" s="381"/>
      <c r="V212" s="381"/>
      <c r="W212" s="383"/>
      <c r="X212" s="748"/>
      <c r="Y212" s="385" t="s">
        <v>270</v>
      </c>
      <c r="Z212" s="384">
        <f>Z211/Z210</f>
        <v>0.85084745762711878</v>
      </c>
      <c r="AA212" s="384">
        <f>IFERROR(AA211/AA210,0)</f>
        <v>0</v>
      </c>
      <c r="AB212" s="384">
        <f>IFERROR(AB211/AB210,0)</f>
        <v>0</v>
      </c>
      <c r="AC212" s="383"/>
      <c r="AD212" s="382"/>
      <c r="AE212" s="381"/>
      <c r="AF212" s="381"/>
      <c r="AG212" s="381"/>
      <c r="AI212" s="748"/>
      <c r="AJ212" s="385"/>
      <c r="AK212" s="384"/>
      <c r="AL212" s="384"/>
      <c r="AM212" s="384"/>
      <c r="AO212" s="370"/>
      <c r="AP212" s="386"/>
      <c r="AQ212" s="752"/>
      <c r="AR212" s="385" t="s">
        <v>271</v>
      </c>
      <c r="AS212" s="384">
        <f>IFERROR(AS211/AS210,0)</f>
        <v>0.8190045248868778</v>
      </c>
      <c r="AT212" s="384">
        <f>IFERROR(AT211/AT210,0)</f>
        <v>0</v>
      </c>
      <c r="AU212" s="384">
        <f>IFERROR(AU211/AU210,0)</f>
        <v>0</v>
      </c>
      <c r="AV212" s="383"/>
      <c r="AW212" s="382"/>
      <c r="AX212" s="381"/>
      <c r="AY212" s="381"/>
      <c r="AZ212" s="381"/>
      <c r="BA212" s="386"/>
      <c r="BB212" s="752"/>
      <c r="BC212" s="385" t="s">
        <v>271</v>
      </c>
      <c r="BD212" s="384">
        <f>IFERROR(BD211/BD210,0)</f>
        <v>0.66666666666666663</v>
      </c>
      <c r="BE212" s="384">
        <f>IFERROR(BE211/BE210,0)</f>
        <v>0</v>
      </c>
      <c r="BF212" s="384">
        <f>IFERROR(BF211/BF210,0)</f>
        <v>0</v>
      </c>
      <c r="BG212" s="383"/>
      <c r="BH212" s="382"/>
      <c r="BI212" s="381"/>
      <c r="BJ212" s="381"/>
      <c r="BK212" s="381"/>
      <c r="BM212" s="752"/>
      <c r="BN212" s="385" t="s">
        <v>270</v>
      </c>
      <c r="BO212" s="384">
        <f>IFERROR(BO211/BO210,0)</f>
        <v>0.8190045248868778</v>
      </c>
      <c r="BP212" s="384">
        <f>IFERROR(BP211/BP210,0)</f>
        <v>0</v>
      </c>
      <c r="BQ212" s="384">
        <f>IFERROR(BQ211/BQ210,0)</f>
        <v>0</v>
      </c>
      <c r="BR212" s="383"/>
      <c r="BS212" s="382"/>
      <c r="BT212" s="381"/>
      <c r="BU212" s="381"/>
      <c r="BV212" s="381"/>
      <c r="BW212" s="386"/>
      <c r="BX212" s="752"/>
      <c r="BY212" s="385" t="s">
        <v>270</v>
      </c>
      <c r="BZ212" s="384">
        <f>BZ211/BZ210</f>
        <v>0.82933333333333337</v>
      </c>
      <c r="CA212" s="384" t="str">
        <f>IFERROR(CA211/CA210,"")</f>
        <v/>
      </c>
      <c r="CB212" s="384" t="str">
        <f>IFERROR(CB211/CB210,"")</f>
        <v/>
      </c>
      <c r="CC212" s="383"/>
      <c r="CD212" s="382"/>
      <c r="CE212" s="381"/>
      <c r="CF212" s="381"/>
      <c r="CG212" s="381"/>
      <c r="CH212" s="386"/>
      <c r="CI212" s="752"/>
      <c r="CJ212" s="385" t="s">
        <v>270</v>
      </c>
      <c r="CK212" s="384">
        <f>CK211/CK210</f>
        <v>0.87671232876712324</v>
      </c>
      <c r="CL212" s="384" t="str">
        <f>IFERROR(CL211/CL210,"")</f>
        <v/>
      </c>
      <c r="CM212" s="384" t="str">
        <f>IFERROR(CM211/CM210,"")</f>
        <v/>
      </c>
      <c r="CN212" s="383"/>
      <c r="CO212" s="382"/>
      <c r="CP212" s="381"/>
      <c r="CQ212" s="381"/>
      <c r="CR212" s="381"/>
    </row>
    <row r="213" spans="1:96" x14ac:dyDescent="0.2">
      <c r="B213" s="380" t="s">
        <v>141</v>
      </c>
      <c r="C213" s="379"/>
      <c r="D213" s="378">
        <f>D211+D208+D205</f>
        <v>10471.193780065214</v>
      </c>
      <c r="E213" s="378">
        <f>E211+E208+E205</f>
        <v>0</v>
      </c>
      <c r="F213" s="378">
        <f>F211+F208+F205</f>
        <v>0</v>
      </c>
      <c r="G213" s="377"/>
      <c r="H213" s="376" t="s">
        <v>141</v>
      </c>
      <c r="I213" s="375">
        <f>I205+I208+I211</f>
        <v>1717393</v>
      </c>
      <c r="J213" s="375">
        <f>J205+J208+J211</f>
        <v>0</v>
      </c>
      <c r="K213" s="375">
        <f>K205+K208+K211</f>
        <v>0</v>
      </c>
      <c r="M213" s="380" t="s">
        <v>141</v>
      </c>
      <c r="N213" s="379"/>
      <c r="O213" s="378">
        <f>O211+O208+O205</f>
        <v>10444.376749636831</v>
      </c>
      <c r="P213" s="378">
        <f>P211+P208+P205</f>
        <v>0</v>
      </c>
      <c r="Q213" s="378">
        <f>Q211+Q208+Q205</f>
        <v>0</v>
      </c>
      <c r="R213" s="377"/>
      <c r="S213" s="376" t="s">
        <v>141</v>
      </c>
      <c r="T213" s="375">
        <f>T205+T208+T211</f>
        <v>1734364</v>
      </c>
      <c r="U213" s="375">
        <f>U205+U208+U211</f>
        <v>0</v>
      </c>
      <c r="V213" s="375">
        <f>V205+V208+V211</f>
        <v>0</v>
      </c>
      <c r="W213" s="377"/>
      <c r="X213" s="380" t="s">
        <v>141</v>
      </c>
      <c r="Y213" s="379"/>
      <c r="Z213" s="378">
        <f>Z211+Z208+Z205</f>
        <v>10398.163273333335</v>
      </c>
      <c r="AA213" s="378">
        <f>AA211+AA208+AA205</f>
        <v>0</v>
      </c>
      <c r="AB213" s="378">
        <f>AB211+AB208+AB205</f>
        <v>0</v>
      </c>
      <c r="AC213" s="377"/>
      <c r="AD213" s="376" t="s">
        <v>141</v>
      </c>
      <c r="AE213" s="375">
        <f>AE205+AE208+AE211</f>
        <v>1747722</v>
      </c>
      <c r="AF213" s="375">
        <f>AF205+AF208+AF211</f>
        <v>0</v>
      </c>
      <c r="AG213" s="375">
        <f>AG205+AG208+AG211</f>
        <v>0</v>
      </c>
      <c r="AI213" s="380" t="s">
        <v>141</v>
      </c>
      <c r="AJ213" s="379"/>
      <c r="AK213" s="378">
        <f>AK211+AK208+AK205</f>
        <v>-46.213476303495469</v>
      </c>
      <c r="AL213" s="378">
        <f>AL211+AL208+AL205</f>
        <v>0</v>
      </c>
      <c r="AM213" s="378">
        <f>AM211+AM208+AM205</f>
        <v>0</v>
      </c>
      <c r="AO213" s="370"/>
      <c r="AP213" s="374"/>
      <c r="AQ213" s="380" t="s">
        <v>141</v>
      </c>
      <c r="AR213" s="379"/>
      <c r="AS213" s="378">
        <f>AS211+AS208+AS205</f>
        <v>10028.951246285153</v>
      </c>
      <c r="AT213" s="378">
        <f>AT211+AT208+AT205</f>
        <v>0</v>
      </c>
      <c r="AU213" s="378">
        <f>AU211+AU208+AU205</f>
        <v>0</v>
      </c>
      <c r="AV213" s="377"/>
      <c r="AW213" s="376" t="s">
        <v>141</v>
      </c>
      <c r="AX213" s="375">
        <f>AX205+AX208+AX211</f>
        <v>1620253</v>
      </c>
      <c r="AY213" s="375">
        <f>AY205+AY208+AY211</f>
        <v>0</v>
      </c>
      <c r="AZ213" s="375">
        <f>AZ205+AZ208+AZ211</f>
        <v>0</v>
      </c>
      <c r="BA213" s="374"/>
      <c r="BB213" s="380" t="s">
        <v>141</v>
      </c>
      <c r="BC213" s="379"/>
      <c r="BD213" s="378">
        <f>BD211+BD208+BD205</f>
        <v>11255.650428910494</v>
      </c>
      <c r="BE213" s="378">
        <f>BE211+BE208+BE205</f>
        <v>0</v>
      </c>
      <c r="BF213" s="378">
        <f>BF211+BF208+BF205</f>
        <v>0</v>
      </c>
      <c r="BG213" s="377"/>
      <c r="BH213" s="376" t="s">
        <v>141</v>
      </c>
      <c r="BI213" s="375">
        <f>BI205+BI208+BI211</f>
        <v>1859414</v>
      </c>
      <c r="BJ213" s="375">
        <f>BJ205+BJ208+BJ211</f>
        <v>0</v>
      </c>
      <c r="BK213" s="375">
        <f>BK205+BK208+BK211</f>
        <v>0</v>
      </c>
      <c r="BM213" s="380" t="s">
        <v>141</v>
      </c>
      <c r="BN213" s="379"/>
      <c r="BO213" s="378">
        <f>BO211+BO208+BO205</f>
        <v>10128.979665000001</v>
      </c>
      <c r="BP213" s="378">
        <f>BP211+BP208+BP205</f>
        <v>0</v>
      </c>
      <c r="BQ213" s="378">
        <f>BQ211+BQ208+BQ205</f>
        <v>0</v>
      </c>
      <c r="BR213" s="377"/>
      <c r="BS213" s="376" t="s">
        <v>141</v>
      </c>
      <c r="BT213" s="375">
        <f>BT205+BT208+BT211</f>
        <v>1672512</v>
      </c>
      <c r="BU213" s="375">
        <f>BU205+BU208+BU211</f>
        <v>0</v>
      </c>
      <c r="BV213" s="375">
        <f>BV205+BV208+BV211</f>
        <v>0</v>
      </c>
      <c r="BW213" s="374"/>
      <c r="BX213" s="380" t="s">
        <v>141</v>
      </c>
      <c r="BY213" s="379"/>
      <c r="BZ213" s="378">
        <f>BZ211+BZ208+BZ205</f>
        <v>9948.5001549999997</v>
      </c>
      <c r="CA213" s="378">
        <f>CA211+CA208+CA205</f>
        <v>0</v>
      </c>
      <c r="CB213" s="378">
        <f>CB211+CB208+CB205</f>
        <v>0</v>
      </c>
      <c r="CC213" s="377"/>
      <c r="CD213" s="376" t="s">
        <v>141</v>
      </c>
      <c r="CE213" s="375">
        <f>CE205+CE208+CE211</f>
        <v>1671169</v>
      </c>
      <c r="CF213" s="375">
        <f>CF205+CF208+CF211</f>
        <v>0</v>
      </c>
      <c r="CG213" s="375">
        <f>CG205+CG208+CG211</f>
        <v>0</v>
      </c>
      <c r="CH213" s="374"/>
      <c r="CI213" s="380" t="s">
        <v>141</v>
      </c>
      <c r="CJ213" s="379"/>
      <c r="CK213" s="378">
        <f>CK211+CK208+CK205</f>
        <v>11117.01</v>
      </c>
      <c r="CL213" s="378">
        <f>CL211+CL208+CL205</f>
        <v>0</v>
      </c>
      <c r="CM213" s="378">
        <f>CM211+CM208+CM205</f>
        <v>0</v>
      </c>
      <c r="CN213" s="377"/>
      <c r="CO213" s="376" t="s">
        <v>141</v>
      </c>
      <c r="CP213" s="375">
        <f>CP205+CP208+CP211</f>
        <v>1899485</v>
      </c>
      <c r="CQ213" s="375">
        <f>CQ205+CQ208+CQ211</f>
        <v>0</v>
      </c>
      <c r="CR213" s="375">
        <f>CR205+CR208+CR211</f>
        <v>0</v>
      </c>
    </row>
    <row r="214" spans="1:96" x14ac:dyDescent="0.2">
      <c r="D214" s="373" t="s">
        <v>269</v>
      </c>
      <c r="E214" s="373"/>
      <c r="F214" s="350">
        <f>SUM(D213:F213)</f>
        <v>10471.193780065214</v>
      </c>
      <c r="G214" s="350"/>
      <c r="H214" s="369"/>
      <c r="I214" s="372" t="s">
        <v>268</v>
      </c>
      <c r="J214" s="371"/>
      <c r="K214" s="368">
        <f>SUM(I213:K213)</f>
        <v>1717393</v>
      </c>
      <c r="O214" s="373" t="s">
        <v>269</v>
      </c>
      <c r="P214" s="373"/>
      <c r="Q214" s="350">
        <f>SUM(O213:Q213)</f>
        <v>10444.376749636831</v>
      </c>
      <c r="R214" s="350"/>
      <c r="S214" s="369"/>
      <c r="T214" s="372" t="s">
        <v>268</v>
      </c>
      <c r="U214" s="371"/>
      <c r="V214" s="368">
        <f>SUM(T213:V213)</f>
        <v>1734364</v>
      </c>
      <c r="W214" s="350"/>
      <c r="Z214" s="373" t="s">
        <v>269</v>
      </c>
      <c r="AA214" s="373"/>
      <c r="AB214" s="350">
        <f>SUM(Z213:AB213)</f>
        <v>10398.163273333335</v>
      </c>
      <c r="AC214" s="350"/>
      <c r="AD214" s="369"/>
      <c r="AE214" s="372" t="s">
        <v>268</v>
      </c>
      <c r="AF214" s="371"/>
      <c r="AG214" s="368">
        <f>SUM(AE213:AG213)</f>
        <v>1747722</v>
      </c>
      <c r="AK214" s="373" t="s">
        <v>269</v>
      </c>
      <c r="AL214" s="373"/>
      <c r="AM214" s="350">
        <f>SUM(AK213:AM213)</f>
        <v>-46.213476303495469</v>
      </c>
      <c r="AO214" s="368">
        <f>ROUND(AG214-V214,0)</f>
        <v>13358</v>
      </c>
      <c r="AP214" s="374"/>
      <c r="AS214" s="373" t="s">
        <v>269</v>
      </c>
      <c r="AT214" s="373"/>
      <c r="AU214" s="350">
        <f>SUM(AS213:AU213)</f>
        <v>10028.951246285153</v>
      </c>
      <c r="AV214" s="350"/>
      <c r="AW214" s="369"/>
      <c r="AX214" s="372" t="s">
        <v>268</v>
      </c>
      <c r="AY214" s="371"/>
      <c r="AZ214" s="368">
        <f>SUM(AX213:AZ213)</f>
        <v>1620253</v>
      </c>
      <c r="BA214" s="374"/>
      <c r="BD214" s="373" t="s">
        <v>269</v>
      </c>
      <c r="BE214" s="373"/>
      <c r="BF214" s="350">
        <f>SUM(BD213:BF213)</f>
        <v>11255.650428910494</v>
      </c>
      <c r="BG214" s="350"/>
      <c r="BH214" s="369"/>
      <c r="BI214" s="372" t="s">
        <v>268</v>
      </c>
      <c r="BJ214" s="371"/>
      <c r="BK214" s="368">
        <f>SUM(BI213:BK213)</f>
        <v>1859414</v>
      </c>
      <c r="BO214" s="373" t="s">
        <v>269</v>
      </c>
      <c r="BP214" s="373"/>
      <c r="BQ214" s="350">
        <f>SUM(BO213:BQ213)</f>
        <v>10128.979665000001</v>
      </c>
      <c r="BR214" s="350"/>
      <c r="BS214" s="369"/>
      <c r="BT214" s="372" t="s">
        <v>268</v>
      </c>
      <c r="BU214" s="371"/>
      <c r="BV214" s="368">
        <f>SUM(BT213:BV213)</f>
        <v>1672512</v>
      </c>
      <c r="BW214" s="374"/>
      <c r="BZ214" s="373" t="s">
        <v>269</v>
      </c>
      <c r="CA214" s="373"/>
      <c r="CB214" s="350">
        <f>SUM(BZ213:CB213)</f>
        <v>9948.5001549999997</v>
      </c>
      <c r="CC214" s="350"/>
      <c r="CD214" s="369"/>
      <c r="CE214" s="372" t="s">
        <v>268</v>
      </c>
      <c r="CF214" s="371"/>
      <c r="CG214" s="368">
        <f>SUM(CE213:CG213)</f>
        <v>1671169</v>
      </c>
      <c r="CH214" s="374"/>
      <c r="CK214" s="373" t="s">
        <v>269</v>
      </c>
      <c r="CL214" s="373"/>
      <c r="CM214" s="350">
        <f>SUM(CK213:CM213)</f>
        <v>11117.01</v>
      </c>
      <c r="CN214" s="350"/>
      <c r="CO214" s="369"/>
      <c r="CP214" s="372" t="s">
        <v>268</v>
      </c>
      <c r="CQ214" s="371"/>
      <c r="CR214" s="368">
        <f>SUM(CP213:CR213)</f>
        <v>1899485</v>
      </c>
    </row>
    <row r="215" spans="1:96" x14ac:dyDescent="0.2">
      <c r="H215" s="369"/>
      <c r="I215" s="369"/>
      <c r="J215" s="369"/>
      <c r="K215" s="369"/>
      <c r="S215" s="369"/>
      <c r="T215" s="369"/>
      <c r="U215" s="369"/>
      <c r="V215" s="369"/>
      <c r="AD215" s="369"/>
      <c r="AE215" s="369"/>
      <c r="AF215" s="369"/>
      <c r="AG215" s="369"/>
      <c r="AO215" s="370"/>
      <c r="AW215" s="369"/>
      <c r="AX215" s="369"/>
      <c r="AY215" s="369"/>
      <c r="AZ215" s="369"/>
      <c r="BH215" s="369"/>
      <c r="BI215" s="369"/>
      <c r="BJ215" s="369"/>
      <c r="BK215" s="369"/>
      <c r="BS215" s="369"/>
      <c r="BT215" s="369"/>
      <c r="BU215" s="369"/>
      <c r="BV215" s="369"/>
      <c r="CD215" s="369"/>
      <c r="CE215" s="369"/>
      <c r="CF215" s="369"/>
      <c r="CG215" s="369"/>
      <c r="CO215" s="369"/>
      <c r="CP215" s="369"/>
      <c r="CQ215" s="369"/>
      <c r="CR215" s="369"/>
    </row>
    <row r="216" spans="1:96" x14ac:dyDescent="0.2">
      <c r="A216" s="110" t="s">
        <v>83</v>
      </c>
      <c r="B216" s="402"/>
      <c r="C216" s="401"/>
      <c r="D216" s="749" t="s">
        <v>276</v>
      </c>
      <c r="E216" s="749"/>
      <c r="F216" s="750"/>
      <c r="G216" s="400"/>
      <c r="H216" s="393"/>
      <c r="I216" s="753" t="s">
        <v>276</v>
      </c>
      <c r="J216" s="754"/>
      <c r="K216" s="755"/>
      <c r="M216" s="402"/>
      <c r="N216" s="401"/>
      <c r="O216" s="749" t="s">
        <v>276</v>
      </c>
      <c r="P216" s="749"/>
      <c r="Q216" s="750"/>
      <c r="R216" s="400"/>
      <c r="S216" s="393"/>
      <c r="T216" s="753" t="s">
        <v>276</v>
      </c>
      <c r="U216" s="754"/>
      <c r="V216" s="755"/>
      <c r="W216" s="400"/>
      <c r="X216" s="402"/>
      <c r="Y216" s="401"/>
      <c r="Z216" s="749" t="s">
        <v>276</v>
      </c>
      <c r="AA216" s="749"/>
      <c r="AB216" s="750"/>
      <c r="AC216" s="400"/>
      <c r="AD216" s="393"/>
      <c r="AE216" s="753" t="s">
        <v>276</v>
      </c>
      <c r="AF216" s="754"/>
      <c r="AG216" s="755"/>
      <c r="AI216" s="402"/>
      <c r="AJ216" s="401"/>
      <c r="AK216" s="749" t="s">
        <v>276</v>
      </c>
      <c r="AL216" s="749"/>
      <c r="AM216" s="750"/>
      <c r="AO216" s="370"/>
      <c r="AP216" s="403"/>
      <c r="AQ216" s="402"/>
      <c r="AR216" s="401"/>
      <c r="AS216" s="756" t="s">
        <v>276</v>
      </c>
      <c r="AT216" s="756"/>
      <c r="AU216" s="757"/>
      <c r="AV216" s="400"/>
      <c r="AW216" s="393"/>
      <c r="AX216" s="753" t="s">
        <v>276</v>
      </c>
      <c r="AY216" s="754"/>
      <c r="AZ216" s="755"/>
      <c r="BA216" s="403"/>
      <c r="BB216" s="402"/>
      <c r="BC216" s="401"/>
      <c r="BD216" s="756" t="s">
        <v>276</v>
      </c>
      <c r="BE216" s="756"/>
      <c r="BF216" s="757"/>
      <c r="BG216" s="400"/>
      <c r="BH216" s="393"/>
      <c r="BI216" s="753" t="s">
        <v>276</v>
      </c>
      <c r="BJ216" s="754"/>
      <c r="BK216" s="755"/>
      <c r="BM216" s="402"/>
      <c r="BN216" s="401"/>
      <c r="BO216" s="756" t="s">
        <v>276</v>
      </c>
      <c r="BP216" s="756"/>
      <c r="BQ216" s="757"/>
      <c r="BR216" s="400"/>
      <c r="BS216" s="393"/>
      <c r="BT216" s="753" t="s">
        <v>276</v>
      </c>
      <c r="BU216" s="754"/>
      <c r="BV216" s="755"/>
      <c r="BW216" s="403"/>
      <c r="BX216" s="402"/>
      <c r="BY216" s="401"/>
      <c r="BZ216" s="756" t="s">
        <v>276</v>
      </c>
      <c r="CA216" s="756"/>
      <c r="CB216" s="757"/>
      <c r="CC216" s="400"/>
      <c r="CD216" s="393"/>
      <c r="CE216" s="753" t="s">
        <v>276</v>
      </c>
      <c r="CF216" s="754"/>
      <c r="CG216" s="755"/>
      <c r="CH216" s="403"/>
      <c r="CI216" s="402"/>
      <c r="CJ216" s="401"/>
      <c r="CK216" s="756" t="s">
        <v>276</v>
      </c>
      <c r="CL216" s="756"/>
      <c r="CM216" s="757"/>
      <c r="CN216" s="400"/>
      <c r="CO216" s="393"/>
      <c r="CP216" s="753" t="s">
        <v>276</v>
      </c>
      <c r="CQ216" s="754"/>
      <c r="CR216" s="755"/>
    </row>
    <row r="217" spans="1:96" x14ac:dyDescent="0.2">
      <c r="B217" s="398" t="s">
        <v>229</v>
      </c>
      <c r="C217" s="398"/>
      <c r="D217" s="397" t="s">
        <v>228</v>
      </c>
      <c r="E217" s="396" t="s">
        <v>227</v>
      </c>
      <c r="F217" s="396" t="s">
        <v>226</v>
      </c>
      <c r="G217" s="395"/>
      <c r="H217" s="394" t="s">
        <v>229</v>
      </c>
      <c r="I217" s="393" t="s">
        <v>228</v>
      </c>
      <c r="J217" s="392" t="s">
        <v>227</v>
      </c>
      <c r="K217" s="392" t="s">
        <v>226</v>
      </c>
      <c r="M217" s="398" t="s">
        <v>229</v>
      </c>
      <c r="N217" s="398"/>
      <c r="O217" s="397" t="s">
        <v>228</v>
      </c>
      <c r="P217" s="396" t="s">
        <v>227</v>
      </c>
      <c r="Q217" s="396" t="s">
        <v>226</v>
      </c>
      <c r="R217" s="395"/>
      <c r="S217" s="394" t="s">
        <v>229</v>
      </c>
      <c r="T217" s="393" t="s">
        <v>228</v>
      </c>
      <c r="U217" s="392" t="s">
        <v>227</v>
      </c>
      <c r="V217" s="392" t="s">
        <v>226</v>
      </c>
      <c r="W217" s="395"/>
      <c r="X217" s="398" t="s">
        <v>229</v>
      </c>
      <c r="Y217" s="398"/>
      <c r="Z217" s="397" t="s">
        <v>228</v>
      </c>
      <c r="AA217" s="396" t="s">
        <v>227</v>
      </c>
      <c r="AB217" s="396" t="s">
        <v>226</v>
      </c>
      <c r="AC217" s="395"/>
      <c r="AD217" s="394" t="s">
        <v>229</v>
      </c>
      <c r="AE217" s="393" t="s">
        <v>228</v>
      </c>
      <c r="AF217" s="392" t="s">
        <v>227</v>
      </c>
      <c r="AG217" s="392" t="s">
        <v>226</v>
      </c>
      <c r="AI217" s="398" t="s">
        <v>229</v>
      </c>
      <c r="AJ217" s="398"/>
      <c r="AK217" s="397" t="s">
        <v>228</v>
      </c>
      <c r="AL217" s="396" t="s">
        <v>227</v>
      </c>
      <c r="AM217" s="396" t="s">
        <v>226</v>
      </c>
      <c r="AO217" s="370"/>
      <c r="AP217" s="399"/>
      <c r="AQ217" s="398" t="s">
        <v>229</v>
      </c>
      <c r="AR217" s="398"/>
      <c r="AS217" s="397" t="s">
        <v>228</v>
      </c>
      <c r="AT217" s="396" t="s">
        <v>227</v>
      </c>
      <c r="AU217" s="396" t="s">
        <v>226</v>
      </c>
      <c r="AV217" s="395"/>
      <c r="AW217" s="394" t="s">
        <v>229</v>
      </c>
      <c r="AX217" s="393" t="s">
        <v>228</v>
      </c>
      <c r="AY217" s="392" t="s">
        <v>227</v>
      </c>
      <c r="AZ217" s="392" t="s">
        <v>226</v>
      </c>
      <c r="BA217" s="399"/>
      <c r="BB217" s="398" t="s">
        <v>229</v>
      </c>
      <c r="BC217" s="398"/>
      <c r="BD217" s="397" t="s">
        <v>228</v>
      </c>
      <c r="BE217" s="396" t="s">
        <v>227</v>
      </c>
      <c r="BF217" s="396" t="s">
        <v>226</v>
      </c>
      <c r="BG217" s="395"/>
      <c r="BH217" s="394" t="s">
        <v>229</v>
      </c>
      <c r="BI217" s="393" t="s">
        <v>228</v>
      </c>
      <c r="BJ217" s="392" t="s">
        <v>227</v>
      </c>
      <c r="BK217" s="392" t="s">
        <v>226</v>
      </c>
      <c r="BM217" s="398" t="s">
        <v>229</v>
      </c>
      <c r="BN217" s="398"/>
      <c r="BO217" s="397" t="s">
        <v>228</v>
      </c>
      <c r="BP217" s="396" t="s">
        <v>227</v>
      </c>
      <c r="BQ217" s="396" t="s">
        <v>226</v>
      </c>
      <c r="BR217" s="395"/>
      <c r="BS217" s="394" t="s">
        <v>229</v>
      </c>
      <c r="BT217" s="393" t="s">
        <v>228</v>
      </c>
      <c r="BU217" s="392" t="s">
        <v>227</v>
      </c>
      <c r="BV217" s="392" t="s">
        <v>226</v>
      </c>
      <c r="BW217" s="399"/>
      <c r="BX217" s="398" t="s">
        <v>229</v>
      </c>
      <c r="BY217" s="398"/>
      <c r="BZ217" s="397" t="s">
        <v>228</v>
      </c>
      <c r="CA217" s="396" t="s">
        <v>227</v>
      </c>
      <c r="CB217" s="396" t="s">
        <v>226</v>
      </c>
      <c r="CC217" s="395"/>
      <c r="CD217" s="394" t="s">
        <v>229</v>
      </c>
      <c r="CE217" s="393" t="s">
        <v>228</v>
      </c>
      <c r="CF217" s="392" t="s">
        <v>227</v>
      </c>
      <c r="CG217" s="392" t="s">
        <v>226</v>
      </c>
      <c r="CH217" s="399"/>
      <c r="CI217" s="398" t="s">
        <v>229</v>
      </c>
      <c r="CJ217" s="398"/>
      <c r="CK217" s="397" t="s">
        <v>228</v>
      </c>
      <c r="CL217" s="396" t="s">
        <v>227</v>
      </c>
      <c r="CM217" s="396" t="s">
        <v>226</v>
      </c>
      <c r="CN217" s="395"/>
      <c r="CO217" s="394" t="s">
        <v>229</v>
      </c>
      <c r="CP217" s="393" t="s">
        <v>228</v>
      </c>
      <c r="CQ217" s="392" t="s">
        <v>227</v>
      </c>
      <c r="CR217" s="392" t="s">
        <v>226</v>
      </c>
    </row>
    <row r="218" spans="1:96" x14ac:dyDescent="0.2">
      <c r="B218" s="746" t="s">
        <v>225</v>
      </c>
      <c r="C218" s="391" t="s">
        <v>274</v>
      </c>
      <c r="D218" s="390">
        <f>(AS218+BD218+BO218)/3</f>
        <v>18608.333333333332</v>
      </c>
      <c r="E218" s="390">
        <f>(+AT218+BE218)/2</f>
        <v>0</v>
      </c>
      <c r="F218" s="390">
        <f>(+AU218+BF218)/2</f>
        <v>0</v>
      </c>
      <c r="G218" s="386"/>
      <c r="H218" s="382" t="s">
        <v>225</v>
      </c>
      <c r="I218" s="381"/>
      <c r="J218" s="381"/>
      <c r="K218" s="381"/>
      <c r="M218" s="746" t="s">
        <v>225</v>
      </c>
      <c r="N218" s="391" t="s">
        <v>274</v>
      </c>
      <c r="O218" s="390">
        <f>(+BD218+BO218+BZ218)/3</f>
        <v>19971.666666666668</v>
      </c>
      <c r="P218" s="390">
        <f>(+AT218+BE218+BP218)/3</f>
        <v>0</v>
      </c>
      <c r="Q218" s="390">
        <f>(+AU218+BF218+BQ218)/3</f>
        <v>0</v>
      </c>
      <c r="R218" s="386"/>
      <c r="S218" s="382" t="s">
        <v>225</v>
      </c>
      <c r="T218" s="381"/>
      <c r="U218" s="381"/>
      <c r="V218" s="381"/>
      <c r="W218" s="386"/>
      <c r="X218" s="746" t="s">
        <v>225</v>
      </c>
      <c r="Y218" s="391" t="s">
        <v>274</v>
      </c>
      <c r="Z218" s="390">
        <f>(+BO218+BZ218+CK218)/3</f>
        <v>20283.333333333332</v>
      </c>
      <c r="AA218" s="390">
        <f>(+BE218+BP218+CA218)/3</f>
        <v>0</v>
      </c>
      <c r="AB218" s="390">
        <f>(+BF218+BQ218+CB218)/3</f>
        <v>0</v>
      </c>
      <c r="AC218" s="386"/>
      <c r="AD218" s="382" t="s">
        <v>225</v>
      </c>
      <c r="AE218" s="381"/>
      <c r="AF218" s="381"/>
      <c r="AG218" s="381"/>
      <c r="AI218" s="746" t="s">
        <v>225</v>
      </c>
      <c r="AJ218" s="391" t="s">
        <v>274</v>
      </c>
      <c r="AK218" s="390">
        <f t="shared" ref="AK218:AM219" si="108">IFERROR(Z218-O218,0)</f>
        <v>311.66666666666424</v>
      </c>
      <c r="AL218" s="390">
        <f t="shared" si="108"/>
        <v>0</v>
      </c>
      <c r="AM218" s="390">
        <f t="shared" si="108"/>
        <v>0</v>
      </c>
      <c r="AO218" s="370"/>
      <c r="AP218" s="386"/>
      <c r="AQ218" s="746" t="s">
        <v>225</v>
      </c>
      <c r="AR218" s="391" t="s">
        <v>275</v>
      </c>
      <c r="AS218" s="390">
        <v>16412</v>
      </c>
      <c r="AT218" s="390"/>
      <c r="AU218" s="390"/>
      <c r="AV218" s="386"/>
      <c r="AW218" s="382" t="s">
        <v>225</v>
      </c>
      <c r="AX218" s="381"/>
      <c r="AY218" s="381"/>
      <c r="AZ218" s="381"/>
      <c r="BA218" s="386"/>
      <c r="BB218" s="746" t="s">
        <v>225</v>
      </c>
      <c r="BC218" s="391" t="s">
        <v>275</v>
      </c>
      <c r="BD218" s="390">
        <v>19568</v>
      </c>
      <c r="BE218" s="390">
        <v>0</v>
      </c>
      <c r="BF218" s="390">
        <v>0</v>
      </c>
      <c r="BG218" s="386"/>
      <c r="BH218" s="382" t="s">
        <v>225</v>
      </c>
      <c r="BI218" s="381"/>
      <c r="BJ218" s="381"/>
      <c r="BK218" s="381"/>
      <c r="BM218" s="746" t="s">
        <v>225</v>
      </c>
      <c r="BN218" s="391" t="s">
        <v>274</v>
      </c>
      <c r="BO218" s="390">
        <v>19845</v>
      </c>
      <c r="BP218" s="390"/>
      <c r="BQ218" s="390"/>
      <c r="BR218" s="386"/>
      <c r="BS218" s="382" t="s">
        <v>225</v>
      </c>
      <c r="BT218" s="381"/>
      <c r="BU218" s="381"/>
      <c r="BV218" s="381"/>
      <c r="BW218" s="386"/>
      <c r="BX218" s="746" t="s">
        <v>225</v>
      </c>
      <c r="BY218" s="391" t="s">
        <v>274</v>
      </c>
      <c r="BZ218" s="390">
        <v>20502</v>
      </c>
      <c r="CA218" s="390"/>
      <c r="CB218" s="390"/>
      <c r="CC218" s="386"/>
      <c r="CD218" s="382" t="s">
        <v>225</v>
      </c>
      <c r="CE218" s="381"/>
      <c r="CF218" s="381"/>
      <c r="CG218" s="381"/>
      <c r="CH218" s="386"/>
      <c r="CI218" s="746" t="s">
        <v>225</v>
      </c>
      <c r="CJ218" s="391" t="s">
        <v>274</v>
      </c>
      <c r="CK218" s="390">
        <f>'AY2013-14-Census'!D47</f>
        <v>20503</v>
      </c>
      <c r="CL218" s="390"/>
      <c r="CM218" s="390"/>
      <c r="CN218" s="386"/>
      <c r="CO218" s="382" t="s">
        <v>225</v>
      </c>
      <c r="CP218" s="381"/>
      <c r="CQ218" s="381"/>
      <c r="CR218" s="381"/>
    </row>
    <row r="219" spans="1:96" x14ac:dyDescent="0.2">
      <c r="B219" s="747"/>
      <c r="C219" s="389" t="s">
        <v>272</v>
      </c>
      <c r="D219" s="388">
        <f>(AS219+BD219+BO219)/3</f>
        <v>15733.271470374149</v>
      </c>
      <c r="E219" s="388">
        <f>(+AT219+BE219)/2</f>
        <v>0</v>
      </c>
      <c r="F219" s="388">
        <f>(+AU219+BF219)/2</f>
        <v>0</v>
      </c>
      <c r="G219" s="387"/>
      <c r="H219" s="382"/>
      <c r="I219" s="375">
        <f>ROUND(((+D219*Matrices!$C$63)+(D219*Matrices!$E$67))*Matrices!$D$59,0)</f>
        <v>2417732</v>
      </c>
      <c r="J219" s="375">
        <f>ROUND(((+E219*Matrices!$D$63)+(E219*Matrices!$E$67))*Matrices!$D$59,0)</f>
        <v>0</v>
      </c>
      <c r="K219" s="375">
        <f>ROUND(((+F219*Matrices!$E$63)+(F219*Matrices!$E$67))*Matrices!$D$59,0)</f>
        <v>0</v>
      </c>
      <c r="M219" s="747"/>
      <c r="N219" s="389" t="s">
        <v>272</v>
      </c>
      <c r="O219" s="388">
        <f>(+BD219+BO219+BZ219)/3</f>
        <v>16958.612631035943</v>
      </c>
      <c r="P219" s="388">
        <f>(+AT219+BE219+BP219)/3</f>
        <v>0</v>
      </c>
      <c r="Q219" s="388">
        <f>(+AU219+BF219+BQ219)/3</f>
        <v>0</v>
      </c>
      <c r="R219" s="387"/>
      <c r="S219" s="382"/>
      <c r="T219" s="375">
        <f>ROUND(((+O219*Matrices!$C$63)+(O219*Matrices!$E$67))*Matrices!$D$59,0)</f>
        <v>2606030</v>
      </c>
      <c r="U219" s="375">
        <f>ROUND(((+P219*Matrices!$D$63)+(P219*Matrices!$E$67))*Matrices!$D$59,0)</f>
        <v>0</v>
      </c>
      <c r="V219" s="375">
        <f>ROUND(((+Q219*Matrices!$E$63)+(Q219*Matrices!$E$67))*Matrices!$D$59,0)</f>
        <v>0</v>
      </c>
      <c r="W219" s="387"/>
      <c r="X219" s="747"/>
      <c r="Y219" s="389" t="s">
        <v>272</v>
      </c>
      <c r="Z219" s="388">
        <f>(+BO219+BZ219+CK219)/3</f>
        <v>17324.666666666668</v>
      </c>
      <c r="AA219" s="388">
        <f>(+BE219+BP219+CA219)/3</f>
        <v>0</v>
      </c>
      <c r="AB219" s="388">
        <f>(+BF219+BQ219+CB219)/3</f>
        <v>0</v>
      </c>
      <c r="AC219" s="387"/>
      <c r="AD219" s="382"/>
      <c r="AE219" s="375">
        <f>ROUND(((+Z219*Matrices!$C$63)+(Z219*Matrices!$E$67))*Matrices!$D$59,0)</f>
        <v>2662282</v>
      </c>
      <c r="AF219" s="375">
        <f>ROUND(((+AA219*Matrices!$D$63)+(AA219*Matrices!$E$67))*Matrices!$D$59,0)</f>
        <v>0</v>
      </c>
      <c r="AG219" s="375">
        <f>ROUND(((+AB219*Matrices!$E$63)+(AB219*Matrices!$E$67))*Matrices!$D$59,0)</f>
        <v>0</v>
      </c>
      <c r="AI219" s="747"/>
      <c r="AJ219" s="389" t="s">
        <v>272</v>
      </c>
      <c r="AK219" s="388">
        <f t="shared" si="108"/>
        <v>366.05403563072468</v>
      </c>
      <c r="AL219" s="388">
        <f t="shared" si="108"/>
        <v>0</v>
      </c>
      <c r="AM219" s="388">
        <f t="shared" si="108"/>
        <v>0</v>
      </c>
      <c r="AO219" s="370"/>
      <c r="AP219" s="386"/>
      <c r="AQ219" s="751"/>
      <c r="AR219" s="389" t="s">
        <v>273</v>
      </c>
      <c r="AS219" s="388">
        <f>AS218*BO220</f>
        <v>13973.976518014613</v>
      </c>
      <c r="AT219" s="388"/>
      <c r="AU219" s="388"/>
      <c r="AV219" s="387"/>
      <c r="AW219" s="382"/>
      <c r="AX219" s="375">
        <f>ROUND(((+AS219*Matrices!$C$63)+(AS219*Matrices!$E$67))*Matrices!$D$59,0)</f>
        <v>2147381</v>
      </c>
      <c r="AY219" s="375">
        <f>ROUND(((+AT219*Matrices!$D$63)+(AT219*Matrices!$E$67))*Matrices!$D$59,0)</f>
        <v>0</v>
      </c>
      <c r="AZ219" s="375">
        <f>ROUND(((+AU219*Matrices!$E$63)+(AU219*Matrices!$E$67))*Matrices!$D$59,0)</f>
        <v>0</v>
      </c>
      <c r="BA219" s="386"/>
      <c r="BB219" s="751"/>
      <c r="BC219" s="389" t="s">
        <v>273</v>
      </c>
      <c r="BD219" s="388">
        <v>16328.837893107831</v>
      </c>
      <c r="BE219" s="388">
        <v>0</v>
      </c>
      <c r="BF219" s="388">
        <v>0</v>
      </c>
      <c r="BG219" s="387"/>
      <c r="BH219" s="382"/>
      <c r="BI219" s="375">
        <f>ROUND(((+BD219*Matrices!$C$63)+(BD219*Matrices!$E$67))*Matrices!$D$59,0)</f>
        <v>2509253</v>
      </c>
      <c r="BJ219" s="375">
        <f>ROUND(((+BE219*Matrices!$D$63)+(BE219*Matrices!$E$67))*Matrices!$D$59,0)</f>
        <v>0</v>
      </c>
      <c r="BK219" s="375">
        <f>ROUND(((+BF219*Matrices!$E$63)+(BF219*Matrices!$E$67))*Matrices!$D$59,0)</f>
        <v>0</v>
      </c>
      <c r="BM219" s="751"/>
      <c r="BN219" s="389" t="s">
        <v>272</v>
      </c>
      <c r="BO219" s="388">
        <v>16897</v>
      </c>
      <c r="BP219" s="388"/>
      <c r="BQ219" s="388"/>
      <c r="BR219" s="387"/>
      <c r="BS219" s="382"/>
      <c r="BT219" s="375">
        <f>ROUND(((+BO219*Matrices!$C$63)+(BO219*Matrices!$E$67))*Matrices!$D$59,0)</f>
        <v>2596562</v>
      </c>
      <c r="BU219" s="375">
        <f>ROUND(((+BP219*Matrices!$D$63)+(BP219*Matrices!$E$67))*Matrices!$D$59,0)</f>
        <v>0</v>
      </c>
      <c r="BV219" s="375">
        <f>ROUND(((+BQ219*Matrices!$E$63)+(BQ219*Matrices!$E$67))*Matrices!$D$59,0)</f>
        <v>0</v>
      </c>
      <c r="BW219" s="386"/>
      <c r="BX219" s="751"/>
      <c r="BY219" s="389" t="s">
        <v>272</v>
      </c>
      <c r="BZ219" s="388">
        <v>17650</v>
      </c>
      <c r="CA219" s="388"/>
      <c r="CB219" s="388"/>
      <c r="CC219" s="387"/>
      <c r="CD219" s="382"/>
      <c r="CE219" s="375">
        <f>ROUND(((+BZ219*Matrices!$C$63)+(BZ219*Matrices!$E$67))*Matrices!$D$59,0)</f>
        <v>2712276</v>
      </c>
      <c r="CF219" s="375">
        <f>ROUND(((+CA219*Matrices!$D$63)+(CA219*Matrices!$E$67))*Matrices!$D$59,0)</f>
        <v>0</v>
      </c>
      <c r="CG219" s="375">
        <f>ROUND(((+CB219*Matrices!$E$63)+(CB219*Matrices!$E$67))*Matrices!$D$59,0)</f>
        <v>0</v>
      </c>
      <c r="CH219" s="386"/>
      <c r="CI219" s="751"/>
      <c r="CJ219" s="389" t="s">
        <v>272</v>
      </c>
      <c r="CK219" s="388">
        <f>'AY2013-14-end_of_course'!D47</f>
        <v>17427</v>
      </c>
      <c r="CL219" s="388"/>
      <c r="CM219" s="388"/>
      <c r="CN219" s="387"/>
      <c r="CO219" s="382"/>
      <c r="CP219" s="375">
        <f>ROUND(((+CK219*Matrices!$C$63)+(CK219*Matrices!$E$67))*Matrices!$D$59,0)</f>
        <v>2678007</v>
      </c>
      <c r="CQ219" s="375">
        <f>ROUND(((+CL219*Matrices!$D$63)+(CL219*Matrices!$E$67))*Matrices!$D$59,0)</f>
        <v>0</v>
      </c>
      <c r="CR219" s="375">
        <f>ROUND(((+CM219*Matrices!$E$63)+(CM219*Matrices!$E$67))*Matrices!$D$59,0)</f>
        <v>0</v>
      </c>
    </row>
    <row r="220" spans="1:96" x14ac:dyDescent="0.2">
      <c r="B220" s="748"/>
      <c r="C220" s="385" t="s">
        <v>270</v>
      </c>
      <c r="D220" s="384">
        <f>D219/D218</f>
        <v>0.84549600378186207</v>
      </c>
      <c r="E220" s="384">
        <f>IFERROR(E219/E218,0)</f>
        <v>0</v>
      </c>
      <c r="F220" s="384">
        <f>IFERROR(F219/F218,0)</f>
        <v>0</v>
      </c>
      <c r="G220" s="383"/>
      <c r="H220" s="382"/>
      <c r="I220" s="381"/>
      <c r="J220" s="381"/>
      <c r="K220" s="381"/>
      <c r="M220" s="748"/>
      <c r="N220" s="385" t="s">
        <v>270</v>
      </c>
      <c r="O220" s="384">
        <f>O219/O218</f>
        <v>0.84913357077706464</v>
      </c>
      <c r="P220" s="384">
        <f>IFERROR(P219/P218,0)</f>
        <v>0</v>
      </c>
      <c r="Q220" s="384">
        <f>IFERROR(Q219/Q218,0)</f>
        <v>0</v>
      </c>
      <c r="R220" s="383"/>
      <c r="S220" s="382"/>
      <c r="T220" s="381"/>
      <c r="U220" s="381"/>
      <c r="V220" s="381"/>
      <c r="W220" s="383"/>
      <c r="X220" s="748"/>
      <c r="Y220" s="385" t="s">
        <v>270</v>
      </c>
      <c r="Z220" s="384">
        <f>Z219/Z218</f>
        <v>0.8541331142152836</v>
      </c>
      <c r="AA220" s="384">
        <f>IFERROR(AA219/AA218,0)</f>
        <v>0</v>
      </c>
      <c r="AB220" s="384">
        <f>IFERROR(AB219/AB218,0)</f>
        <v>0</v>
      </c>
      <c r="AC220" s="383"/>
      <c r="AD220" s="382"/>
      <c r="AE220" s="381"/>
      <c r="AF220" s="381"/>
      <c r="AG220" s="381"/>
      <c r="AI220" s="748"/>
      <c r="AJ220" s="385"/>
      <c r="AK220" s="384"/>
      <c r="AL220" s="384"/>
      <c r="AM220" s="384"/>
      <c r="AO220" s="370"/>
      <c r="AP220" s="386"/>
      <c r="AQ220" s="752"/>
      <c r="AR220" s="385" t="s">
        <v>271</v>
      </c>
      <c r="AS220" s="384">
        <f>IFERROR(AS219/AS218,0)</f>
        <v>0.85144872763920387</v>
      </c>
      <c r="AT220" s="384">
        <f>IFERROR(AT219/AT218,0)</f>
        <v>0</v>
      </c>
      <c r="AU220" s="384">
        <f>IFERROR(AU219/AU218,0)</f>
        <v>0</v>
      </c>
      <c r="AV220" s="383"/>
      <c r="AW220" s="382"/>
      <c r="AX220" s="381"/>
      <c r="AY220" s="381"/>
      <c r="AZ220" s="381"/>
      <c r="BA220" s="386"/>
      <c r="BB220" s="752"/>
      <c r="BC220" s="385" t="s">
        <v>271</v>
      </c>
      <c r="BD220" s="384">
        <f>IFERROR(BD219/BD218,0)</f>
        <v>0.83446636820869946</v>
      </c>
      <c r="BE220" s="384">
        <f>IFERROR(BE219/BE218,0)</f>
        <v>0</v>
      </c>
      <c r="BF220" s="384">
        <f>IFERROR(BF219/BF218,0)</f>
        <v>0</v>
      </c>
      <c r="BG220" s="383"/>
      <c r="BH220" s="382"/>
      <c r="BI220" s="381"/>
      <c r="BJ220" s="381"/>
      <c r="BK220" s="381"/>
      <c r="BM220" s="752"/>
      <c r="BN220" s="385" t="s">
        <v>270</v>
      </c>
      <c r="BO220" s="384">
        <f>IFERROR(BO219/BO218,0)</f>
        <v>0.85144872763920387</v>
      </c>
      <c r="BP220" s="384">
        <f>IFERROR(BP219/BP218,0)</f>
        <v>0</v>
      </c>
      <c r="BQ220" s="384">
        <f>IFERROR(BQ219/BQ218,0)</f>
        <v>0</v>
      </c>
      <c r="BR220" s="383"/>
      <c r="BS220" s="382"/>
      <c r="BT220" s="381"/>
      <c r="BU220" s="381"/>
      <c r="BV220" s="381"/>
      <c r="BW220" s="386"/>
      <c r="BX220" s="752"/>
      <c r="BY220" s="385" t="s">
        <v>270</v>
      </c>
      <c r="BZ220" s="384">
        <f>BZ219/BZ218</f>
        <v>0.86089162032972388</v>
      </c>
      <c r="CA220" s="384" t="str">
        <f>IFERROR(CA219/CA218,"")</f>
        <v/>
      </c>
      <c r="CB220" s="384" t="str">
        <f>IFERROR(CB219/CB218,"")</f>
        <v/>
      </c>
      <c r="CC220" s="383"/>
      <c r="CD220" s="382"/>
      <c r="CE220" s="381"/>
      <c r="CF220" s="381"/>
      <c r="CG220" s="381"/>
      <c r="CH220" s="386"/>
      <c r="CI220" s="752"/>
      <c r="CJ220" s="385" t="s">
        <v>270</v>
      </c>
      <c r="CK220" s="384">
        <f>CK219/CK218</f>
        <v>0.84997317465736721</v>
      </c>
      <c r="CL220" s="384" t="str">
        <f>IFERROR(CL219/CL218,"")</f>
        <v/>
      </c>
      <c r="CM220" s="384" t="str">
        <f>IFERROR(CM219/CM218,"")</f>
        <v/>
      </c>
      <c r="CN220" s="383"/>
      <c r="CO220" s="382"/>
      <c r="CP220" s="381"/>
      <c r="CQ220" s="381"/>
      <c r="CR220" s="381"/>
    </row>
    <row r="221" spans="1:96" x14ac:dyDescent="0.2">
      <c r="B221" s="746" t="s">
        <v>224</v>
      </c>
      <c r="C221" s="391" t="s">
        <v>274</v>
      </c>
      <c r="D221" s="390">
        <f>(AS221+BD221+BO221)/3</f>
        <v>6641</v>
      </c>
      <c r="E221" s="390">
        <f>(+AT221+BE221)/2</f>
        <v>0</v>
      </c>
      <c r="F221" s="390">
        <f>(+AU221+BF221)/2</f>
        <v>0</v>
      </c>
      <c r="G221" s="386"/>
      <c r="H221" s="382" t="s">
        <v>224</v>
      </c>
      <c r="I221" s="381"/>
      <c r="J221" s="381"/>
      <c r="K221" s="381"/>
      <c r="M221" s="746" t="s">
        <v>224</v>
      </c>
      <c r="N221" s="391" t="s">
        <v>274</v>
      </c>
      <c r="O221" s="390">
        <f>(+BD221+BO221+BZ221)/3</f>
        <v>6746.8666666666659</v>
      </c>
      <c r="P221" s="390">
        <f>(+AT221+BE221+BP221)/3</f>
        <v>0</v>
      </c>
      <c r="Q221" s="390">
        <f>(+AU221+BF221+BQ221)/3</f>
        <v>0</v>
      </c>
      <c r="R221" s="386"/>
      <c r="S221" s="382" t="s">
        <v>224</v>
      </c>
      <c r="T221" s="381"/>
      <c r="U221" s="381"/>
      <c r="V221" s="381"/>
      <c r="W221" s="386"/>
      <c r="X221" s="746" t="s">
        <v>224</v>
      </c>
      <c r="Y221" s="391" t="s">
        <v>274</v>
      </c>
      <c r="Z221" s="390">
        <f>(+BO221+BZ221+CK221)/3</f>
        <v>6722.5333333333328</v>
      </c>
      <c r="AA221" s="390">
        <f>(+BE221+BP221+CA221)/3</f>
        <v>0</v>
      </c>
      <c r="AB221" s="390">
        <f>(+BF221+BQ221+CB221)/3</f>
        <v>0</v>
      </c>
      <c r="AC221" s="386"/>
      <c r="AD221" s="382" t="s">
        <v>224</v>
      </c>
      <c r="AE221" s="381"/>
      <c r="AF221" s="381"/>
      <c r="AG221" s="381"/>
      <c r="AI221" s="746" t="s">
        <v>224</v>
      </c>
      <c r="AJ221" s="391" t="s">
        <v>274</v>
      </c>
      <c r="AK221" s="390">
        <f t="shared" ref="AK221:AM222" si="109">IFERROR(Z221-O221,0)</f>
        <v>-24.33333333333303</v>
      </c>
      <c r="AL221" s="390">
        <f t="shared" si="109"/>
        <v>0</v>
      </c>
      <c r="AM221" s="390">
        <f t="shared" si="109"/>
        <v>0</v>
      </c>
      <c r="AO221" s="370"/>
      <c r="AP221" s="386"/>
      <c r="AQ221" s="746" t="s">
        <v>224</v>
      </c>
      <c r="AR221" s="391" t="s">
        <v>275</v>
      </c>
      <c r="AS221" s="390">
        <v>6240</v>
      </c>
      <c r="AT221" s="390"/>
      <c r="AU221" s="390"/>
      <c r="AV221" s="386"/>
      <c r="AW221" s="382" t="s">
        <v>224</v>
      </c>
      <c r="AX221" s="381"/>
      <c r="AY221" s="381"/>
      <c r="AZ221" s="381"/>
      <c r="BA221" s="386"/>
      <c r="BB221" s="746" t="s">
        <v>224</v>
      </c>
      <c r="BC221" s="391" t="s">
        <v>275</v>
      </c>
      <c r="BD221" s="390">
        <v>6526</v>
      </c>
      <c r="BE221" s="390">
        <v>0</v>
      </c>
      <c r="BF221" s="390">
        <v>0</v>
      </c>
      <c r="BG221" s="386"/>
      <c r="BH221" s="382" t="s">
        <v>224</v>
      </c>
      <c r="BI221" s="381"/>
      <c r="BJ221" s="381"/>
      <c r="BK221" s="381"/>
      <c r="BM221" s="746" t="s">
        <v>224</v>
      </c>
      <c r="BN221" s="391" t="s">
        <v>274</v>
      </c>
      <c r="BO221" s="390">
        <v>7157</v>
      </c>
      <c r="BP221" s="390"/>
      <c r="BQ221" s="390"/>
      <c r="BR221" s="386"/>
      <c r="BS221" s="382" t="s">
        <v>224</v>
      </c>
      <c r="BT221" s="381"/>
      <c r="BU221" s="381"/>
      <c r="BV221" s="381"/>
      <c r="BW221" s="386"/>
      <c r="BX221" s="746" t="s">
        <v>224</v>
      </c>
      <c r="BY221" s="391" t="s">
        <v>274</v>
      </c>
      <c r="BZ221" s="390">
        <v>6557.6</v>
      </c>
      <c r="CA221" s="390"/>
      <c r="CB221" s="390"/>
      <c r="CC221" s="386"/>
      <c r="CD221" s="382" t="s">
        <v>224</v>
      </c>
      <c r="CE221" s="381"/>
      <c r="CF221" s="381"/>
      <c r="CG221" s="381"/>
      <c r="CH221" s="386"/>
      <c r="CI221" s="746" t="s">
        <v>224</v>
      </c>
      <c r="CJ221" s="391" t="s">
        <v>274</v>
      </c>
      <c r="CK221" s="390">
        <f>'AY2013-14-Census'!D48</f>
        <v>6453</v>
      </c>
      <c r="CL221" s="390"/>
      <c r="CM221" s="390"/>
      <c r="CN221" s="386"/>
      <c r="CO221" s="382" t="s">
        <v>224</v>
      </c>
      <c r="CP221" s="381"/>
      <c r="CQ221" s="381"/>
      <c r="CR221" s="381"/>
    </row>
    <row r="222" spans="1:96" x14ac:dyDescent="0.2">
      <c r="B222" s="747"/>
      <c r="C222" s="389" t="s">
        <v>272</v>
      </c>
      <c r="D222" s="388">
        <f>(AS222+BD222+BO222)/3</f>
        <v>5826.9875281140567</v>
      </c>
      <c r="E222" s="388">
        <f>(+AT222+BE222)/2</f>
        <v>0</v>
      </c>
      <c r="F222" s="388">
        <f>(+AU222+BF222)/2</f>
        <v>0</v>
      </c>
      <c r="G222" s="387"/>
      <c r="H222" s="382"/>
      <c r="I222" s="375">
        <f>ROUND(((+D222*Matrices!$C$64)+(D222*Matrices!$E$67))*Matrices!$D$59,0)</f>
        <v>1279199</v>
      </c>
      <c r="J222" s="375">
        <f>ROUND(((+E222*Matrices!$D$64)+(E222*Matrices!$E$67))*Matrices!$D$59,0)</f>
        <v>0</v>
      </c>
      <c r="K222" s="375">
        <f>ROUND(((+F222*Matrices!$E$64)+(F222*Matrices!$E$67))*Matrices!$D$59,0)</f>
        <v>0</v>
      </c>
      <c r="M222" s="747"/>
      <c r="N222" s="389" t="s">
        <v>272</v>
      </c>
      <c r="O222" s="388">
        <f>(+BD222+BO222+BZ222)/3</f>
        <v>5866.1825753871235</v>
      </c>
      <c r="P222" s="388">
        <f>(+AT222+BE222+BP222)/3</f>
        <v>0</v>
      </c>
      <c r="Q222" s="388">
        <f>(+AU222+BF222+BQ222)/3</f>
        <v>0</v>
      </c>
      <c r="R222" s="387"/>
      <c r="S222" s="382"/>
      <c r="T222" s="375">
        <f>ROUND(((+O222*Matrices!$C$64)+(O222*Matrices!$E$67))*Matrices!$D$59,0)</f>
        <v>1287803</v>
      </c>
      <c r="U222" s="375">
        <f>ROUND(((+P222*Matrices!$D$64)+(P222*Matrices!$E$67))*Matrices!$D$59,0)</f>
        <v>0</v>
      </c>
      <c r="V222" s="375">
        <f>ROUND(((+Q222*Matrices!$E$64)+(Q222*Matrices!$E$67))*Matrices!$D$59,0)</f>
        <v>0</v>
      </c>
      <c r="W222" s="387"/>
      <c r="X222" s="747"/>
      <c r="Y222" s="389" t="s">
        <v>272</v>
      </c>
      <c r="Z222" s="388">
        <f>(+BO222+BZ222+CK222)/3</f>
        <v>5809.9933333333329</v>
      </c>
      <c r="AA222" s="388">
        <f>(+BE222+BP222+CA222)/3</f>
        <v>0</v>
      </c>
      <c r="AB222" s="388">
        <f>(+BF222+BQ222+CB222)/3</f>
        <v>0</v>
      </c>
      <c r="AC222" s="387"/>
      <c r="AD222" s="382"/>
      <c r="AE222" s="375">
        <f>ROUND(((+Z222*Matrices!$C$64)+(Z222*Matrices!$E$67))*Matrices!$D$59,0)</f>
        <v>1275468</v>
      </c>
      <c r="AF222" s="375">
        <f>ROUND(((+AA222*Matrices!$D$64)+(AA222*Matrices!$E$67))*Matrices!$D$59,0)</f>
        <v>0</v>
      </c>
      <c r="AG222" s="375">
        <f>ROUND(((+AB222*Matrices!$E$64)+(AB222*Matrices!$E$67))*Matrices!$D$59,0)</f>
        <v>0</v>
      </c>
      <c r="AI222" s="747"/>
      <c r="AJ222" s="389" t="s">
        <v>272</v>
      </c>
      <c r="AK222" s="388">
        <f t="shared" si="109"/>
        <v>-56.189242053790622</v>
      </c>
      <c r="AL222" s="388">
        <f t="shared" si="109"/>
        <v>0</v>
      </c>
      <c r="AM222" s="388">
        <f t="shared" si="109"/>
        <v>0</v>
      </c>
      <c r="AO222" s="370"/>
      <c r="AP222" s="386"/>
      <c r="AQ222" s="751"/>
      <c r="AR222" s="389" t="s">
        <v>273</v>
      </c>
      <c r="AS222" s="388">
        <f>AS221*BO223</f>
        <v>5502.3948581808017</v>
      </c>
      <c r="AT222" s="388"/>
      <c r="AU222" s="388"/>
      <c r="AV222" s="387"/>
      <c r="AW222" s="382"/>
      <c r="AX222" s="375">
        <f>ROUND(((+AS222*Matrices!$C$64)+(AS222*Matrices!$E$67))*Matrices!$D$59,0)</f>
        <v>1207941</v>
      </c>
      <c r="AY222" s="375">
        <f>ROUND(((+AT222*Matrices!$D$64)+(AT222*Matrices!$E$67))*Matrices!$D$59,0)</f>
        <v>0</v>
      </c>
      <c r="AZ222" s="375">
        <f>ROUND(((+AU222*Matrices!$E$64)+(AU222*Matrices!$E$67))*Matrices!$D$59,0)</f>
        <v>0</v>
      </c>
      <c r="BA222" s="386"/>
      <c r="BB222" s="751"/>
      <c r="BC222" s="389" t="s">
        <v>273</v>
      </c>
      <c r="BD222" s="388">
        <v>5667.5677261613691</v>
      </c>
      <c r="BE222" s="388">
        <v>0</v>
      </c>
      <c r="BF222" s="388">
        <v>0</v>
      </c>
      <c r="BG222" s="387"/>
      <c r="BH222" s="382"/>
      <c r="BI222" s="375">
        <f>ROUND(((+BD222*Matrices!$C$64)+(BD222*Matrices!$E$67))*Matrices!$D$59,0)</f>
        <v>1244201</v>
      </c>
      <c r="BJ222" s="375">
        <f>ROUND(((+BE222*Matrices!$D$64)+(BE222*Matrices!$E$67))*Matrices!$D$59,0)</f>
        <v>0</v>
      </c>
      <c r="BK222" s="375">
        <f>ROUND(((+BF222*Matrices!$E$64)+(BF222*Matrices!$E$67))*Matrices!$D$59,0)</f>
        <v>0</v>
      </c>
      <c r="BM222" s="751"/>
      <c r="BN222" s="389" t="s">
        <v>272</v>
      </c>
      <c r="BO222" s="388">
        <v>6311</v>
      </c>
      <c r="BP222" s="388"/>
      <c r="BQ222" s="388"/>
      <c r="BR222" s="387"/>
      <c r="BS222" s="382"/>
      <c r="BT222" s="375">
        <f>ROUND(((+BO222*Matrices!$C$64)+(BO222*Matrices!$E$67))*Matrices!$D$59,0)</f>
        <v>1385454</v>
      </c>
      <c r="BU222" s="375">
        <f>ROUND(((+BP222*Matrices!$D$64)+(BP222*Matrices!$E$67))*Matrices!$D$59,0)</f>
        <v>0</v>
      </c>
      <c r="BV222" s="375">
        <f>ROUND(((+BQ222*Matrices!$E$64)+(BQ222*Matrices!$E$67))*Matrices!$D$59,0)</f>
        <v>0</v>
      </c>
      <c r="BW222" s="386"/>
      <c r="BX222" s="751"/>
      <c r="BY222" s="389" t="s">
        <v>272</v>
      </c>
      <c r="BZ222" s="388">
        <v>5619.98</v>
      </c>
      <c r="CA222" s="388"/>
      <c r="CB222" s="388"/>
      <c r="CC222" s="387"/>
      <c r="CD222" s="382"/>
      <c r="CE222" s="375">
        <f>ROUND(((+BZ222*Matrices!$C$64)+(BZ222*Matrices!$E$67))*Matrices!$D$59,0)</f>
        <v>1233754</v>
      </c>
      <c r="CF222" s="375">
        <f>ROUND(((+CA222*Matrices!$D$64)+(CA222*Matrices!$E$67))*Matrices!$D$59,0)</f>
        <v>0</v>
      </c>
      <c r="CG222" s="375">
        <f>ROUND(((+CB222*Matrices!$E$64)+(CB222*Matrices!$E$67))*Matrices!$D$59,0)</f>
        <v>0</v>
      </c>
      <c r="CH222" s="386"/>
      <c r="CI222" s="751"/>
      <c r="CJ222" s="389" t="s">
        <v>272</v>
      </c>
      <c r="CK222" s="388">
        <f>'AY2013-14-end_of_course'!D48</f>
        <v>5499</v>
      </c>
      <c r="CL222" s="388"/>
      <c r="CM222" s="388"/>
      <c r="CN222" s="387"/>
      <c r="CO222" s="382"/>
      <c r="CP222" s="375">
        <f>ROUND(((+CK222*Matrices!$C$64)+(CK222*Matrices!$E$67))*Matrices!$D$59,0)</f>
        <v>1207195</v>
      </c>
      <c r="CQ222" s="375">
        <f>ROUND(((+CL222*Matrices!$D$64)+(CL222*Matrices!$E$67))*Matrices!$D$59,0)</f>
        <v>0</v>
      </c>
      <c r="CR222" s="375">
        <f>ROUND(((+CM222*Matrices!$E$64)+(CM222*Matrices!$E$67))*Matrices!$D$59,0)</f>
        <v>0</v>
      </c>
    </row>
    <row r="223" spans="1:96" x14ac:dyDescent="0.2">
      <c r="B223" s="748"/>
      <c r="C223" s="385" t="s">
        <v>270</v>
      </c>
      <c r="D223" s="384">
        <f>D222/D221</f>
        <v>0.87742622016474281</v>
      </c>
      <c r="E223" s="384">
        <f>IFERROR(E222/E221,0)</f>
        <v>0</v>
      </c>
      <c r="F223" s="384">
        <f>IFERROR(F222/F221,0)</f>
        <v>0</v>
      </c>
      <c r="G223" s="383"/>
      <c r="H223" s="382"/>
      <c r="I223" s="381"/>
      <c r="J223" s="381"/>
      <c r="K223" s="381"/>
      <c r="M223" s="748"/>
      <c r="N223" s="385" t="s">
        <v>270</v>
      </c>
      <c r="O223" s="384">
        <f>O222/O221</f>
        <v>0.86946768999739987</v>
      </c>
      <c r="P223" s="384">
        <f>IFERROR(P222/P221,0)</f>
        <v>0</v>
      </c>
      <c r="Q223" s="384">
        <f>IFERROR(Q222/Q221,0)</f>
        <v>0</v>
      </c>
      <c r="R223" s="383"/>
      <c r="S223" s="382"/>
      <c r="T223" s="381"/>
      <c r="U223" s="381"/>
      <c r="V223" s="381"/>
      <c r="W223" s="383"/>
      <c r="X223" s="748"/>
      <c r="Y223" s="385" t="s">
        <v>270</v>
      </c>
      <c r="Z223" s="384">
        <f>Z222/Z221</f>
        <v>0.86425653027628468</v>
      </c>
      <c r="AA223" s="384">
        <f>IFERROR(AA222/AA221,0)</f>
        <v>0</v>
      </c>
      <c r="AB223" s="384">
        <f>IFERROR(AB222/AB221,0)</f>
        <v>0</v>
      </c>
      <c r="AC223" s="383"/>
      <c r="AD223" s="382"/>
      <c r="AE223" s="381"/>
      <c r="AF223" s="381"/>
      <c r="AG223" s="381"/>
      <c r="AI223" s="748"/>
      <c r="AJ223" s="385"/>
      <c r="AK223" s="384"/>
      <c r="AL223" s="384"/>
      <c r="AM223" s="384"/>
      <c r="AO223" s="370"/>
      <c r="AP223" s="386"/>
      <c r="AQ223" s="752"/>
      <c r="AR223" s="385" t="s">
        <v>271</v>
      </c>
      <c r="AS223" s="384">
        <f>IFERROR(AS222/AS221,0)</f>
        <v>0.88179404778538495</v>
      </c>
      <c r="AT223" s="384">
        <f>IFERROR(AT222/AT221,0)</f>
        <v>0</v>
      </c>
      <c r="AU223" s="384">
        <f>IFERROR(AU222/AU221,0)</f>
        <v>0</v>
      </c>
      <c r="AV223" s="383"/>
      <c r="AW223" s="382"/>
      <c r="AX223" s="381"/>
      <c r="AY223" s="381"/>
      <c r="AZ223" s="381"/>
      <c r="BA223" s="386"/>
      <c r="BB223" s="752"/>
      <c r="BC223" s="385" t="s">
        <v>271</v>
      </c>
      <c r="BD223" s="384">
        <f>IFERROR(BD222/BD221,0)</f>
        <v>0.86845965770171152</v>
      </c>
      <c r="BE223" s="384">
        <f>IFERROR(BE222/BE221,0)</f>
        <v>0</v>
      </c>
      <c r="BF223" s="384">
        <f>IFERROR(BF222/BF221,0)</f>
        <v>0</v>
      </c>
      <c r="BG223" s="383"/>
      <c r="BH223" s="382"/>
      <c r="BI223" s="381"/>
      <c r="BJ223" s="381"/>
      <c r="BK223" s="381"/>
      <c r="BM223" s="752"/>
      <c r="BN223" s="385" t="s">
        <v>270</v>
      </c>
      <c r="BO223" s="384">
        <f>IFERROR(BO222/BO221,0)</f>
        <v>0.88179404778538495</v>
      </c>
      <c r="BP223" s="384">
        <f>IFERROR(BP222/BP221,0)</f>
        <v>0</v>
      </c>
      <c r="BQ223" s="384">
        <f>IFERROR(BQ222/BQ221,0)</f>
        <v>0</v>
      </c>
      <c r="BR223" s="383"/>
      <c r="BS223" s="382"/>
      <c r="BT223" s="381"/>
      <c r="BU223" s="381"/>
      <c r="BV223" s="381"/>
      <c r="BW223" s="386"/>
      <c r="BX223" s="752"/>
      <c r="BY223" s="385" t="s">
        <v>270</v>
      </c>
      <c r="BZ223" s="384">
        <f>BZ222/BZ221</f>
        <v>0.85701781139441247</v>
      </c>
      <c r="CA223" s="384" t="str">
        <f>IFERROR(CA222/CA221,"")</f>
        <v/>
      </c>
      <c r="CB223" s="384" t="str">
        <f>IFERROR(CB222/CB221,"")</f>
        <v/>
      </c>
      <c r="CC223" s="383"/>
      <c r="CD223" s="382"/>
      <c r="CE223" s="381"/>
      <c r="CF223" s="381"/>
      <c r="CG223" s="381"/>
      <c r="CH223" s="386"/>
      <c r="CI223" s="752"/>
      <c r="CJ223" s="385" t="s">
        <v>270</v>
      </c>
      <c r="CK223" s="384">
        <f>CK222/CK221</f>
        <v>0.85216178521617847</v>
      </c>
      <c r="CL223" s="384" t="str">
        <f>IFERROR(CL222/CL221,"")</f>
        <v/>
      </c>
      <c r="CM223" s="384" t="str">
        <f>IFERROR(CM222/CM221,"")</f>
        <v/>
      </c>
      <c r="CN223" s="383"/>
      <c r="CO223" s="382"/>
      <c r="CP223" s="381"/>
      <c r="CQ223" s="381"/>
      <c r="CR223" s="381"/>
    </row>
    <row r="224" spans="1:96" x14ac:dyDescent="0.2">
      <c r="B224" s="746" t="s">
        <v>223</v>
      </c>
      <c r="C224" s="391" t="s">
        <v>274</v>
      </c>
      <c r="D224" s="390">
        <f>(AS224+BD224+BO224)/3</f>
        <v>2860</v>
      </c>
      <c r="E224" s="390">
        <f>(+AT224+BE224)/2</f>
        <v>0</v>
      </c>
      <c r="F224" s="390">
        <f>(+AU224+BF224)/2</f>
        <v>0</v>
      </c>
      <c r="G224" s="386"/>
      <c r="H224" s="382" t="s">
        <v>223</v>
      </c>
      <c r="I224" s="381"/>
      <c r="J224" s="381"/>
      <c r="K224" s="381"/>
      <c r="M224" s="746" t="s">
        <v>223</v>
      </c>
      <c r="N224" s="391" t="s">
        <v>274</v>
      </c>
      <c r="O224" s="390">
        <f>(+BD224+BO224+BZ224)/3</f>
        <v>2818.6666666666665</v>
      </c>
      <c r="P224" s="390">
        <f>(+AT224+BE224+BP224)/3</f>
        <v>0</v>
      </c>
      <c r="Q224" s="390">
        <f>(+AU224+BF224+BQ224)/3</f>
        <v>0</v>
      </c>
      <c r="R224" s="386"/>
      <c r="S224" s="382" t="s">
        <v>223</v>
      </c>
      <c r="T224" s="381"/>
      <c r="U224" s="381"/>
      <c r="V224" s="381"/>
      <c r="W224" s="386"/>
      <c r="X224" s="746" t="s">
        <v>223</v>
      </c>
      <c r="Y224" s="391" t="s">
        <v>274</v>
      </c>
      <c r="Z224" s="390">
        <f>(+BO224+BZ224+CK224)/3</f>
        <v>2550.6666666666665</v>
      </c>
      <c r="AA224" s="390">
        <f>(+BE224+BP224+CA224)/3</f>
        <v>0</v>
      </c>
      <c r="AB224" s="390">
        <f>(+BF224+BQ224+CB224)/3</f>
        <v>0</v>
      </c>
      <c r="AC224" s="386"/>
      <c r="AD224" s="382" t="s">
        <v>223</v>
      </c>
      <c r="AE224" s="381"/>
      <c r="AF224" s="381"/>
      <c r="AG224" s="381"/>
      <c r="AI224" s="746" t="s">
        <v>223</v>
      </c>
      <c r="AJ224" s="391" t="s">
        <v>274</v>
      </c>
      <c r="AK224" s="390">
        <f t="shared" ref="AK224:AM225" si="110">IFERROR(Z224-O224,0)</f>
        <v>-268</v>
      </c>
      <c r="AL224" s="390">
        <f t="shared" si="110"/>
        <v>0</v>
      </c>
      <c r="AM224" s="390">
        <f t="shared" si="110"/>
        <v>0</v>
      </c>
      <c r="AO224" s="370"/>
      <c r="AP224" s="386"/>
      <c r="AQ224" s="746" t="s">
        <v>223</v>
      </c>
      <c r="AR224" s="391" t="s">
        <v>275</v>
      </c>
      <c r="AS224" s="390">
        <v>2579</v>
      </c>
      <c r="AT224" s="390"/>
      <c r="AU224" s="390"/>
      <c r="AV224" s="386"/>
      <c r="AW224" s="382" t="s">
        <v>223</v>
      </c>
      <c r="AX224" s="381"/>
      <c r="AY224" s="381"/>
      <c r="AZ224" s="381"/>
      <c r="BA224" s="386"/>
      <c r="BB224" s="746" t="s">
        <v>223</v>
      </c>
      <c r="BC224" s="391" t="s">
        <v>275</v>
      </c>
      <c r="BD224" s="390">
        <v>3162</v>
      </c>
      <c r="BE224" s="390">
        <v>0</v>
      </c>
      <c r="BF224" s="390">
        <v>0</v>
      </c>
      <c r="BG224" s="386"/>
      <c r="BH224" s="382" t="s">
        <v>223</v>
      </c>
      <c r="BI224" s="381"/>
      <c r="BJ224" s="381"/>
      <c r="BK224" s="381"/>
      <c r="BM224" s="746" t="s">
        <v>223</v>
      </c>
      <c r="BN224" s="391" t="s">
        <v>274</v>
      </c>
      <c r="BO224" s="390">
        <v>2839</v>
      </c>
      <c r="BP224" s="390"/>
      <c r="BQ224" s="390"/>
      <c r="BR224" s="386"/>
      <c r="BS224" s="382" t="s">
        <v>223</v>
      </c>
      <c r="BT224" s="381"/>
      <c r="BU224" s="381"/>
      <c r="BV224" s="381"/>
      <c r="BW224" s="386"/>
      <c r="BX224" s="746" t="s">
        <v>223</v>
      </c>
      <c r="BY224" s="391" t="s">
        <v>274</v>
      </c>
      <c r="BZ224" s="390">
        <v>2455</v>
      </c>
      <c r="CA224" s="390"/>
      <c r="CB224" s="390"/>
      <c r="CC224" s="386"/>
      <c r="CD224" s="382" t="s">
        <v>223</v>
      </c>
      <c r="CE224" s="381"/>
      <c r="CF224" s="381"/>
      <c r="CG224" s="381"/>
      <c r="CH224" s="386"/>
      <c r="CI224" s="746" t="s">
        <v>223</v>
      </c>
      <c r="CJ224" s="391" t="s">
        <v>274</v>
      </c>
      <c r="CK224" s="390">
        <f>'AY2013-14-Census'!D49</f>
        <v>2358</v>
      </c>
      <c r="CL224" s="390"/>
      <c r="CM224" s="390"/>
      <c r="CN224" s="386"/>
      <c r="CO224" s="382" t="s">
        <v>223</v>
      </c>
      <c r="CP224" s="381"/>
      <c r="CQ224" s="381"/>
      <c r="CR224" s="381"/>
    </row>
    <row r="225" spans="1:96" x14ac:dyDescent="0.2">
      <c r="B225" s="747"/>
      <c r="C225" s="389" t="s">
        <v>272</v>
      </c>
      <c r="D225" s="388">
        <f>(AS225+BD225+BO225)/3</f>
        <v>2625.0185513992687</v>
      </c>
      <c r="E225" s="388">
        <f>(+AT225+BE225)/2</f>
        <v>0</v>
      </c>
      <c r="F225" s="388">
        <f>(+AU225+BF225)/2</f>
        <v>0</v>
      </c>
      <c r="G225" s="387"/>
      <c r="H225" s="382"/>
      <c r="I225" s="375">
        <f>ROUND(((+D225*Matrices!$C$65)+(D225*Matrices!$E$67))*Matrices!$D$59,0)</f>
        <v>896418</v>
      </c>
      <c r="J225" s="375">
        <f>ROUND(((+E225*Matrices!$D$65)+(E225*Matrices!$E$67))*Matrices!$D$59,0)</f>
        <v>0</v>
      </c>
      <c r="K225" s="375">
        <f>ROUND(((+F225*Matrices!$E$65)+(F225*Matrices!$E$67))*Matrices!$D$59,0)</f>
        <v>0</v>
      </c>
      <c r="M225" s="747"/>
      <c r="N225" s="389" t="s">
        <v>272</v>
      </c>
      <c r="O225" s="388">
        <f>(+BD225+BO225+BZ225)/3</f>
        <v>2554.3454270597126</v>
      </c>
      <c r="P225" s="388">
        <f>(+AT225+BE225+BP225)/3</f>
        <v>0</v>
      </c>
      <c r="Q225" s="388">
        <f>(+AU225+BF225+BQ225)/3</f>
        <v>0</v>
      </c>
      <c r="R225" s="387"/>
      <c r="S225" s="382"/>
      <c r="T225" s="375">
        <f>ROUND(((+O225*Matrices!$C$65)+(O225*Matrices!$E$67))*Matrices!$D$59,0)</f>
        <v>872283</v>
      </c>
      <c r="U225" s="375">
        <f>ROUND(((+P225*Matrices!$D$65)+(P225*Matrices!$E$67))*Matrices!$D$59,0)</f>
        <v>0</v>
      </c>
      <c r="V225" s="375">
        <f>ROUND(((+Q225*Matrices!$E$65)+(Q225*Matrices!$E$67))*Matrices!$D$59,0)</f>
        <v>0</v>
      </c>
      <c r="W225" s="387"/>
      <c r="X225" s="747"/>
      <c r="Y225" s="389" t="s">
        <v>272</v>
      </c>
      <c r="Z225" s="388">
        <f>(+BO225+BZ225+CK225)/3</f>
        <v>2356.3333333333335</v>
      </c>
      <c r="AA225" s="388">
        <f>(+BE225+BP225+CA225)/3</f>
        <v>0</v>
      </c>
      <c r="AB225" s="388">
        <f>(+BF225+BQ225+CB225)/3</f>
        <v>0</v>
      </c>
      <c r="AC225" s="387"/>
      <c r="AD225" s="382"/>
      <c r="AE225" s="375">
        <f>ROUND(((+Z225*Matrices!$C$65)+(Z225*Matrices!$E$67))*Matrices!$D$59,0)</f>
        <v>804664</v>
      </c>
      <c r="AF225" s="375">
        <f>ROUND(((+AA225*Matrices!$D$65)+(AA225*Matrices!$E$67))*Matrices!$D$59,0)</f>
        <v>0</v>
      </c>
      <c r="AG225" s="375">
        <f>ROUND(((+AB225*Matrices!$E$65)+(AB225*Matrices!$E$67))*Matrices!$D$59,0)</f>
        <v>0</v>
      </c>
      <c r="AI225" s="747"/>
      <c r="AJ225" s="389" t="s">
        <v>272</v>
      </c>
      <c r="AK225" s="388">
        <f t="shared" si="110"/>
        <v>-198.01209372637913</v>
      </c>
      <c r="AL225" s="388">
        <f t="shared" si="110"/>
        <v>0</v>
      </c>
      <c r="AM225" s="388">
        <f t="shared" si="110"/>
        <v>0</v>
      </c>
      <c r="AO225" s="370"/>
      <c r="AP225" s="386"/>
      <c r="AQ225" s="751"/>
      <c r="AR225" s="389" t="s">
        <v>273</v>
      </c>
      <c r="AS225" s="388">
        <f>AS224*BO226</f>
        <v>2430.0193730186684</v>
      </c>
      <c r="AT225" s="388"/>
      <c r="AU225" s="388"/>
      <c r="AV225" s="387"/>
      <c r="AW225" s="382"/>
      <c r="AX225" s="375">
        <f>ROUND(((+AS225*Matrices!$C$65)+(AS225*Matrices!$E$67))*Matrices!$D$59,0)</f>
        <v>829827</v>
      </c>
      <c r="AY225" s="375">
        <f>ROUND(((+AT225*Matrices!$D$65)+(AT225*Matrices!$E$67))*Matrices!$D$59,0)</f>
        <v>0</v>
      </c>
      <c r="AZ225" s="375">
        <f>ROUND(((+AU225*Matrices!$E$65)+(AU225*Matrices!$E$67))*Matrices!$D$59,0)</f>
        <v>0</v>
      </c>
      <c r="BA225" s="386"/>
      <c r="BB225" s="751"/>
      <c r="BC225" s="389" t="s">
        <v>273</v>
      </c>
      <c r="BD225" s="388">
        <v>2770.0362811791383</v>
      </c>
      <c r="BE225" s="388">
        <v>0</v>
      </c>
      <c r="BF225" s="388">
        <v>0</v>
      </c>
      <c r="BG225" s="387"/>
      <c r="BH225" s="382"/>
      <c r="BI225" s="375">
        <f>ROUND(((+BD225*Matrices!$C$65)+(BD225*Matrices!$E$67))*Matrices!$D$59,0)</f>
        <v>945940</v>
      </c>
      <c r="BJ225" s="375">
        <f>ROUND(((+BE225*Matrices!$D$65)+(BE225*Matrices!$E$67))*Matrices!$D$59,0)</f>
        <v>0</v>
      </c>
      <c r="BK225" s="375">
        <f>ROUND(((+BF225*Matrices!$E$65)+(BF225*Matrices!$E$67))*Matrices!$D$59,0)</f>
        <v>0</v>
      </c>
      <c r="BM225" s="751"/>
      <c r="BN225" s="389" t="s">
        <v>272</v>
      </c>
      <c r="BO225" s="388">
        <v>2675</v>
      </c>
      <c r="BP225" s="388"/>
      <c r="BQ225" s="388"/>
      <c r="BR225" s="387"/>
      <c r="BS225" s="382"/>
      <c r="BT225" s="375">
        <f>ROUND(((+BO225*Matrices!$C$65)+(BO225*Matrices!$E$67))*Matrices!$D$59,0)</f>
        <v>913486</v>
      </c>
      <c r="BU225" s="375">
        <f>ROUND(((+BP225*Matrices!$D$65)+(BP225*Matrices!$E$67))*Matrices!$D$59,0)</f>
        <v>0</v>
      </c>
      <c r="BV225" s="375">
        <f>ROUND(((+BQ225*Matrices!$E$65)+(BQ225*Matrices!$E$67))*Matrices!$D$59,0)</f>
        <v>0</v>
      </c>
      <c r="BW225" s="386"/>
      <c r="BX225" s="751"/>
      <c r="BY225" s="389" t="s">
        <v>272</v>
      </c>
      <c r="BZ225" s="388">
        <v>2218</v>
      </c>
      <c r="CA225" s="388"/>
      <c r="CB225" s="388"/>
      <c r="CC225" s="387"/>
      <c r="CD225" s="382"/>
      <c r="CE225" s="375">
        <f>ROUND(((+BZ225*Matrices!$C$65)+(BZ225*Matrices!$E$67))*Matrices!$D$59,0)</f>
        <v>757425</v>
      </c>
      <c r="CF225" s="375">
        <f>ROUND(((+CA225*Matrices!$D$65)+(CA225*Matrices!$E$67))*Matrices!$D$59,0)</f>
        <v>0</v>
      </c>
      <c r="CG225" s="375">
        <f>ROUND(((+CB225*Matrices!$E$65)+(CB225*Matrices!$E$67))*Matrices!$D$59,0)</f>
        <v>0</v>
      </c>
      <c r="CH225" s="386"/>
      <c r="CI225" s="751"/>
      <c r="CJ225" s="389" t="s">
        <v>272</v>
      </c>
      <c r="CK225" s="388">
        <f>'AY2013-14-end_of_course'!D49</f>
        <v>2176</v>
      </c>
      <c r="CL225" s="388"/>
      <c r="CM225" s="388"/>
      <c r="CN225" s="387"/>
      <c r="CO225" s="382"/>
      <c r="CP225" s="375">
        <f>ROUND(((+CK225*Matrices!$C$65)+(CK225*Matrices!$E$67))*Matrices!$D$59,0)</f>
        <v>743082</v>
      </c>
      <c r="CQ225" s="375">
        <f>ROUND(((+CL225*Matrices!$D$65)+(CL225*Matrices!$E$67))*Matrices!$D$59,0)</f>
        <v>0</v>
      </c>
      <c r="CR225" s="375">
        <f>ROUND(((+CM225*Matrices!$E$65)+(CM225*Matrices!$E$67))*Matrices!$D$59,0)</f>
        <v>0</v>
      </c>
    </row>
    <row r="226" spans="1:96" x14ac:dyDescent="0.2">
      <c r="B226" s="748"/>
      <c r="C226" s="385" t="s">
        <v>270</v>
      </c>
      <c r="D226" s="384">
        <f>D225/D224</f>
        <v>0.91783865433540868</v>
      </c>
      <c r="E226" s="384">
        <f>IFERROR(E225/E224,0)</f>
        <v>0</v>
      </c>
      <c r="F226" s="384">
        <f>IFERROR(F225/F224,0)</f>
        <v>0</v>
      </c>
      <c r="G226" s="383"/>
      <c r="H226" s="382"/>
      <c r="I226" s="381"/>
      <c r="J226" s="381"/>
      <c r="K226" s="381"/>
      <c r="M226" s="748"/>
      <c r="N226" s="385" t="s">
        <v>270</v>
      </c>
      <c r="O226" s="384">
        <f>O225/O224</f>
        <v>0.9062247257780438</v>
      </c>
      <c r="P226" s="384">
        <f>IFERROR(P225/P224,0)</f>
        <v>0</v>
      </c>
      <c r="Q226" s="384">
        <f>IFERROR(Q225/Q224,0)</f>
        <v>0</v>
      </c>
      <c r="R226" s="383"/>
      <c r="S226" s="382"/>
      <c r="T226" s="381"/>
      <c r="U226" s="381"/>
      <c r="V226" s="381"/>
      <c r="W226" s="383"/>
      <c r="X226" s="748"/>
      <c r="Y226" s="385" t="s">
        <v>270</v>
      </c>
      <c r="Z226" s="384">
        <f>Z225/Z224</f>
        <v>0.9238107684265553</v>
      </c>
      <c r="AA226" s="384">
        <f>IFERROR(AA225/AA224,0)</f>
        <v>0</v>
      </c>
      <c r="AB226" s="384">
        <f>IFERROR(AB225/AB224,0)</f>
        <v>0</v>
      </c>
      <c r="AC226" s="383"/>
      <c r="AD226" s="382"/>
      <c r="AE226" s="381"/>
      <c r="AF226" s="381"/>
      <c r="AG226" s="381"/>
      <c r="AI226" s="748"/>
      <c r="AJ226" s="385"/>
      <c r="AK226" s="384"/>
      <c r="AL226" s="384"/>
      <c r="AM226" s="384"/>
      <c r="AO226" s="370"/>
      <c r="AP226" s="386"/>
      <c r="AQ226" s="752"/>
      <c r="AR226" s="385" t="s">
        <v>271</v>
      </c>
      <c r="AS226" s="384">
        <f>IFERROR(AS225/AS224,0)</f>
        <v>0.94223318069742856</v>
      </c>
      <c r="AT226" s="384">
        <f>IFERROR(AT225/AT224,0)</f>
        <v>0</v>
      </c>
      <c r="AU226" s="384">
        <f>IFERROR(AU225/AU224,0)</f>
        <v>0</v>
      </c>
      <c r="AV226" s="383"/>
      <c r="AW226" s="382"/>
      <c r="AX226" s="381"/>
      <c r="AY226" s="381"/>
      <c r="AZ226" s="381"/>
      <c r="BA226" s="386"/>
      <c r="BB226" s="752"/>
      <c r="BC226" s="385" t="s">
        <v>271</v>
      </c>
      <c r="BD226" s="384">
        <f>IFERROR(BD225/BD224,0)</f>
        <v>0.8760393046107332</v>
      </c>
      <c r="BE226" s="384">
        <f>IFERROR(BE225/BE224,0)</f>
        <v>0</v>
      </c>
      <c r="BF226" s="384">
        <f>IFERROR(BF225/BF224,0)</f>
        <v>0</v>
      </c>
      <c r="BG226" s="383"/>
      <c r="BH226" s="382"/>
      <c r="BI226" s="381"/>
      <c r="BJ226" s="381"/>
      <c r="BK226" s="381"/>
      <c r="BM226" s="752"/>
      <c r="BN226" s="385" t="s">
        <v>270</v>
      </c>
      <c r="BO226" s="384">
        <f>IFERROR(BO225/BO224,0)</f>
        <v>0.94223318069742867</v>
      </c>
      <c r="BP226" s="384">
        <f>IFERROR(BP225/BP224,0)</f>
        <v>0</v>
      </c>
      <c r="BQ226" s="384">
        <f>IFERROR(BQ225/BQ224,0)</f>
        <v>0</v>
      </c>
      <c r="BR226" s="383"/>
      <c r="BS226" s="382"/>
      <c r="BT226" s="381"/>
      <c r="BU226" s="381"/>
      <c r="BV226" s="381"/>
      <c r="BW226" s="386"/>
      <c r="BX226" s="752"/>
      <c r="BY226" s="385" t="s">
        <v>270</v>
      </c>
      <c r="BZ226" s="384">
        <f>BZ225/BZ224</f>
        <v>0.90346232179226071</v>
      </c>
      <c r="CA226" s="384" t="str">
        <f>IFERROR(CA225/CA224,"")</f>
        <v/>
      </c>
      <c r="CB226" s="384" t="str">
        <f>IFERROR(CB225/CB224,"")</f>
        <v/>
      </c>
      <c r="CC226" s="383"/>
      <c r="CD226" s="382"/>
      <c r="CE226" s="381"/>
      <c r="CF226" s="381"/>
      <c r="CG226" s="381"/>
      <c r="CH226" s="386"/>
      <c r="CI226" s="752"/>
      <c r="CJ226" s="385" t="s">
        <v>270</v>
      </c>
      <c r="CK226" s="384">
        <f>CK225/CK224</f>
        <v>0.92281594571670911</v>
      </c>
      <c r="CL226" s="384" t="str">
        <f>IFERROR(CL225/CL224,"")</f>
        <v/>
      </c>
      <c r="CM226" s="384" t="str">
        <f>IFERROR(CM225/CM224,"")</f>
        <v/>
      </c>
      <c r="CN226" s="383"/>
      <c r="CO226" s="382"/>
      <c r="CP226" s="381"/>
      <c r="CQ226" s="381"/>
      <c r="CR226" s="381"/>
    </row>
    <row r="227" spans="1:96" x14ac:dyDescent="0.2">
      <c r="B227" s="380" t="s">
        <v>141</v>
      </c>
      <c r="C227" s="379"/>
      <c r="D227" s="378">
        <f>D225+D222+D219</f>
        <v>24185.277549887476</v>
      </c>
      <c r="E227" s="378">
        <f>E225+E222+E219</f>
        <v>0</v>
      </c>
      <c r="F227" s="378">
        <f>F225+F222+F219</f>
        <v>0</v>
      </c>
      <c r="G227" s="377"/>
      <c r="H227" s="376" t="s">
        <v>141</v>
      </c>
      <c r="I227" s="375">
        <f>I219+I222+I225</f>
        <v>4593349</v>
      </c>
      <c r="J227" s="375">
        <f>J219+J222+J225</f>
        <v>0</v>
      </c>
      <c r="K227" s="375">
        <f>K219+K222+K225</f>
        <v>0</v>
      </c>
      <c r="M227" s="380" t="s">
        <v>141</v>
      </c>
      <c r="N227" s="379"/>
      <c r="O227" s="378">
        <f>O225+O222+O219</f>
        <v>25379.140633482777</v>
      </c>
      <c r="P227" s="378">
        <f>P225+P222+P219</f>
        <v>0</v>
      </c>
      <c r="Q227" s="378">
        <f>Q225+Q222+Q219</f>
        <v>0</v>
      </c>
      <c r="R227" s="377"/>
      <c r="S227" s="376" t="s">
        <v>141</v>
      </c>
      <c r="T227" s="375">
        <f>T219+T222+T225</f>
        <v>4766116</v>
      </c>
      <c r="U227" s="375">
        <f>U219+U222+U225</f>
        <v>0</v>
      </c>
      <c r="V227" s="375">
        <f>V219+V222+V225</f>
        <v>0</v>
      </c>
      <c r="W227" s="377"/>
      <c r="X227" s="380" t="s">
        <v>141</v>
      </c>
      <c r="Y227" s="379"/>
      <c r="Z227" s="378">
        <f>Z225+Z222+Z219</f>
        <v>25490.993333333332</v>
      </c>
      <c r="AA227" s="378">
        <f>AA225+AA222+AA219</f>
        <v>0</v>
      </c>
      <c r="AB227" s="378">
        <f>AB225+AB222+AB219</f>
        <v>0</v>
      </c>
      <c r="AC227" s="377"/>
      <c r="AD227" s="376" t="s">
        <v>141</v>
      </c>
      <c r="AE227" s="375">
        <f>AE219+AE222+AE225</f>
        <v>4742414</v>
      </c>
      <c r="AF227" s="375">
        <f>AF219+AF222+AF225</f>
        <v>0</v>
      </c>
      <c r="AG227" s="375">
        <f>AG219+AG222+AG225</f>
        <v>0</v>
      </c>
      <c r="AI227" s="380" t="s">
        <v>141</v>
      </c>
      <c r="AJ227" s="379"/>
      <c r="AK227" s="378">
        <f>AK225+AK222+AK219</f>
        <v>111.85269985055493</v>
      </c>
      <c r="AL227" s="378">
        <f>AL225+AL222+AL219</f>
        <v>0</v>
      </c>
      <c r="AM227" s="378">
        <f>AM225+AM222+AM219</f>
        <v>0</v>
      </c>
      <c r="AO227" s="370"/>
      <c r="AP227" s="374"/>
      <c r="AQ227" s="380" t="s">
        <v>141</v>
      </c>
      <c r="AR227" s="379"/>
      <c r="AS227" s="378">
        <f>AS225+AS222+AS219</f>
        <v>21906.390749214082</v>
      </c>
      <c r="AT227" s="378">
        <f>AT225+AT222+AT219</f>
        <v>0</v>
      </c>
      <c r="AU227" s="378">
        <f>AU225+AU222+AU219</f>
        <v>0</v>
      </c>
      <c r="AV227" s="377"/>
      <c r="AW227" s="376" t="s">
        <v>141</v>
      </c>
      <c r="AX227" s="375">
        <f>AX219+AX222+AX225</f>
        <v>4185149</v>
      </c>
      <c r="AY227" s="375">
        <f>AY219+AY222+AY225</f>
        <v>0</v>
      </c>
      <c r="AZ227" s="375">
        <f>AZ219+AZ222+AZ225</f>
        <v>0</v>
      </c>
      <c r="BA227" s="374"/>
      <c r="BB227" s="380" t="s">
        <v>141</v>
      </c>
      <c r="BC227" s="379"/>
      <c r="BD227" s="378">
        <f>BD225+BD222+BD219</f>
        <v>24766.441900448339</v>
      </c>
      <c r="BE227" s="378">
        <f>BE225+BE222+BE219</f>
        <v>0</v>
      </c>
      <c r="BF227" s="378">
        <f>BF225+BF222+BF219</f>
        <v>0</v>
      </c>
      <c r="BG227" s="377"/>
      <c r="BH227" s="376" t="s">
        <v>141</v>
      </c>
      <c r="BI227" s="375">
        <f>BI219+BI222+BI225</f>
        <v>4699394</v>
      </c>
      <c r="BJ227" s="375">
        <f>BJ219+BJ222+BJ225</f>
        <v>0</v>
      </c>
      <c r="BK227" s="375">
        <f>BK219+BK222+BK225</f>
        <v>0</v>
      </c>
      <c r="BM227" s="380" t="s">
        <v>141</v>
      </c>
      <c r="BN227" s="379"/>
      <c r="BO227" s="378">
        <f>BO225+BO222+BO219</f>
        <v>25883</v>
      </c>
      <c r="BP227" s="378">
        <f>BP225+BP222+BP219</f>
        <v>0</v>
      </c>
      <c r="BQ227" s="378">
        <f>BQ225+BQ222+BQ219</f>
        <v>0</v>
      </c>
      <c r="BR227" s="377"/>
      <c r="BS227" s="376" t="s">
        <v>141</v>
      </c>
      <c r="BT227" s="375">
        <f>BT219+BT222+BT225</f>
        <v>4895502</v>
      </c>
      <c r="BU227" s="375">
        <f>BU219+BU222+BU225</f>
        <v>0</v>
      </c>
      <c r="BV227" s="375">
        <f>BV219+BV222+BV225</f>
        <v>0</v>
      </c>
      <c r="BW227" s="374"/>
      <c r="BX227" s="380" t="s">
        <v>141</v>
      </c>
      <c r="BY227" s="379"/>
      <c r="BZ227" s="378">
        <f>BZ225+BZ222+BZ219</f>
        <v>25487.98</v>
      </c>
      <c r="CA227" s="378">
        <f>CA225+CA222+CA219</f>
        <v>0</v>
      </c>
      <c r="CB227" s="378">
        <f>CB225+CB222+CB219</f>
        <v>0</v>
      </c>
      <c r="CC227" s="377"/>
      <c r="CD227" s="376" t="s">
        <v>141</v>
      </c>
      <c r="CE227" s="375">
        <f>CE219+CE222+CE225</f>
        <v>4703455</v>
      </c>
      <c r="CF227" s="375">
        <f>CF219+CF222+CF225</f>
        <v>0</v>
      </c>
      <c r="CG227" s="375">
        <f>CG219+CG222+CG225</f>
        <v>0</v>
      </c>
      <c r="CH227" s="374"/>
      <c r="CI227" s="380" t="s">
        <v>141</v>
      </c>
      <c r="CJ227" s="379"/>
      <c r="CK227" s="378">
        <f>CK225+CK222+CK219</f>
        <v>25102</v>
      </c>
      <c r="CL227" s="378">
        <f>CL225+CL222+CL219</f>
        <v>0</v>
      </c>
      <c r="CM227" s="378">
        <f>CM225+CM222+CM219</f>
        <v>0</v>
      </c>
      <c r="CN227" s="377"/>
      <c r="CO227" s="376" t="s">
        <v>141</v>
      </c>
      <c r="CP227" s="375">
        <f>CP219+CP222+CP225</f>
        <v>4628284</v>
      </c>
      <c r="CQ227" s="375">
        <f>CQ219+CQ222+CQ225</f>
        <v>0</v>
      </c>
      <c r="CR227" s="375">
        <f>CR219+CR222+CR225</f>
        <v>0</v>
      </c>
    </row>
    <row r="228" spans="1:96" x14ac:dyDescent="0.2">
      <c r="D228" s="373" t="s">
        <v>269</v>
      </c>
      <c r="E228" s="373"/>
      <c r="F228" s="350">
        <f>SUM(D227:F227)</f>
        <v>24185.277549887476</v>
      </c>
      <c r="G228" s="350"/>
      <c r="H228" s="369"/>
      <c r="I228" s="372" t="s">
        <v>268</v>
      </c>
      <c r="J228" s="371"/>
      <c r="K228" s="368">
        <f>SUM(I227:K227)</f>
        <v>4593349</v>
      </c>
      <c r="O228" s="373" t="s">
        <v>269</v>
      </c>
      <c r="P228" s="373"/>
      <c r="Q228" s="350">
        <f>SUM(O227:Q227)</f>
        <v>25379.140633482777</v>
      </c>
      <c r="R228" s="350"/>
      <c r="S228" s="369"/>
      <c r="T228" s="372" t="s">
        <v>268</v>
      </c>
      <c r="U228" s="371"/>
      <c r="V228" s="368">
        <f>SUM(T227:V227)</f>
        <v>4766116</v>
      </c>
      <c r="W228" s="350"/>
      <c r="Z228" s="373" t="s">
        <v>269</v>
      </c>
      <c r="AA228" s="373"/>
      <c r="AB228" s="350">
        <f>SUM(Z227:AB227)</f>
        <v>25490.993333333332</v>
      </c>
      <c r="AC228" s="350"/>
      <c r="AD228" s="369"/>
      <c r="AE228" s="372" t="s">
        <v>268</v>
      </c>
      <c r="AF228" s="371"/>
      <c r="AG228" s="368">
        <f>SUM(AE227:AG227)</f>
        <v>4742414</v>
      </c>
      <c r="AK228" s="373" t="s">
        <v>269</v>
      </c>
      <c r="AL228" s="373"/>
      <c r="AM228" s="350">
        <f>SUM(AK227:AM227)</f>
        <v>111.85269985055493</v>
      </c>
      <c r="AO228" s="368">
        <f>ROUND(AG228-V228,0)</f>
        <v>-23702</v>
      </c>
      <c r="AP228" s="374"/>
      <c r="AS228" s="373" t="s">
        <v>269</v>
      </c>
      <c r="AT228" s="373"/>
      <c r="AU228" s="350">
        <f>SUM(AS227:AU227)</f>
        <v>21906.390749214082</v>
      </c>
      <c r="AV228" s="350"/>
      <c r="AW228" s="369"/>
      <c r="AX228" s="372" t="s">
        <v>268</v>
      </c>
      <c r="AY228" s="371"/>
      <c r="AZ228" s="368">
        <f>SUM(AX227:AZ227)</f>
        <v>4185149</v>
      </c>
      <c r="BA228" s="374"/>
      <c r="BD228" s="373" t="s">
        <v>269</v>
      </c>
      <c r="BE228" s="373"/>
      <c r="BF228" s="350">
        <f>SUM(BD227:BF227)</f>
        <v>24766.441900448339</v>
      </c>
      <c r="BG228" s="350"/>
      <c r="BH228" s="369"/>
      <c r="BI228" s="372" t="s">
        <v>268</v>
      </c>
      <c r="BJ228" s="371"/>
      <c r="BK228" s="368">
        <f>SUM(BI227:BK227)</f>
        <v>4699394</v>
      </c>
      <c r="BO228" s="373" t="s">
        <v>269</v>
      </c>
      <c r="BP228" s="373"/>
      <c r="BQ228" s="350">
        <f>SUM(BO227:BQ227)</f>
        <v>25883</v>
      </c>
      <c r="BR228" s="350"/>
      <c r="BS228" s="369"/>
      <c r="BT228" s="372" t="s">
        <v>268</v>
      </c>
      <c r="BU228" s="371"/>
      <c r="BV228" s="368">
        <f>SUM(BT227:BV227)</f>
        <v>4895502</v>
      </c>
      <c r="BW228" s="374"/>
      <c r="BZ228" s="373" t="s">
        <v>269</v>
      </c>
      <c r="CA228" s="373"/>
      <c r="CB228" s="350">
        <f>SUM(BZ227:CB227)</f>
        <v>25487.98</v>
      </c>
      <c r="CC228" s="350"/>
      <c r="CD228" s="369"/>
      <c r="CE228" s="372" t="s">
        <v>268</v>
      </c>
      <c r="CF228" s="371"/>
      <c r="CG228" s="368">
        <f>SUM(CE227:CG227)</f>
        <v>4703455</v>
      </c>
      <c r="CH228" s="374"/>
      <c r="CK228" s="373" t="s">
        <v>269</v>
      </c>
      <c r="CL228" s="373"/>
      <c r="CM228" s="350">
        <f>SUM(CK227:CM227)</f>
        <v>25102</v>
      </c>
      <c r="CN228" s="350"/>
      <c r="CO228" s="369"/>
      <c r="CP228" s="372" t="s">
        <v>268</v>
      </c>
      <c r="CQ228" s="371"/>
      <c r="CR228" s="368">
        <f>SUM(CP227:CR227)</f>
        <v>4628284</v>
      </c>
    </row>
    <row r="229" spans="1:96" x14ac:dyDescent="0.2">
      <c r="H229" s="369"/>
      <c r="I229" s="369"/>
      <c r="J229" s="369"/>
      <c r="K229" s="369"/>
      <c r="S229" s="369"/>
      <c r="T229" s="369"/>
      <c r="U229" s="369"/>
      <c r="V229" s="369"/>
      <c r="AD229" s="369"/>
      <c r="AE229" s="369"/>
      <c r="AF229" s="369"/>
      <c r="AG229" s="369"/>
      <c r="AO229" s="370"/>
      <c r="AW229" s="369"/>
      <c r="AX229" s="369"/>
      <c r="AY229" s="369"/>
      <c r="AZ229" s="369"/>
      <c r="BH229" s="369"/>
      <c r="BI229" s="369"/>
      <c r="BJ229" s="369"/>
      <c r="BK229" s="369"/>
      <c r="BS229" s="369"/>
      <c r="BT229" s="369"/>
      <c r="BU229" s="369"/>
      <c r="BV229" s="369"/>
      <c r="CD229" s="369"/>
      <c r="CE229" s="369"/>
      <c r="CF229" s="369"/>
      <c r="CG229" s="369"/>
      <c r="CO229" s="369"/>
      <c r="CP229" s="369"/>
      <c r="CQ229" s="369"/>
      <c r="CR229" s="369"/>
    </row>
    <row r="230" spans="1:96" x14ac:dyDescent="0.2">
      <c r="A230" s="110" t="s">
        <v>85</v>
      </c>
      <c r="B230" s="402"/>
      <c r="C230" s="401"/>
      <c r="D230" s="749" t="s">
        <v>276</v>
      </c>
      <c r="E230" s="749"/>
      <c r="F230" s="750"/>
      <c r="G230" s="400"/>
      <c r="H230" s="393"/>
      <c r="I230" s="753" t="s">
        <v>276</v>
      </c>
      <c r="J230" s="754"/>
      <c r="K230" s="755"/>
      <c r="M230" s="402"/>
      <c r="N230" s="401"/>
      <c r="O230" s="749" t="s">
        <v>276</v>
      </c>
      <c r="P230" s="749"/>
      <c r="Q230" s="750"/>
      <c r="R230" s="400"/>
      <c r="S230" s="393"/>
      <c r="T230" s="753" t="s">
        <v>276</v>
      </c>
      <c r="U230" s="754"/>
      <c r="V230" s="755"/>
      <c r="W230" s="400"/>
      <c r="X230" s="402"/>
      <c r="Y230" s="401"/>
      <c r="Z230" s="749" t="s">
        <v>276</v>
      </c>
      <c r="AA230" s="749"/>
      <c r="AB230" s="750"/>
      <c r="AC230" s="400"/>
      <c r="AD230" s="393"/>
      <c r="AE230" s="753" t="s">
        <v>276</v>
      </c>
      <c r="AF230" s="754"/>
      <c r="AG230" s="755"/>
      <c r="AI230" s="402"/>
      <c r="AJ230" s="401"/>
      <c r="AK230" s="749" t="s">
        <v>276</v>
      </c>
      <c r="AL230" s="749"/>
      <c r="AM230" s="750"/>
      <c r="AO230" s="370"/>
      <c r="AP230" s="403"/>
      <c r="AQ230" s="402"/>
      <c r="AR230" s="401"/>
      <c r="AS230" s="756" t="s">
        <v>276</v>
      </c>
      <c r="AT230" s="756"/>
      <c r="AU230" s="757"/>
      <c r="AV230" s="400"/>
      <c r="AW230" s="393"/>
      <c r="AX230" s="753" t="s">
        <v>276</v>
      </c>
      <c r="AY230" s="754"/>
      <c r="AZ230" s="755"/>
      <c r="BA230" s="403"/>
      <c r="BB230" s="402"/>
      <c r="BC230" s="401"/>
      <c r="BD230" s="756" t="s">
        <v>276</v>
      </c>
      <c r="BE230" s="756"/>
      <c r="BF230" s="757"/>
      <c r="BG230" s="400"/>
      <c r="BH230" s="393"/>
      <c r="BI230" s="753" t="s">
        <v>276</v>
      </c>
      <c r="BJ230" s="754"/>
      <c r="BK230" s="755"/>
      <c r="BM230" s="402"/>
      <c r="BN230" s="401"/>
      <c r="BO230" s="756" t="s">
        <v>276</v>
      </c>
      <c r="BP230" s="756"/>
      <c r="BQ230" s="757"/>
      <c r="BR230" s="400"/>
      <c r="BS230" s="393"/>
      <c r="BT230" s="753" t="s">
        <v>276</v>
      </c>
      <c r="BU230" s="754"/>
      <c r="BV230" s="755"/>
      <c r="BW230" s="403"/>
      <c r="BX230" s="402"/>
      <c r="BY230" s="401"/>
      <c r="BZ230" s="756" t="s">
        <v>276</v>
      </c>
      <c r="CA230" s="756"/>
      <c r="CB230" s="757"/>
      <c r="CC230" s="400"/>
      <c r="CD230" s="393"/>
      <c r="CE230" s="753" t="s">
        <v>276</v>
      </c>
      <c r="CF230" s="754"/>
      <c r="CG230" s="755"/>
      <c r="CH230" s="403"/>
      <c r="CI230" s="402"/>
      <c r="CJ230" s="401"/>
      <c r="CK230" s="756" t="s">
        <v>276</v>
      </c>
      <c r="CL230" s="756"/>
      <c r="CM230" s="757"/>
      <c r="CN230" s="400"/>
      <c r="CO230" s="393"/>
      <c r="CP230" s="753" t="s">
        <v>276</v>
      </c>
      <c r="CQ230" s="754"/>
      <c r="CR230" s="755"/>
    </row>
    <row r="231" spans="1:96" x14ac:dyDescent="0.2">
      <c r="B231" s="398" t="s">
        <v>229</v>
      </c>
      <c r="C231" s="398"/>
      <c r="D231" s="397" t="s">
        <v>228</v>
      </c>
      <c r="E231" s="396" t="s">
        <v>227</v>
      </c>
      <c r="F231" s="396" t="s">
        <v>226</v>
      </c>
      <c r="G231" s="395"/>
      <c r="H231" s="394" t="s">
        <v>229</v>
      </c>
      <c r="I231" s="393" t="s">
        <v>228</v>
      </c>
      <c r="J231" s="392" t="s">
        <v>227</v>
      </c>
      <c r="K231" s="392" t="s">
        <v>226</v>
      </c>
      <c r="M231" s="398" t="s">
        <v>229</v>
      </c>
      <c r="N231" s="398"/>
      <c r="O231" s="397" t="s">
        <v>228</v>
      </c>
      <c r="P231" s="396" t="s">
        <v>227</v>
      </c>
      <c r="Q231" s="396" t="s">
        <v>226</v>
      </c>
      <c r="R231" s="395"/>
      <c r="S231" s="394" t="s">
        <v>229</v>
      </c>
      <c r="T231" s="393" t="s">
        <v>228</v>
      </c>
      <c r="U231" s="392" t="s">
        <v>227</v>
      </c>
      <c r="V231" s="392" t="s">
        <v>226</v>
      </c>
      <c r="W231" s="395"/>
      <c r="X231" s="398" t="s">
        <v>229</v>
      </c>
      <c r="Y231" s="398"/>
      <c r="Z231" s="397" t="s">
        <v>228</v>
      </c>
      <c r="AA231" s="396" t="s">
        <v>227</v>
      </c>
      <c r="AB231" s="396" t="s">
        <v>226</v>
      </c>
      <c r="AC231" s="395"/>
      <c r="AD231" s="394" t="s">
        <v>229</v>
      </c>
      <c r="AE231" s="393" t="s">
        <v>228</v>
      </c>
      <c r="AF231" s="392" t="s">
        <v>227</v>
      </c>
      <c r="AG231" s="392" t="s">
        <v>226</v>
      </c>
      <c r="AI231" s="398" t="s">
        <v>229</v>
      </c>
      <c r="AJ231" s="398"/>
      <c r="AK231" s="397" t="s">
        <v>228</v>
      </c>
      <c r="AL231" s="396" t="s">
        <v>227</v>
      </c>
      <c r="AM231" s="396" t="s">
        <v>226</v>
      </c>
      <c r="AO231" s="370"/>
      <c r="AP231" s="399"/>
      <c r="AQ231" s="398" t="s">
        <v>229</v>
      </c>
      <c r="AR231" s="398"/>
      <c r="AS231" s="397" t="s">
        <v>228</v>
      </c>
      <c r="AT231" s="396" t="s">
        <v>227</v>
      </c>
      <c r="AU231" s="396" t="s">
        <v>226</v>
      </c>
      <c r="AV231" s="395"/>
      <c r="AW231" s="394" t="s">
        <v>229</v>
      </c>
      <c r="AX231" s="393" t="s">
        <v>228</v>
      </c>
      <c r="AY231" s="392" t="s">
        <v>227</v>
      </c>
      <c r="AZ231" s="392" t="s">
        <v>226</v>
      </c>
      <c r="BA231" s="399"/>
      <c r="BB231" s="398" t="s">
        <v>229</v>
      </c>
      <c r="BC231" s="398"/>
      <c r="BD231" s="397" t="s">
        <v>228</v>
      </c>
      <c r="BE231" s="396" t="s">
        <v>227</v>
      </c>
      <c r="BF231" s="396" t="s">
        <v>226</v>
      </c>
      <c r="BG231" s="395"/>
      <c r="BH231" s="394" t="s">
        <v>229</v>
      </c>
      <c r="BI231" s="393" t="s">
        <v>228</v>
      </c>
      <c r="BJ231" s="392" t="s">
        <v>227</v>
      </c>
      <c r="BK231" s="392" t="s">
        <v>226</v>
      </c>
      <c r="BM231" s="398" t="s">
        <v>229</v>
      </c>
      <c r="BN231" s="398"/>
      <c r="BO231" s="397" t="s">
        <v>228</v>
      </c>
      <c r="BP231" s="396" t="s">
        <v>227</v>
      </c>
      <c r="BQ231" s="396" t="s">
        <v>226</v>
      </c>
      <c r="BR231" s="395"/>
      <c r="BS231" s="394" t="s">
        <v>229</v>
      </c>
      <c r="BT231" s="393" t="s">
        <v>228</v>
      </c>
      <c r="BU231" s="392" t="s">
        <v>227</v>
      </c>
      <c r="BV231" s="392" t="s">
        <v>226</v>
      </c>
      <c r="BW231" s="399"/>
      <c r="BX231" s="398" t="s">
        <v>229</v>
      </c>
      <c r="BY231" s="398"/>
      <c r="BZ231" s="397" t="s">
        <v>228</v>
      </c>
      <c r="CA231" s="396" t="s">
        <v>227</v>
      </c>
      <c r="CB231" s="396" t="s">
        <v>226</v>
      </c>
      <c r="CC231" s="395"/>
      <c r="CD231" s="394" t="s">
        <v>229</v>
      </c>
      <c r="CE231" s="393" t="s">
        <v>228</v>
      </c>
      <c r="CF231" s="392" t="s">
        <v>227</v>
      </c>
      <c r="CG231" s="392" t="s">
        <v>226</v>
      </c>
      <c r="CH231" s="399"/>
      <c r="CI231" s="398" t="s">
        <v>229</v>
      </c>
      <c r="CJ231" s="398"/>
      <c r="CK231" s="397" t="s">
        <v>228</v>
      </c>
      <c r="CL231" s="396" t="s">
        <v>227</v>
      </c>
      <c r="CM231" s="396" t="s">
        <v>226</v>
      </c>
      <c r="CN231" s="395"/>
      <c r="CO231" s="394" t="s">
        <v>229</v>
      </c>
      <c r="CP231" s="393" t="s">
        <v>228</v>
      </c>
      <c r="CQ231" s="392" t="s">
        <v>227</v>
      </c>
      <c r="CR231" s="392" t="s">
        <v>226</v>
      </c>
    </row>
    <row r="232" spans="1:96" x14ac:dyDescent="0.2">
      <c r="B232" s="746" t="s">
        <v>225</v>
      </c>
      <c r="C232" s="391" t="s">
        <v>274</v>
      </c>
      <c r="D232" s="390">
        <f>(AS232+BD232+BO232)/3</f>
        <v>41762.333333333336</v>
      </c>
      <c r="E232" s="390">
        <f>(+AT232+BE232)/2</f>
        <v>0</v>
      </c>
      <c r="F232" s="390">
        <f>(+AU232+BF232)/2</f>
        <v>0</v>
      </c>
      <c r="G232" s="386"/>
      <c r="H232" s="382" t="s">
        <v>225</v>
      </c>
      <c r="I232" s="381"/>
      <c r="J232" s="381"/>
      <c r="K232" s="381"/>
      <c r="M232" s="746" t="s">
        <v>225</v>
      </c>
      <c r="N232" s="391" t="s">
        <v>274</v>
      </c>
      <c r="O232" s="390">
        <f>(+BD232+BO232+BZ232)/3</f>
        <v>41561</v>
      </c>
      <c r="P232" s="390">
        <f>(+AT232+BE232+BP232)/3</f>
        <v>0</v>
      </c>
      <c r="Q232" s="390">
        <f>(+AU232+BF232+BQ232)/3</f>
        <v>0</v>
      </c>
      <c r="R232" s="386"/>
      <c r="S232" s="382" t="s">
        <v>225</v>
      </c>
      <c r="T232" s="381"/>
      <c r="U232" s="381"/>
      <c r="V232" s="381"/>
      <c r="W232" s="386"/>
      <c r="X232" s="746" t="s">
        <v>225</v>
      </c>
      <c r="Y232" s="391" t="s">
        <v>274</v>
      </c>
      <c r="Z232" s="390">
        <f>(+BO232+BZ232+CK232)/3</f>
        <v>38941</v>
      </c>
      <c r="AA232" s="390">
        <f>(+BE232+BP232+CA232)/3</f>
        <v>0</v>
      </c>
      <c r="AB232" s="390">
        <f>(+BF232+BQ232+CB232)/3</f>
        <v>0</v>
      </c>
      <c r="AC232" s="386"/>
      <c r="AD232" s="382" t="s">
        <v>225</v>
      </c>
      <c r="AE232" s="381"/>
      <c r="AF232" s="381"/>
      <c r="AG232" s="381"/>
      <c r="AI232" s="746" t="s">
        <v>225</v>
      </c>
      <c r="AJ232" s="391" t="s">
        <v>274</v>
      </c>
      <c r="AK232" s="390">
        <f t="shared" ref="AK232:AM233" si="111">IFERROR(Z232-O232,0)</f>
        <v>-2620</v>
      </c>
      <c r="AL232" s="390">
        <f t="shared" si="111"/>
        <v>0</v>
      </c>
      <c r="AM232" s="390">
        <f t="shared" si="111"/>
        <v>0</v>
      </c>
      <c r="AO232" s="370"/>
      <c r="AP232" s="386"/>
      <c r="AQ232" s="746" t="s">
        <v>225</v>
      </c>
      <c r="AR232" s="391" t="s">
        <v>275</v>
      </c>
      <c r="AS232" s="390">
        <v>39302</v>
      </c>
      <c r="AT232" s="390"/>
      <c r="AU232" s="390"/>
      <c r="AV232" s="386"/>
      <c r="AW232" s="382" t="s">
        <v>225</v>
      </c>
      <c r="AX232" s="381"/>
      <c r="AY232" s="381"/>
      <c r="AZ232" s="381"/>
      <c r="BA232" s="386"/>
      <c r="BB232" s="746" t="s">
        <v>225</v>
      </c>
      <c r="BC232" s="391" t="s">
        <v>275</v>
      </c>
      <c r="BD232" s="390">
        <v>42618</v>
      </c>
      <c r="BE232" s="390">
        <v>0</v>
      </c>
      <c r="BF232" s="390">
        <v>0</v>
      </c>
      <c r="BG232" s="386"/>
      <c r="BH232" s="382" t="s">
        <v>225</v>
      </c>
      <c r="BI232" s="381"/>
      <c r="BJ232" s="381"/>
      <c r="BK232" s="381"/>
      <c r="BM232" s="746" t="s">
        <v>225</v>
      </c>
      <c r="BN232" s="391" t="s">
        <v>274</v>
      </c>
      <c r="BO232" s="390">
        <v>43367</v>
      </c>
      <c r="BP232" s="390"/>
      <c r="BQ232" s="390"/>
      <c r="BR232" s="386"/>
      <c r="BS232" s="382" t="s">
        <v>225</v>
      </c>
      <c r="BT232" s="381"/>
      <c r="BU232" s="381"/>
      <c r="BV232" s="381"/>
      <c r="BW232" s="386"/>
      <c r="BX232" s="746" t="s">
        <v>225</v>
      </c>
      <c r="BY232" s="391" t="s">
        <v>274</v>
      </c>
      <c r="BZ232" s="390">
        <v>38698</v>
      </c>
      <c r="CA232" s="390"/>
      <c r="CB232" s="390"/>
      <c r="CC232" s="386"/>
      <c r="CD232" s="382" t="s">
        <v>225</v>
      </c>
      <c r="CE232" s="381"/>
      <c r="CF232" s="381"/>
      <c r="CG232" s="381"/>
      <c r="CH232" s="386"/>
      <c r="CI232" s="746" t="s">
        <v>225</v>
      </c>
      <c r="CJ232" s="391" t="s">
        <v>274</v>
      </c>
      <c r="CK232" s="390">
        <f>'AY2013-14-Census'!D50</f>
        <v>34758</v>
      </c>
      <c r="CL232" s="390"/>
      <c r="CM232" s="390"/>
      <c r="CN232" s="386"/>
      <c r="CO232" s="382" t="s">
        <v>225</v>
      </c>
      <c r="CP232" s="381"/>
      <c r="CQ232" s="381"/>
      <c r="CR232" s="381"/>
    </row>
    <row r="233" spans="1:96" x14ac:dyDescent="0.2">
      <c r="B233" s="747"/>
      <c r="C233" s="389" t="s">
        <v>272</v>
      </c>
      <c r="D233" s="388">
        <f>(AS233+BD233+BO233)/3</f>
        <v>32782.759004297572</v>
      </c>
      <c r="E233" s="388">
        <f>(+AT233+BE233)/2</f>
        <v>0</v>
      </c>
      <c r="F233" s="388">
        <f>(+AU233+BF233)/2</f>
        <v>0</v>
      </c>
      <c r="G233" s="387"/>
      <c r="H233" s="382"/>
      <c r="I233" s="375">
        <f>ROUND(((+D233*Matrices!$C$63)+(D233*Matrices!$E$67))*Matrices!$D$59,0)</f>
        <v>5037727</v>
      </c>
      <c r="J233" s="375">
        <f>ROUND(((+E233*Matrices!$D$63)+(E233*Matrices!$E$67))*Matrices!$D$59,0)</f>
        <v>0</v>
      </c>
      <c r="K233" s="375">
        <f>ROUND(((+F233*Matrices!$E$63)+(F233*Matrices!$E$67))*Matrices!$D$59,0)</f>
        <v>0</v>
      </c>
      <c r="M233" s="747"/>
      <c r="N233" s="389" t="s">
        <v>272</v>
      </c>
      <c r="O233" s="388">
        <f>(+BD233+BO233+BZ233)/3</f>
        <v>33002.874167246358</v>
      </c>
      <c r="P233" s="388">
        <f>(+AT233+BE233+BP233)/3</f>
        <v>0</v>
      </c>
      <c r="Q233" s="388">
        <f>(+AU233+BF233+BQ233)/3</f>
        <v>0</v>
      </c>
      <c r="R233" s="387"/>
      <c r="S233" s="382"/>
      <c r="T233" s="375">
        <f>ROUND(((+O233*Matrices!$C$63)+(O233*Matrices!$E$67))*Matrices!$D$59,0)</f>
        <v>5071552</v>
      </c>
      <c r="U233" s="375">
        <f>ROUND(((+P233*Matrices!$D$63)+(P233*Matrices!$E$67))*Matrices!$D$59,0)</f>
        <v>0</v>
      </c>
      <c r="V233" s="375">
        <f>ROUND(((+Q233*Matrices!$E$63)+(Q233*Matrices!$E$67))*Matrices!$D$59,0)</f>
        <v>0</v>
      </c>
      <c r="W233" s="387"/>
      <c r="X233" s="747"/>
      <c r="Y233" s="389" t="s">
        <v>272</v>
      </c>
      <c r="Z233" s="388">
        <f>(+BO233+BZ233+CK233)/3</f>
        <v>32193.667733333335</v>
      </c>
      <c r="AA233" s="388">
        <f>(+BE233+BP233+CA233)/3</f>
        <v>0</v>
      </c>
      <c r="AB233" s="388">
        <f>(+BF233+BQ233+CB233)/3</f>
        <v>0</v>
      </c>
      <c r="AC233" s="387"/>
      <c r="AD233" s="382"/>
      <c r="AE233" s="375">
        <f>ROUND(((+Z233*Matrices!$C$63)+(Z233*Matrices!$E$67))*Matrices!$D$59,0)</f>
        <v>4947201</v>
      </c>
      <c r="AF233" s="375">
        <f>ROUND(((+AA233*Matrices!$D$63)+(AA233*Matrices!$E$67))*Matrices!$D$59,0)</f>
        <v>0</v>
      </c>
      <c r="AG233" s="375">
        <f>ROUND(((+AB233*Matrices!$E$63)+(AB233*Matrices!$E$67))*Matrices!$D$59,0)</f>
        <v>0</v>
      </c>
      <c r="AI233" s="747"/>
      <c r="AJ233" s="389" t="s">
        <v>272</v>
      </c>
      <c r="AK233" s="388">
        <f t="shared" si="111"/>
        <v>-809.20643391302292</v>
      </c>
      <c r="AL233" s="388">
        <f t="shared" si="111"/>
        <v>0</v>
      </c>
      <c r="AM233" s="388">
        <f t="shared" si="111"/>
        <v>0</v>
      </c>
      <c r="AO233" s="370"/>
      <c r="AP233" s="386"/>
      <c r="AQ233" s="751"/>
      <c r="AR233" s="389" t="s">
        <v>273</v>
      </c>
      <c r="AS233" s="388">
        <f>AS232*BO234</f>
        <v>31570.65451115364</v>
      </c>
      <c r="AT233" s="388"/>
      <c r="AU233" s="388"/>
      <c r="AV233" s="387"/>
      <c r="AW233" s="382"/>
      <c r="AX233" s="375">
        <f>ROUND(((+AS233*Matrices!$C$63)+(AS233*Matrices!$E$67))*Matrices!$D$59,0)</f>
        <v>4851462</v>
      </c>
      <c r="AY233" s="375">
        <f>ROUND(((+AT233*Matrices!$D$63)+(AT233*Matrices!$E$67))*Matrices!$D$59,0)</f>
        <v>0</v>
      </c>
      <c r="AZ233" s="375">
        <f>ROUND(((+AU233*Matrices!$E$63)+(AU233*Matrices!$E$67))*Matrices!$D$59,0)</f>
        <v>0</v>
      </c>
      <c r="BA233" s="386"/>
      <c r="BB233" s="751"/>
      <c r="BC233" s="389" t="s">
        <v>273</v>
      </c>
      <c r="BD233" s="388">
        <v>31941.619901739061</v>
      </c>
      <c r="BE233" s="388">
        <v>0</v>
      </c>
      <c r="BF233" s="388">
        <v>0</v>
      </c>
      <c r="BG233" s="387"/>
      <c r="BH233" s="382"/>
      <c r="BI233" s="375">
        <f>ROUND(((+BD233*Matrices!$C$63)+(BD233*Matrices!$E$67))*Matrices!$D$59,0)</f>
        <v>4908469</v>
      </c>
      <c r="BJ233" s="375">
        <f>ROUND(((+BE233*Matrices!$D$63)+(BE233*Matrices!$E$67))*Matrices!$D$59,0)</f>
        <v>0</v>
      </c>
      <c r="BK233" s="375">
        <f>ROUND(((+BF233*Matrices!$E$63)+(BF233*Matrices!$E$67))*Matrices!$D$59,0)</f>
        <v>0</v>
      </c>
      <c r="BM233" s="751"/>
      <c r="BN233" s="389" t="s">
        <v>272</v>
      </c>
      <c r="BO233" s="388">
        <v>34836.0026</v>
      </c>
      <c r="BP233" s="388"/>
      <c r="BQ233" s="388"/>
      <c r="BR233" s="387"/>
      <c r="BS233" s="382"/>
      <c r="BT233" s="375">
        <f>ROUND(((+BO233*Matrices!$C$63)+(BO233*Matrices!$E$67))*Matrices!$D$59,0)</f>
        <v>5353249</v>
      </c>
      <c r="BU233" s="375">
        <f>ROUND(((+BP233*Matrices!$D$63)+(BP233*Matrices!$E$67))*Matrices!$D$59,0)</f>
        <v>0</v>
      </c>
      <c r="BV233" s="375">
        <f>ROUND(((+BQ233*Matrices!$E$63)+(BQ233*Matrices!$E$67))*Matrices!$D$59,0)</f>
        <v>0</v>
      </c>
      <c r="BW233" s="386"/>
      <c r="BX233" s="751"/>
      <c r="BY233" s="389" t="s">
        <v>272</v>
      </c>
      <c r="BZ233" s="388">
        <v>32231</v>
      </c>
      <c r="CA233" s="388"/>
      <c r="CB233" s="388"/>
      <c r="CC233" s="387"/>
      <c r="CD233" s="382"/>
      <c r="CE233" s="375">
        <f>ROUND(((+BZ233*Matrices!$C$63)+(BZ233*Matrices!$E$67))*Matrices!$D$59,0)</f>
        <v>4952938</v>
      </c>
      <c r="CF233" s="375">
        <f>ROUND(((+CA233*Matrices!$D$63)+(CA233*Matrices!$E$67))*Matrices!$D$59,0)</f>
        <v>0</v>
      </c>
      <c r="CG233" s="375">
        <f>ROUND(((+CB233*Matrices!$E$63)+(CB233*Matrices!$E$67))*Matrices!$D$59,0)</f>
        <v>0</v>
      </c>
      <c r="CH233" s="386"/>
      <c r="CI233" s="751"/>
      <c r="CJ233" s="389" t="s">
        <v>272</v>
      </c>
      <c r="CK233" s="388">
        <f>'AY2013-14-end_of_course'!D50</f>
        <v>29514.000599999999</v>
      </c>
      <c r="CL233" s="388"/>
      <c r="CM233" s="388"/>
      <c r="CN233" s="387"/>
      <c r="CO233" s="382"/>
      <c r="CP233" s="375">
        <f>ROUND(((+CK233*Matrices!$C$63)+(CK233*Matrices!$E$67))*Matrices!$D$59,0)</f>
        <v>4535416</v>
      </c>
      <c r="CQ233" s="375">
        <f>ROUND(((+CL233*Matrices!$D$63)+(CL233*Matrices!$E$67))*Matrices!$D$59,0)</f>
        <v>0</v>
      </c>
      <c r="CR233" s="375">
        <f>ROUND(((+CM233*Matrices!$E$63)+(CM233*Matrices!$E$67))*Matrices!$D$59,0)</f>
        <v>0</v>
      </c>
    </row>
    <row r="234" spans="1:96" x14ac:dyDescent="0.2">
      <c r="B234" s="748"/>
      <c r="C234" s="385" t="s">
        <v>270</v>
      </c>
      <c r="D234" s="384">
        <f>D233/D232</f>
        <v>0.78498389308461936</v>
      </c>
      <c r="E234" s="384">
        <f>IFERROR(E233/E232,0)</f>
        <v>0</v>
      </c>
      <c r="F234" s="384">
        <f>IFERROR(F233/F232,0)</f>
        <v>0</v>
      </c>
      <c r="G234" s="383"/>
      <c r="H234" s="382"/>
      <c r="I234" s="381"/>
      <c r="J234" s="381"/>
      <c r="K234" s="381"/>
      <c r="M234" s="748"/>
      <c r="N234" s="385" t="s">
        <v>270</v>
      </c>
      <c r="O234" s="384">
        <f>O233/O232</f>
        <v>0.7940827739285955</v>
      </c>
      <c r="P234" s="384">
        <f>IFERROR(P233/P232,0)</f>
        <v>0</v>
      </c>
      <c r="Q234" s="384">
        <f>IFERROR(Q233/Q232,0)</f>
        <v>0</v>
      </c>
      <c r="R234" s="383"/>
      <c r="S234" s="382"/>
      <c r="T234" s="381"/>
      <c r="U234" s="381"/>
      <c r="V234" s="381"/>
      <c r="W234" s="383"/>
      <c r="X234" s="748"/>
      <c r="Y234" s="385" t="s">
        <v>270</v>
      </c>
      <c r="Z234" s="384">
        <f>Z233/Z232</f>
        <v>0.82672935295275762</v>
      </c>
      <c r="AA234" s="384">
        <f>IFERROR(AA233/AA232,0)</f>
        <v>0</v>
      </c>
      <c r="AB234" s="384">
        <f>IFERROR(AB233/AB232,0)</f>
        <v>0</v>
      </c>
      <c r="AC234" s="383"/>
      <c r="AD234" s="382"/>
      <c r="AE234" s="381"/>
      <c r="AF234" s="381"/>
      <c r="AG234" s="381"/>
      <c r="AI234" s="748"/>
      <c r="AJ234" s="385"/>
      <c r="AK234" s="384"/>
      <c r="AL234" s="384"/>
      <c r="AM234" s="384"/>
      <c r="AO234" s="370"/>
      <c r="AP234" s="386"/>
      <c r="AQ234" s="752"/>
      <c r="AR234" s="385" t="s">
        <v>271</v>
      </c>
      <c r="AS234" s="384">
        <f>IFERROR(AS233/AS232,0)</f>
        <v>0.80328366269283091</v>
      </c>
      <c r="AT234" s="384">
        <f>IFERROR(AT233/AT232,0)</f>
        <v>0</v>
      </c>
      <c r="AU234" s="384">
        <f>IFERROR(AU233/AU232,0)</f>
        <v>0</v>
      </c>
      <c r="AV234" s="383"/>
      <c r="AW234" s="382"/>
      <c r="AX234" s="381"/>
      <c r="AY234" s="381"/>
      <c r="AZ234" s="381"/>
      <c r="BA234" s="386"/>
      <c r="BB234" s="752"/>
      <c r="BC234" s="385" t="s">
        <v>271</v>
      </c>
      <c r="BD234" s="384">
        <f>IFERROR(BD233/BD232,0)</f>
        <v>0.74948659959967767</v>
      </c>
      <c r="BE234" s="384">
        <f>IFERROR(BE233/BE232,0)</f>
        <v>0</v>
      </c>
      <c r="BF234" s="384">
        <f>IFERROR(BF233/BF232,0)</f>
        <v>0</v>
      </c>
      <c r="BG234" s="383"/>
      <c r="BH234" s="382"/>
      <c r="BI234" s="381"/>
      <c r="BJ234" s="381"/>
      <c r="BK234" s="381"/>
      <c r="BM234" s="752"/>
      <c r="BN234" s="385" t="s">
        <v>270</v>
      </c>
      <c r="BO234" s="384">
        <f>IFERROR(BO233/BO232,0)</f>
        <v>0.80328366269283091</v>
      </c>
      <c r="BP234" s="384">
        <f>IFERROR(BP233/BP232,0)</f>
        <v>0</v>
      </c>
      <c r="BQ234" s="384">
        <f>IFERROR(BQ233/BQ232,0)</f>
        <v>0</v>
      </c>
      <c r="BR234" s="383"/>
      <c r="BS234" s="382"/>
      <c r="BT234" s="381"/>
      <c r="BU234" s="381"/>
      <c r="BV234" s="381"/>
      <c r="BW234" s="386"/>
      <c r="BX234" s="752"/>
      <c r="BY234" s="385" t="s">
        <v>270</v>
      </c>
      <c r="BZ234" s="384">
        <f>BZ233/BZ232</f>
        <v>0.83288542043516456</v>
      </c>
      <c r="CA234" s="384" t="str">
        <f>IFERROR(CA233/CA232,"")</f>
        <v/>
      </c>
      <c r="CB234" s="384" t="str">
        <f>IFERROR(CB233/CB232,"")</f>
        <v/>
      </c>
      <c r="CC234" s="383"/>
      <c r="CD234" s="382"/>
      <c r="CE234" s="381"/>
      <c r="CF234" s="381"/>
      <c r="CG234" s="381"/>
      <c r="CH234" s="386"/>
      <c r="CI234" s="752"/>
      <c r="CJ234" s="385" t="s">
        <v>270</v>
      </c>
      <c r="CK234" s="384">
        <f>CK233/CK232</f>
        <v>0.84912827550491976</v>
      </c>
      <c r="CL234" s="384" t="str">
        <f>IFERROR(CL233/CL232,"")</f>
        <v/>
      </c>
      <c r="CM234" s="384" t="str">
        <f>IFERROR(CM233/CM232,"")</f>
        <v/>
      </c>
      <c r="CN234" s="383"/>
      <c r="CO234" s="382"/>
      <c r="CP234" s="381"/>
      <c r="CQ234" s="381"/>
      <c r="CR234" s="381"/>
    </row>
    <row r="235" spans="1:96" x14ac:dyDescent="0.2">
      <c r="B235" s="746" t="s">
        <v>224</v>
      </c>
      <c r="C235" s="391" t="s">
        <v>274</v>
      </c>
      <c r="D235" s="390">
        <f>(AS235+BD235+BO235)/3</f>
        <v>3231.3333333333335</v>
      </c>
      <c r="E235" s="390">
        <f>(+AT235+BE235)/2</f>
        <v>0</v>
      </c>
      <c r="F235" s="390">
        <f>(+AU235+BF235)/2</f>
        <v>0</v>
      </c>
      <c r="G235" s="386"/>
      <c r="H235" s="382" t="s">
        <v>224</v>
      </c>
      <c r="I235" s="381"/>
      <c r="J235" s="381"/>
      <c r="K235" s="381"/>
      <c r="M235" s="746" t="s">
        <v>224</v>
      </c>
      <c r="N235" s="391" t="s">
        <v>274</v>
      </c>
      <c r="O235" s="390">
        <f>(+BD235+BO235+BZ235)/3</f>
        <v>3455.3333333333335</v>
      </c>
      <c r="P235" s="390">
        <f>(+AT235+BE235+BP235)/3</f>
        <v>0</v>
      </c>
      <c r="Q235" s="390">
        <f>(+AU235+BF235+BQ235)/3</f>
        <v>0</v>
      </c>
      <c r="R235" s="386"/>
      <c r="S235" s="382" t="s">
        <v>224</v>
      </c>
      <c r="T235" s="381"/>
      <c r="U235" s="381"/>
      <c r="V235" s="381"/>
      <c r="W235" s="386"/>
      <c r="X235" s="746" t="s">
        <v>224</v>
      </c>
      <c r="Y235" s="391" t="s">
        <v>274</v>
      </c>
      <c r="Z235" s="390">
        <f>(+BO235+BZ235+CK235)/3</f>
        <v>3847.3333333333335</v>
      </c>
      <c r="AA235" s="390">
        <f>(+BE235+BP235+CA235)/3</f>
        <v>0</v>
      </c>
      <c r="AB235" s="390">
        <f>(+BF235+BQ235+CB235)/3</f>
        <v>0</v>
      </c>
      <c r="AC235" s="386"/>
      <c r="AD235" s="382" t="s">
        <v>224</v>
      </c>
      <c r="AE235" s="381"/>
      <c r="AF235" s="381"/>
      <c r="AG235" s="381"/>
      <c r="AI235" s="746" t="s">
        <v>224</v>
      </c>
      <c r="AJ235" s="391" t="s">
        <v>274</v>
      </c>
      <c r="AK235" s="390">
        <f t="shared" ref="AK235:AM236" si="112">IFERROR(Z235-O235,0)</f>
        <v>392</v>
      </c>
      <c r="AL235" s="390">
        <f t="shared" si="112"/>
        <v>0</v>
      </c>
      <c r="AM235" s="390">
        <f t="shared" si="112"/>
        <v>0</v>
      </c>
      <c r="AO235" s="370"/>
      <c r="AP235" s="386"/>
      <c r="AQ235" s="746" t="s">
        <v>224</v>
      </c>
      <c r="AR235" s="391" t="s">
        <v>275</v>
      </c>
      <c r="AS235" s="390">
        <v>2937</v>
      </c>
      <c r="AT235" s="390"/>
      <c r="AU235" s="390"/>
      <c r="AV235" s="386"/>
      <c r="AW235" s="382" t="s">
        <v>224</v>
      </c>
      <c r="AX235" s="381"/>
      <c r="AY235" s="381"/>
      <c r="AZ235" s="381"/>
      <c r="BA235" s="386"/>
      <c r="BB235" s="746" t="s">
        <v>224</v>
      </c>
      <c r="BC235" s="391" t="s">
        <v>275</v>
      </c>
      <c r="BD235" s="390">
        <v>3224</v>
      </c>
      <c r="BE235" s="390">
        <v>0</v>
      </c>
      <c r="BF235" s="390">
        <v>0</v>
      </c>
      <c r="BG235" s="386"/>
      <c r="BH235" s="382" t="s">
        <v>224</v>
      </c>
      <c r="BI235" s="381"/>
      <c r="BJ235" s="381"/>
      <c r="BK235" s="381"/>
      <c r="BM235" s="746" t="s">
        <v>224</v>
      </c>
      <c r="BN235" s="391" t="s">
        <v>274</v>
      </c>
      <c r="BO235" s="390">
        <v>3533</v>
      </c>
      <c r="BP235" s="390"/>
      <c r="BQ235" s="390"/>
      <c r="BR235" s="386"/>
      <c r="BS235" s="382" t="s">
        <v>224</v>
      </c>
      <c r="BT235" s="381"/>
      <c r="BU235" s="381"/>
      <c r="BV235" s="381"/>
      <c r="BW235" s="386"/>
      <c r="BX235" s="746" t="s">
        <v>224</v>
      </c>
      <c r="BY235" s="391" t="s">
        <v>274</v>
      </c>
      <c r="BZ235" s="390">
        <v>3609</v>
      </c>
      <c r="CA235" s="390"/>
      <c r="CB235" s="390"/>
      <c r="CC235" s="386"/>
      <c r="CD235" s="382" t="s">
        <v>224</v>
      </c>
      <c r="CE235" s="381"/>
      <c r="CF235" s="381"/>
      <c r="CG235" s="381"/>
      <c r="CH235" s="386"/>
      <c r="CI235" s="746" t="s">
        <v>224</v>
      </c>
      <c r="CJ235" s="391" t="s">
        <v>274</v>
      </c>
      <c r="CK235" s="390">
        <f>'AY2013-14-Census'!D51</f>
        <v>4400</v>
      </c>
      <c r="CL235" s="390"/>
      <c r="CM235" s="390"/>
      <c r="CN235" s="386"/>
      <c r="CO235" s="382" t="s">
        <v>224</v>
      </c>
      <c r="CP235" s="381"/>
      <c r="CQ235" s="381"/>
      <c r="CR235" s="381"/>
    </row>
    <row r="236" spans="1:96" x14ac:dyDescent="0.2">
      <c r="B236" s="747"/>
      <c r="C236" s="389" t="s">
        <v>272</v>
      </c>
      <c r="D236" s="388">
        <f>(AS236+BD236+BO236)/3</f>
        <v>2901.4861625262838</v>
      </c>
      <c r="E236" s="388">
        <f>(+AT236+BE236)/2</f>
        <v>0</v>
      </c>
      <c r="F236" s="388">
        <f>(+AU236+BF236)/2</f>
        <v>0</v>
      </c>
      <c r="G236" s="387"/>
      <c r="H236" s="382"/>
      <c r="I236" s="375">
        <f>ROUND(((+D236*Matrices!$C$64)+(D236*Matrices!$E$67))*Matrices!$D$59,0)</f>
        <v>636963</v>
      </c>
      <c r="J236" s="375">
        <f>ROUND(((+E236*Matrices!$D$64)+(E236*Matrices!$E$67))*Matrices!$D$59,0)</f>
        <v>0</v>
      </c>
      <c r="K236" s="375">
        <f>ROUND(((+F236*Matrices!$E$64)+(F236*Matrices!$E$67))*Matrices!$D$59,0)</f>
        <v>0</v>
      </c>
      <c r="M236" s="747"/>
      <c r="N236" s="389" t="s">
        <v>272</v>
      </c>
      <c r="O236" s="388">
        <f>(+BD236+BO236+BZ236)/3</f>
        <v>3075.7047680551073</v>
      </c>
      <c r="P236" s="388">
        <f>(+AT236+BE236+BP236)/3</f>
        <v>0</v>
      </c>
      <c r="Q236" s="388">
        <f>(+AU236+BF236+BQ236)/3</f>
        <v>0</v>
      </c>
      <c r="R236" s="387"/>
      <c r="S236" s="382"/>
      <c r="T236" s="375">
        <f>ROUND(((+O236*Matrices!$C$64)+(O236*Matrices!$E$67))*Matrices!$D$59,0)</f>
        <v>675209</v>
      </c>
      <c r="U236" s="375">
        <f>ROUND(((+P236*Matrices!$D$64)+(P236*Matrices!$E$67))*Matrices!$D$59,0)</f>
        <v>0</v>
      </c>
      <c r="V236" s="375">
        <f>ROUND(((+Q236*Matrices!$E$64)+(Q236*Matrices!$E$67))*Matrices!$D$59,0)</f>
        <v>0</v>
      </c>
      <c r="W236" s="387"/>
      <c r="X236" s="747"/>
      <c r="Y236" s="389" t="s">
        <v>272</v>
      </c>
      <c r="Z236" s="388">
        <f>(+BO236+BZ236+CK236)/3</f>
        <v>3405.6666666666665</v>
      </c>
      <c r="AA236" s="388">
        <f>(+BE236+BP236+CA236)/3</f>
        <v>0</v>
      </c>
      <c r="AB236" s="388">
        <f>(+BF236+BQ236+CB236)/3</f>
        <v>0</v>
      </c>
      <c r="AC236" s="387"/>
      <c r="AD236" s="382"/>
      <c r="AE236" s="375">
        <f>ROUND(((+Z236*Matrices!$C$64)+(Z236*Matrices!$E$67))*Matrices!$D$59,0)</f>
        <v>747646</v>
      </c>
      <c r="AF236" s="375">
        <f>ROUND(((+AA236*Matrices!$D$64)+(AA236*Matrices!$E$67))*Matrices!$D$59,0)</f>
        <v>0</v>
      </c>
      <c r="AG236" s="375">
        <f>ROUND(((+AB236*Matrices!$E$64)+(AB236*Matrices!$E$67))*Matrices!$D$59,0)</f>
        <v>0</v>
      </c>
      <c r="AI236" s="747"/>
      <c r="AJ236" s="389" t="s">
        <v>272</v>
      </c>
      <c r="AK236" s="388">
        <f t="shared" si="112"/>
        <v>329.96189861155926</v>
      </c>
      <c r="AL236" s="388">
        <f t="shared" si="112"/>
        <v>0</v>
      </c>
      <c r="AM236" s="388">
        <f t="shared" si="112"/>
        <v>0</v>
      </c>
      <c r="AO236" s="370"/>
      <c r="AP236" s="386"/>
      <c r="AQ236" s="751"/>
      <c r="AR236" s="389" t="s">
        <v>273</v>
      </c>
      <c r="AS236" s="388">
        <f>AS235*BO237</f>
        <v>2659.3441834135297</v>
      </c>
      <c r="AT236" s="388"/>
      <c r="AU236" s="388"/>
      <c r="AV236" s="387"/>
      <c r="AW236" s="382"/>
      <c r="AX236" s="375">
        <f>ROUND(((+AS236*Matrices!$C$64)+(AS236*Matrices!$E$67))*Matrices!$D$59,0)</f>
        <v>583806</v>
      </c>
      <c r="AY236" s="375">
        <f>ROUND(((+AT236*Matrices!$D$64)+(AT236*Matrices!$E$67))*Matrices!$D$59,0)</f>
        <v>0</v>
      </c>
      <c r="AZ236" s="375">
        <f>ROUND(((+AU236*Matrices!$E$64)+(AU236*Matrices!$E$67))*Matrices!$D$59,0)</f>
        <v>0</v>
      </c>
      <c r="BA236" s="386"/>
      <c r="BB236" s="751"/>
      <c r="BC236" s="389" t="s">
        <v>273</v>
      </c>
      <c r="BD236" s="388">
        <v>2846.1143041653213</v>
      </c>
      <c r="BE236" s="388">
        <v>0</v>
      </c>
      <c r="BF236" s="388">
        <v>0</v>
      </c>
      <c r="BG236" s="387"/>
      <c r="BH236" s="382"/>
      <c r="BI236" s="375">
        <f>ROUND(((+BD236*Matrices!$C$64)+(BD236*Matrices!$E$67))*Matrices!$D$59,0)</f>
        <v>624807</v>
      </c>
      <c r="BJ236" s="375">
        <f>ROUND(((+BE236*Matrices!$D$64)+(BE236*Matrices!$E$67))*Matrices!$D$59,0)</f>
        <v>0</v>
      </c>
      <c r="BK236" s="375">
        <f>ROUND(((+BF236*Matrices!$E$64)+(BF236*Matrices!$E$67))*Matrices!$D$59,0)</f>
        <v>0</v>
      </c>
      <c r="BM236" s="751"/>
      <c r="BN236" s="389" t="s">
        <v>272</v>
      </c>
      <c r="BO236" s="388">
        <v>3199</v>
      </c>
      <c r="BP236" s="388"/>
      <c r="BQ236" s="388"/>
      <c r="BR236" s="387"/>
      <c r="BS236" s="382"/>
      <c r="BT236" s="375">
        <f>ROUND(((+BO236*Matrices!$C$64)+(BO236*Matrices!$E$67))*Matrices!$D$59,0)</f>
        <v>702276</v>
      </c>
      <c r="BU236" s="375">
        <f>ROUND(((+BP236*Matrices!$D$64)+(BP236*Matrices!$E$67))*Matrices!$D$59,0)</f>
        <v>0</v>
      </c>
      <c r="BV236" s="375">
        <f>ROUND(((+BQ236*Matrices!$E$64)+(BQ236*Matrices!$E$67))*Matrices!$D$59,0)</f>
        <v>0</v>
      </c>
      <c r="BW236" s="386"/>
      <c r="BX236" s="751"/>
      <c r="BY236" s="389" t="s">
        <v>272</v>
      </c>
      <c r="BZ236" s="388">
        <v>3182</v>
      </c>
      <c r="CA236" s="388"/>
      <c r="CB236" s="388"/>
      <c r="CC236" s="387"/>
      <c r="CD236" s="382"/>
      <c r="CE236" s="375">
        <f>ROUND(((+BZ236*Matrices!$C$64)+(BZ236*Matrices!$E$67))*Matrices!$D$59,0)</f>
        <v>698544</v>
      </c>
      <c r="CF236" s="375">
        <f>ROUND(((+CA236*Matrices!$D$64)+(CA236*Matrices!$E$67))*Matrices!$D$59,0)</f>
        <v>0</v>
      </c>
      <c r="CG236" s="375">
        <f>ROUND(((+CB236*Matrices!$E$64)+(CB236*Matrices!$E$67))*Matrices!$D$59,0)</f>
        <v>0</v>
      </c>
      <c r="CH236" s="386"/>
      <c r="CI236" s="751"/>
      <c r="CJ236" s="389" t="s">
        <v>272</v>
      </c>
      <c r="CK236" s="388">
        <f>'AY2013-14-end_of_course'!D51</f>
        <v>3836</v>
      </c>
      <c r="CL236" s="388"/>
      <c r="CM236" s="388"/>
      <c r="CN236" s="387"/>
      <c r="CO236" s="382"/>
      <c r="CP236" s="375">
        <f>ROUND(((+CK236*Matrices!$C$64)+(CK236*Matrices!$E$67))*Matrices!$D$59,0)</f>
        <v>842117</v>
      </c>
      <c r="CQ236" s="375">
        <f>ROUND(((+CL236*Matrices!$D$64)+(CL236*Matrices!$E$67))*Matrices!$D$59,0)</f>
        <v>0</v>
      </c>
      <c r="CR236" s="375">
        <f>ROUND(((+CM236*Matrices!$E$64)+(CM236*Matrices!$E$67))*Matrices!$D$59,0)</f>
        <v>0</v>
      </c>
    </row>
    <row r="237" spans="1:96" x14ac:dyDescent="0.2">
      <c r="B237" s="748"/>
      <c r="C237" s="385" t="s">
        <v>270</v>
      </c>
      <c r="D237" s="384">
        <f>D236/D235</f>
        <v>0.89792227022682602</v>
      </c>
      <c r="E237" s="384">
        <f>IFERROR(E236/E235,0)</f>
        <v>0</v>
      </c>
      <c r="F237" s="384">
        <f>IFERROR(F236/F235,0)</f>
        <v>0</v>
      </c>
      <c r="G237" s="383"/>
      <c r="H237" s="382"/>
      <c r="I237" s="381"/>
      <c r="J237" s="381"/>
      <c r="K237" s="381"/>
      <c r="M237" s="748"/>
      <c r="N237" s="385" t="s">
        <v>270</v>
      </c>
      <c r="O237" s="384">
        <f>O236/O235</f>
        <v>0.89013257805955248</v>
      </c>
      <c r="P237" s="384">
        <f>IFERROR(P236/P235,0)</f>
        <v>0</v>
      </c>
      <c r="Q237" s="384">
        <f>IFERROR(Q236/Q235,0)</f>
        <v>0</v>
      </c>
      <c r="R237" s="383"/>
      <c r="S237" s="382"/>
      <c r="T237" s="381"/>
      <c r="U237" s="381"/>
      <c r="V237" s="381"/>
      <c r="W237" s="383"/>
      <c r="X237" s="748"/>
      <c r="Y237" s="385" t="s">
        <v>270</v>
      </c>
      <c r="Z237" s="384">
        <f>Z236/Z235</f>
        <v>0.88520187142609597</v>
      </c>
      <c r="AA237" s="384">
        <f>IFERROR(AA236/AA235,0)</f>
        <v>0</v>
      </c>
      <c r="AB237" s="384">
        <f>IFERROR(AB236/AB235,0)</f>
        <v>0</v>
      </c>
      <c r="AC237" s="383"/>
      <c r="AD237" s="382"/>
      <c r="AE237" s="381"/>
      <c r="AF237" s="381"/>
      <c r="AG237" s="381"/>
      <c r="AI237" s="748"/>
      <c r="AJ237" s="385"/>
      <c r="AK237" s="384"/>
      <c r="AL237" s="384"/>
      <c r="AM237" s="384"/>
      <c r="AO237" s="370"/>
      <c r="AP237" s="386"/>
      <c r="AQ237" s="752"/>
      <c r="AR237" s="385" t="s">
        <v>271</v>
      </c>
      <c r="AS237" s="384">
        <f>IFERROR(AS236/AS235,0)</f>
        <v>0.90546277950750076</v>
      </c>
      <c r="AT237" s="384">
        <f>IFERROR(AT236/AT235,0)</f>
        <v>0</v>
      </c>
      <c r="AU237" s="384">
        <f>IFERROR(AU236/AU235,0)</f>
        <v>0</v>
      </c>
      <c r="AV237" s="383"/>
      <c r="AW237" s="382"/>
      <c r="AX237" s="381"/>
      <c r="AY237" s="381"/>
      <c r="AZ237" s="381"/>
      <c r="BA237" s="386"/>
      <c r="BB237" s="752"/>
      <c r="BC237" s="385" t="s">
        <v>271</v>
      </c>
      <c r="BD237" s="384">
        <f>IFERROR(BD236/BD235,0)</f>
        <v>0.88278979657733292</v>
      </c>
      <c r="BE237" s="384">
        <f>IFERROR(BE236/BE235,0)</f>
        <v>0</v>
      </c>
      <c r="BF237" s="384">
        <f>IFERROR(BF236/BF235,0)</f>
        <v>0</v>
      </c>
      <c r="BG237" s="383"/>
      <c r="BH237" s="382"/>
      <c r="BI237" s="381"/>
      <c r="BJ237" s="381"/>
      <c r="BK237" s="381"/>
      <c r="BM237" s="752"/>
      <c r="BN237" s="385" t="s">
        <v>270</v>
      </c>
      <c r="BO237" s="384">
        <f>IFERROR(BO236/BO235,0)</f>
        <v>0.90546277950750076</v>
      </c>
      <c r="BP237" s="384">
        <f>IFERROR(BP236/BP235,0)</f>
        <v>0</v>
      </c>
      <c r="BQ237" s="384">
        <f>IFERROR(BQ236/BQ235,0)</f>
        <v>0</v>
      </c>
      <c r="BR237" s="383"/>
      <c r="BS237" s="382"/>
      <c r="BT237" s="381"/>
      <c r="BU237" s="381"/>
      <c r="BV237" s="381"/>
      <c r="BW237" s="386"/>
      <c r="BX237" s="752"/>
      <c r="BY237" s="385" t="s">
        <v>270</v>
      </c>
      <c r="BZ237" s="384">
        <f>BZ236/BZ235</f>
        <v>0.88168467719589916</v>
      </c>
      <c r="CA237" s="384" t="str">
        <f>IFERROR(CA236/CA235,"")</f>
        <v/>
      </c>
      <c r="CB237" s="384" t="str">
        <f>IFERROR(CB236/CB235,"")</f>
        <v/>
      </c>
      <c r="CC237" s="383"/>
      <c r="CD237" s="382"/>
      <c r="CE237" s="381"/>
      <c r="CF237" s="381"/>
      <c r="CG237" s="381"/>
      <c r="CH237" s="386"/>
      <c r="CI237" s="752"/>
      <c r="CJ237" s="385" t="s">
        <v>270</v>
      </c>
      <c r="CK237" s="384">
        <f>CK236/CK235</f>
        <v>0.87181818181818183</v>
      </c>
      <c r="CL237" s="384" t="str">
        <f>IFERROR(CL236/CL235,"")</f>
        <v/>
      </c>
      <c r="CM237" s="384" t="str">
        <f>IFERROR(CM236/CM235,"")</f>
        <v/>
      </c>
      <c r="CN237" s="383"/>
      <c r="CO237" s="382"/>
      <c r="CP237" s="381"/>
      <c r="CQ237" s="381"/>
      <c r="CR237" s="381"/>
    </row>
    <row r="238" spans="1:96" x14ac:dyDescent="0.2">
      <c r="B238" s="746" t="s">
        <v>223</v>
      </c>
      <c r="C238" s="391" t="s">
        <v>274</v>
      </c>
      <c r="D238" s="390">
        <f>(AS238+BD238+BO238)/3</f>
        <v>2520.6666666666665</v>
      </c>
      <c r="E238" s="390">
        <f>(+AT238+BE238)/2</f>
        <v>0</v>
      </c>
      <c r="F238" s="390">
        <f>(+AU238+BF238)/2</f>
        <v>0</v>
      </c>
      <c r="G238" s="386"/>
      <c r="H238" s="382" t="s">
        <v>223</v>
      </c>
      <c r="I238" s="381"/>
      <c r="J238" s="381"/>
      <c r="K238" s="381"/>
      <c r="M238" s="746" t="s">
        <v>223</v>
      </c>
      <c r="N238" s="391" t="s">
        <v>274</v>
      </c>
      <c r="O238" s="390">
        <f>(+BD238+BO238+BZ238)/3</f>
        <v>2670.3333333333335</v>
      </c>
      <c r="P238" s="390">
        <f>(+AT238+BE238+BP238)/3</f>
        <v>0</v>
      </c>
      <c r="Q238" s="390">
        <f>(+AU238+BF238+BQ238)/3</f>
        <v>0</v>
      </c>
      <c r="R238" s="386"/>
      <c r="S238" s="382" t="s">
        <v>223</v>
      </c>
      <c r="T238" s="381"/>
      <c r="U238" s="381"/>
      <c r="V238" s="381"/>
      <c r="W238" s="386"/>
      <c r="X238" s="746" t="s">
        <v>223</v>
      </c>
      <c r="Y238" s="391" t="s">
        <v>274</v>
      </c>
      <c r="Z238" s="390">
        <f>(+BO238+BZ238+CK238)/3</f>
        <v>2759.6666666666665</v>
      </c>
      <c r="AA238" s="390">
        <f>(+BE238+BP238+CA238)/3</f>
        <v>0</v>
      </c>
      <c r="AB238" s="390">
        <f>(+BF238+BQ238+CB238)/3</f>
        <v>0</v>
      </c>
      <c r="AC238" s="386"/>
      <c r="AD238" s="382" t="s">
        <v>223</v>
      </c>
      <c r="AE238" s="381"/>
      <c r="AF238" s="381"/>
      <c r="AG238" s="381"/>
      <c r="AI238" s="746" t="s">
        <v>223</v>
      </c>
      <c r="AJ238" s="391" t="s">
        <v>274</v>
      </c>
      <c r="AK238" s="390">
        <f t="shared" ref="AK238:AM239" si="113">IFERROR(Z238-O238,0)</f>
        <v>89.33333333333303</v>
      </c>
      <c r="AL238" s="390">
        <f t="shared" si="113"/>
        <v>0</v>
      </c>
      <c r="AM238" s="390">
        <f t="shared" si="113"/>
        <v>0</v>
      </c>
      <c r="AO238" s="370"/>
      <c r="AP238" s="386"/>
      <c r="AQ238" s="746" t="s">
        <v>223</v>
      </c>
      <c r="AR238" s="391" t="s">
        <v>275</v>
      </c>
      <c r="AS238" s="390">
        <v>2145</v>
      </c>
      <c r="AT238" s="390"/>
      <c r="AU238" s="390"/>
      <c r="AV238" s="386"/>
      <c r="AW238" s="382" t="s">
        <v>223</v>
      </c>
      <c r="AX238" s="381"/>
      <c r="AY238" s="381"/>
      <c r="AZ238" s="381"/>
      <c r="BA238" s="386"/>
      <c r="BB238" s="746" t="s">
        <v>223</v>
      </c>
      <c r="BC238" s="391" t="s">
        <v>275</v>
      </c>
      <c r="BD238" s="390">
        <v>2602</v>
      </c>
      <c r="BE238" s="390">
        <v>0</v>
      </c>
      <c r="BF238" s="390">
        <v>0</v>
      </c>
      <c r="BG238" s="386"/>
      <c r="BH238" s="382" t="s">
        <v>223</v>
      </c>
      <c r="BI238" s="381"/>
      <c r="BJ238" s="381"/>
      <c r="BK238" s="381"/>
      <c r="BM238" s="746" t="s">
        <v>223</v>
      </c>
      <c r="BN238" s="391" t="s">
        <v>274</v>
      </c>
      <c r="BO238" s="390">
        <v>2815</v>
      </c>
      <c r="BP238" s="390"/>
      <c r="BQ238" s="390"/>
      <c r="BR238" s="386"/>
      <c r="BS238" s="382" t="s">
        <v>223</v>
      </c>
      <c r="BT238" s="381"/>
      <c r="BU238" s="381"/>
      <c r="BV238" s="381"/>
      <c r="BW238" s="386"/>
      <c r="BX238" s="746" t="s">
        <v>223</v>
      </c>
      <c r="BY238" s="391" t="s">
        <v>274</v>
      </c>
      <c r="BZ238" s="390">
        <v>2594</v>
      </c>
      <c r="CA238" s="390"/>
      <c r="CB238" s="390"/>
      <c r="CC238" s="386"/>
      <c r="CD238" s="382" t="s">
        <v>223</v>
      </c>
      <c r="CE238" s="381"/>
      <c r="CF238" s="381"/>
      <c r="CG238" s="381"/>
      <c r="CH238" s="386"/>
      <c r="CI238" s="746" t="s">
        <v>223</v>
      </c>
      <c r="CJ238" s="391" t="s">
        <v>274</v>
      </c>
      <c r="CK238" s="390">
        <f>'AY2013-14-Census'!D52</f>
        <v>2870</v>
      </c>
      <c r="CL238" s="390"/>
      <c r="CM238" s="390"/>
      <c r="CN238" s="386"/>
      <c r="CO238" s="382" t="s">
        <v>223</v>
      </c>
      <c r="CP238" s="381"/>
      <c r="CQ238" s="381"/>
      <c r="CR238" s="381"/>
    </row>
    <row r="239" spans="1:96" x14ac:dyDescent="0.2">
      <c r="B239" s="747"/>
      <c r="C239" s="389" t="s">
        <v>272</v>
      </c>
      <c r="D239" s="388">
        <f>(AS239+BD239+BO239)/3</f>
        <v>2315.6148563661718</v>
      </c>
      <c r="E239" s="388">
        <f>(+AT239+BE239)/2</f>
        <v>0</v>
      </c>
      <c r="F239" s="388">
        <f>(+AU239+BF239)/2</f>
        <v>0</v>
      </c>
      <c r="G239" s="387"/>
      <c r="H239" s="382"/>
      <c r="I239" s="375">
        <f>ROUND(((+D239*Matrices!$C$65)+(D239*Matrices!$E$67))*Matrices!$D$59,0)</f>
        <v>790759</v>
      </c>
      <c r="J239" s="375">
        <f>ROUND(((+E239*Matrices!$D$65)+(E239*Matrices!$E$67))*Matrices!$D$59,0)</f>
        <v>0</v>
      </c>
      <c r="K239" s="375">
        <f>ROUND(((+F239*Matrices!$E$65)+(F239*Matrices!$E$67))*Matrices!$D$59,0)</f>
        <v>0</v>
      </c>
      <c r="M239" s="747"/>
      <c r="N239" s="389" t="s">
        <v>272</v>
      </c>
      <c r="O239" s="388">
        <f>(+BD239+BO239+BZ239)/3</f>
        <v>2450.9381245722107</v>
      </c>
      <c r="P239" s="388">
        <f>(+AT239+BE239+BP239)/3</f>
        <v>0</v>
      </c>
      <c r="Q239" s="388">
        <f>(+AU239+BF239+BQ239)/3</f>
        <v>0</v>
      </c>
      <c r="R239" s="387"/>
      <c r="S239" s="382"/>
      <c r="T239" s="375">
        <f>ROUND(((+O239*Matrices!$C$65)+(O239*Matrices!$E$67))*Matrices!$D$59,0)</f>
        <v>836971</v>
      </c>
      <c r="U239" s="375">
        <f>ROUND(((+P239*Matrices!$D$65)+(P239*Matrices!$E$67))*Matrices!$D$59,0)</f>
        <v>0</v>
      </c>
      <c r="V239" s="375">
        <f>ROUND(((+Q239*Matrices!$E$65)+(Q239*Matrices!$E$67))*Matrices!$D$59,0)</f>
        <v>0</v>
      </c>
      <c r="W239" s="387"/>
      <c r="X239" s="747"/>
      <c r="Y239" s="389" t="s">
        <v>272</v>
      </c>
      <c r="Z239" s="388">
        <f>(+BO239+BZ239+CK239)/3</f>
        <v>2519.3333333333335</v>
      </c>
      <c r="AA239" s="388">
        <f>(+BE239+BP239+CA239)/3</f>
        <v>0</v>
      </c>
      <c r="AB239" s="388">
        <f>(+BF239+BQ239+CB239)/3</f>
        <v>0</v>
      </c>
      <c r="AC239" s="387"/>
      <c r="AD239" s="382"/>
      <c r="AE239" s="375">
        <f>ROUND(((+Z239*Matrices!$C$65)+(Z239*Matrices!$E$67))*Matrices!$D$59,0)</f>
        <v>860327</v>
      </c>
      <c r="AF239" s="375">
        <f>ROUND(((+AA239*Matrices!$D$65)+(AA239*Matrices!$E$67))*Matrices!$D$59,0)</f>
        <v>0</v>
      </c>
      <c r="AG239" s="375">
        <f>ROUND(((+AB239*Matrices!$E$65)+(AB239*Matrices!$E$67))*Matrices!$D$59,0)</f>
        <v>0</v>
      </c>
      <c r="AI239" s="747"/>
      <c r="AJ239" s="389" t="s">
        <v>272</v>
      </c>
      <c r="AK239" s="388">
        <f t="shared" si="113"/>
        <v>68.395208761122831</v>
      </c>
      <c r="AL239" s="388">
        <f t="shared" si="113"/>
        <v>0</v>
      </c>
      <c r="AM239" s="388">
        <f t="shared" si="113"/>
        <v>0</v>
      </c>
      <c r="AO239" s="370"/>
      <c r="AP239" s="386"/>
      <c r="AQ239" s="751"/>
      <c r="AR239" s="389" t="s">
        <v>273</v>
      </c>
      <c r="AS239" s="388">
        <f>AS238*BO240</f>
        <v>1988.0301953818828</v>
      </c>
      <c r="AT239" s="388"/>
      <c r="AU239" s="388"/>
      <c r="AV239" s="387"/>
      <c r="AW239" s="382"/>
      <c r="AX239" s="375">
        <f>ROUND(((+AS239*Matrices!$C$65)+(AS239*Matrices!$E$67))*Matrices!$D$59,0)</f>
        <v>678892</v>
      </c>
      <c r="AY239" s="375">
        <f>ROUND(((+AT239*Matrices!$D$65)+(AT239*Matrices!$E$67))*Matrices!$D$59,0)</f>
        <v>0</v>
      </c>
      <c r="AZ239" s="375">
        <f>ROUND(((+AU239*Matrices!$E$65)+(AU239*Matrices!$E$67))*Matrices!$D$59,0)</f>
        <v>0</v>
      </c>
      <c r="BA239" s="386"/>
      <c r="BB239" s="751"/>
      <c r="BC239" s="389" t="s">
        <v>273</v>
      </c>
      <c r="BD239" s="388">
        <v>2349.8143737166324</v>
      </c>
      <c r="BE239" s="388">
        <v>0</v>
      </c>
      <c r="BF239" s="388">
        <v>0</v>
      </c>
      <c r="BG239" s="387"/>
      <c r="BH239" s="382"/>
      <c r="BI239" s="375">
        <f>ROUND(((+BD239*Matrices!$C$65)+(BD239*Matrices!$E$67))*Matrices!$D$59,0)</f>
        <v>802438</v>
      </c>
      <c r="BJ239" s="375">
        <f>ROUND(((+BE239*Matrices!$D$65)+(BE239*Matrices!$E$67))*Matrices!$D$59,0)</f>
        <v>0</v>
      </c>
      <c r="BK239" s="375">
        <f>ROUND(((+BF239*Matrices!$E$65)+(BF239*Matrices!$E$67))*Matrices!$D$59,0)</f>
        <v>0</v>
      </c>
      <c r="BM239" s="751"/>
      <c r="BN239" s="389" t="s">
        <v>272</v>
      </c>
      <c r="BO239" s="388">
        <v>2609</v>
      </c>
      <c r="BP239" s="388"/>
      <c r="BQ239" s="388"/>
      <c r="BR239" s="387"/>
      <c r="BS239" s="382"/>
      <c r="BT239" s="375">
        <f>ROUND(((+BO239*Matrices!$C$65)+(BO239*Matrices!$E$67))*Matrices!$D$59,0)</f>
        <v>890947</v>
      </c>
      <c r="BU239" s="375">
        <f>ROUND(((+BP239*Matrices!$D$65)+(BP239*Matrices!$E$67))*Matrices!$D$59,0)</f>
        <v>0</v>
      </c>
      <c r="BV239" s="375">
        <f>ROUND(((+BQ239*Matrices!$E$65)+(BQ239*Matrices!$E$67))*Matrices!$D$59,0)</f>
        <v>0</v>
      </c>
      <c r="BW239" s="386"/>
      <c r="BX239" s="751"/>
      <c r="BY239" s="389" t="s">
        <v>272</v>
      </c>
      <c r="BZ239" s="388">
        <v>2394</v>
      </c>
      <c r="CA239" s="388"/>
      <c r="CB239" s="388"/>
      <c r="CC239" s="387"/>
      <c r="CD239" s="382"/>
      <c r="CE239" s="375">
        <f>ROUND(((+BZ239*Matrices!$C$65)+(BZ239*Matrices!$E$67))*Matrices!$D$59,0)</f>
        <v>817527</v>
      </c>
      <c r="CF239" s="375">
        <f>ROUND(((+CA239*Matrices!$D$65)+(CA239*Matrices!$E$67))*Matrices!$D$59,0)</f>
        <v>0</v>
      </c>
      <c r="CG239" s="375">
        <f>ROUND(((+CB239*Matrices!$E$65)+(CB239*Matrices!$E$67))*Matrices!$D$59,0)</f>
        <v>0</v>
      </c>
      <c r="CH239" s="386"/>
      <c r="CI239" s="751"/>
      <c r="CJ239" s="389" t="s">
        <v>272</v>
      </c>
      <c r="CK239" s="388">
        <f>'AY2013-14-end_of_course'!D52</f>
        <v>2555</v>
      </c>
      <c r="CL239" s="388"/>
      <c r="CM239" s="388"/>
      <c r="CN239" s="387"/>
      <c r="CO239" s="382"/>
      <c r="CP239" s="375">
        <f>ROUND(((+CK239*Matrices!$C$65)+(CK239*Matrices!$E$67))*Matrices!$D$59,0)</f>
        <v>872507</v>
      </c>
      <c r="CQ239" s="375">
        <f>ROUND(((+CL239*Matrices!$D$65)+(CL239*Matrices!$E$67))*Matrices!$D$59,0)</f>
        <v>0</v>
      </c>
      <c r="CR239" s="375">
        <f>ROUND(((+CM239*Matrices!$E$65)+(CM239*Matrices!$E$67))*Matrices!$D$59,0)</f>
        <v>0</v>
      </c>
    </row>
    <row r="240" spans="1:96" x14ac:dyDescent="0.2">
      <c r="B240" s="748"/>
      <c r="C240" s="385" t="s">
        <v>270</v>
      </c>
      <c r="D240" s="384">
        <f>D239/D238</f>
        <v>0.918651754707553</v>
      </c>
      <c r="E240" s="384">
        <f>IFERROR(E239/E238,0)</f>
        <v>0</v>
      </c>
      <c r="F240" s="384">
        <f>IFERROR(F239/F238,0)</f>
        <v>0</v>
      </c>
      <c r="G240" s="383"/>
      <c r="H240" s="382"/>
      <c r="I240" s="381"/>
      <c r="J240" s="381"/>
      <c r="K240" s="381"/>
      <c r="M240" s="748"/>
      <c r="N240" s="385" t="s">
        <v>270</v>
      </c>
      <c r="O240" s="384">
        <f>O239/O238</f>
        <v>0.917839767034906</v>
      </c>
      <c r="P240" s="384">
        <f>IFERROR(P239/P238,0)</f>
        <v>0</v>
      </c>
      <c r="Q240" s="384">
        <f>IFERROR(Q239/Q238,0)</f>
        <v>0</v>
      </c>
      <c r="R240" s="383"/>
      <c r="S240" s="382"/>
      <c r="T240" s="381"/>
      <c r="U240" s="381"/>
      <c r="V240" s="381"/>
      <c r="W240" s="383"/>
      <c r="X240" s="748"/>
      <c r="Y240" s="385" t="s">
        <v>270</v>
      </c>
      <c r="Z240" s="384">
        <f>Z239/Z238</f>
        <v>0.912912187462254</v>
      </c>
      <c r="AA240" s="384">
        <f>IFERROR(AA239/AA238,0)</f>
        <v>0</v>
      </c>
      <c r="AB240" s="384">
        <f>IFERROR(AB239/AB238,0)</f>
        <v>0</v>
      </c>
      <c r="AC240" s="383"/>
      <c r="AD240" s="382"/>
      <c r="AE240" s="381"/>
      <c r="AF240" s="381"/>
      <c r="AG240" s="381"/>
      <c r="AI240" s="748"/>
      <c r="AJ240" s="385"/>
      <c r="AK240" s="384"/>
      <c r="AL240" s="384"/>
      <c r="AM240" s="384"/>
      <c r="AO240" s="370"/>
      <c r="AP240" s="386"/>
      <c r="AQ240" s="752"/>
      <c r="AR240" s="385" t="s">
        <v>271</v>
      </c>
      <c r="AS240" s="384">
        <f>IFERROR(AS239/AS238,0)</f>
        <v>0.92682060390763765</v>
      </c>
      <c r="AT240" s="384">
        <f>IFERROR(AT239/AT238,0)</f>
        <v>0</v>
      </c>
      <c r="AU240" s="384">
        <f>IFERROR(AU239/AU238,0)</f>
        <v>0</v>
      </c>
      <c r="AV240" s="383"/>
      <c r="AW240" s="382"/>
      <c r="AX240" s="381"/>
      <c r="AY240" s="381"/>
      <c r="AZ240" s="381"/>
      <c r="BA240" s="386"/>
      <c r="BB240" s="752"/>
      <c r="BC240" s="385" t="s">
        <v>271</v>
      </c>
      <c r="BD240" s="384">
        <f>IFERROR(BD239/BD238,0)</f>
        <v>0.9030800821355236</v>
      </c>
      <c r="BE240" s="384">
        <f>IFERROR(BE239/BE238,0)</f>
        <v>0</v>
      </c>
      <c r="BF240" s="384">
        <f>IFERROR(BF239/BF238,0)</f>
        <v>0</v>
      </c>
      <c r="BG240" s="383"/>
      <c r="BH240" s="382"/>
      <c r="BI240" s="381"/>
      <c r="BJ240" s="381"/>
      <c r="BK240" s="381"/>
      <c r="BM240" s="752"/>
      <c r="BN240" s="385" t="s">
        <v>270</v>
      </c>
      <c r="BO240" s="384">
        <f>IFERROR(BO239/BO238,0)</f>
        <v>0.92682060390763765</v>
      </c>
      <c r="BP240" s="384">
        <f>IFERROR(BP239/BP238,0)</f>
        <v>0</v>
      </c>
      <c r="BQ240" s="384">
        <f>IFERROR(BQ239/BQ238,0)</f>
        <v>0</v>
      </c>
      <c r="BR240" s="383"/>
      <c r="BS240" s="382"/>
      <c r="BT240" s="381"/>
      <c r="BU240" s="381"/>
      <c r="BV240" s="381"/>
      <c r="BW240" s="386"/>
      <c r="BX240" s="752"/>
      <c r="BY240" s="385" t="s">
        <v>270</v>
      </c>
      <c r="BZ240" s="384">
        <f>BZ239/BZ238</f>
        <v>0.92289899768696992</v>
      </c>
      <c r="CA240" s="384" t="str">
        <f>IFERROR(CA239/CA238,"")</f>
        <v/>
      </c>
      <c r="CB240" s="384" t="str">
        <f>IFERROR(CB239/CB238,"")</f>
        <v/>
      </c>
      <c r="CC240" s="383"/>
      <c r="CD240" s="382"/>
      <c r="CE240" s="381"/>
      <c r="CF240" s="381"/>
      <c r="CG240" s="381"/>
      <c r="CH240" s="386"/>
      <c r="CI240" s="752"/>
      <c r="CJ240" s="385" t="s">
        <v>270</v>
      </c>
      <c r="CK240" s="384">
        <f>CK239/CK238</f>
        <v>0.8902439024390244</v>
      </c>
      <c r="CL240" s="384" t="str">
        <f>IFERROR(CL239/CL238,"")</f>
        <v/>
      </c>
      <c r="CM240" s="384" t="str">
        <f>IFERROR(CM239/CM238,"")</f>
        <v/>
      </c>
      <c r="CN240" s="383"/>
      <c r="CO240" s="382"/>
      <c r="CP240" s="381"/>
      <c r="CQ240" s="381"/>
      <c r="CR240" s="381"/>
    </row>
    <row r="241" spans="1:96" x14ac:dyDescent="0.2">
      <c r="B241" s="380" t="s">
        <v>141</v>
      </c>
      <c r="C241" s="379"/>
      <c r="D241" s="378">
        <f>D239+D236+D233</f>
        <v>37999.860023190027</v>
      </c>
      <c r="E241" s="378">
        <f>E239+E236+E233</f>
        <v>0</v>
      </c>
      <c r="F241" s="378">
        <f>F239+F236+F233</f>
        <v>0</v>
      </c>
      <c r="G241" s="377"/>
      <c r="H241" s="376" t="s">
        <v>141</v>
      </c>
      <c r="I241" s="375">
        <f>I233+I236+I239</f>
        <v>6465449</v>
      </c>
      <c r="J241" s="375">
        <f>J233+J236+J239</f>
        <v>0</v>
      </c>
      <c r="K241" s="375">
        <f>K233+K236+K239</f>
        <v>0</v>
      </c>
      <c r="M241" s="380" t="s">
        <v>141</v>
      </c>
      <c r="N241" s="379"/>
      <c r="O241" s="378">
        <f>O239+O236+O233</f>
        <v>38529.517059873673</v>
      </c>
      <c r="P241" s="378">
        <f>P239+P236+P233</f>
        <v>0</v>
      </c>
      <c r="Q241" s="378">
        <f>Q239+Q236+Q233</f>
        <v>0</v>
      </c>
      <c r="R241" s="377"/>
      <c r="S241" s="376" t="s">
        <v>141</v>
      </c>
      <c r="T241" s="375">
        <f>T233+T236+T239</f>
        <v>6583732</v>
      </c>
      <c r="U241" s="375">
        <f>U233+U236+U239</f>
        <v>0</v>
      </c>
      <c r="V241" s="375">
        <f>V233+V236+V239</f>
        <v>0</v>
      </c>
      <c r="W241" s="377"/>
      <c r="X241" s="380" t="s">
        <v>141</v>
      </c>
      <c r="Y241" s="379"/>
      <c r="Z241" s="378">
        <f>Z239+Z236+Z233</f>
        <v>38118.667733333335</v>
      </c>
      <c r="AA241" s="378">
        <f>AA239+AA236+AA233</f>
        <v>0</v>
      </c>
      <c r="AB241" s="378">
        <f>AB239+AB236+AB233</f>
        <v>0</v>
      </c>
      <c r="AC241" s="377"/>
      <c r="AD241" s="376" t="s">
        <v>141</v>
      </c>
      <c r="AE241" s="375">
        <f>AE233+AE236+AE239</f>
        <v>6555174</v>
      </c>
      <c r="AF241" s="375">
        <f>AF233+AF236+AF239</f>
        <v>0</v>
      </c>
      <c r="AG241" s="375">
        <f>AG233+AG236+AG239</f>
        <v>0</v>
      </c>
      <c r="AI241" s="380" t="s">
        <v>141</v>
      </c>
      <c r="AJ241" s="379"/>
      <c r="AK241" s="378">
        <f>AK239+AK236+AK233</f>
        <v>-410.84932654034083</v>
      </c>
      <c r="AL241" s="378">
        <f>AL239+AL236+AL233</f>
        <v>0</v>
      </c>
      <c r="AM241" s="378">
        <f>AM239+AM236+AM233</f>
        <v>0</v>
      </c>
      <c r="AO241" s="370"/>
      <c r="AP241" s="374"/>
      <c r="AQ241" s="380" t="s">
        <v>141</v>
      </c>
      <c r="AR241" s="379"/>
      <c r="AS241" s="378">
        <f>AS239+AS236+AS233</f>
        <v>36218.028889949055</v>
      </c>
      <c r="AT241" s="378">
        <f>AT239+AT236+AT233</f>
        <v>0</v>
      </c>
      <c r="AU241" s="378">
        <f>AU239+AU236+AU233</f>
        <v>0</v>
      </c>
      <c r="AV241" s="377"/>
      <c r="AW241" s="376" t="s">
        <v>141</v>
      </c>
      <c r="AX241" s="375">
        <f>AX233+AX236+AX239</f>
        <v>6114160</v>
      </c>
      <c r="AY241" s="375">
        <f>AY233+AY236+AY239</f>
        <v>0</v>
      </c>
      <c r="AZ241" s="375">
        <f>AZ233+AZ236+AZ239</f>
        <v>0</v>
      </c>
      <c r="BA241" s="374"/>
      <c r="BB241" s="380" t="s">
        <v>141</v>
      </c>
      <c r="BC241" s="379"/>
      <c r="BD241" s="378">
        <f>BD239+BD236+BD233</f>
        <v>37137.548579621012</v>
      </c>
      <c r="BE241" s="378">
        <f>BE239+BE236+BE233</f>
        <v>0</v>
      </c>
      <c r="BF241" s="378">
        <f>BF239+BF236+BF233</f>
        <v>0</v>
      </c>
      <c r="BG241" s="377"/>
      <c r="BH241" s="376" t="s">
        <v>141</v>
      </c>
      <c r="BI241" s="375">
        <f>BI233+BI236+BI239</f>
        <v>6335714</v>
      </c>
      <c r="BJ241" s="375">
        <f>BJ233+BJ236+BJ239</f>
        <v>0</v>
      </c>
      <c r="BK241" s="375">
        <f>BK233+BK236+BK239</f>
        <v>0</v>
      </c>
      <c r="BM241" s="380" t="s">
        <v>141</v>
      </c>
      <c r="BN241" s="379"/>
      <c r="BO241" s="378">
        <f>BO239+BO236+BO233</f>
        <v>40644.0026</v>
      </c>
      <c r="BP241" s="378">
        <f>BP239+BP236+BP233</f>
        <v>0</v>
      </c>
      <c r="BQ241" s="378">
        <f>BQ239+BQ236+BQ233</f>
        <v>0</v>
      </c>
      <c r="BR241" s="377"/>
      <c r="BS241" s="376" t="s">
        <v>141</v>
      </c>
      <c r="BT241" s="375">
        <f>BT233+BT236+BT239</f>
        <v>6946472</v>
      </c>
      <c r="BU241" s="375">
        <f>BU233+BU236+BU239</f>
        <v>0</v>
      </c>
      <c r="BV241" s="375">
        <f>BV233+BV236+BV239</f>
        <v>0</v>
      </c>
      <c r="BW241" s="374"/>
      <c r="BX241" s="380" t="s">
        <v>141</v>
      </c>
      <c r="BY241" s="379"/>
      <c r="BZ241" s="378">
        <f>BZ239+BZ236+BZ233</f>
        <v>37807</v>
      </c>
      <c r="CA241" s="378">
        <f>CA239+CA236+CA233</f>
        <v>0</v>
      </c>
      <c r="CB241" s="378">
        <f>CB239+CB236+CB233</f>
        <v>0</v>
      </c>
      <c r="CC241" s="377"/>
      <c r="CD241" s="376" t="s">
        <v>141</v>
      </c>
      <c r="CE241" s="375">
        <f>CE233+CE236+CE239</f>
        <v>6469009</v>
      </c>
      <c r="CF241" s="375">
        <f>CF233+CF236+CF239</f>
        <v>0</v>
      </c>
      <c r="CG241" s="375">
        <f>CG233+CG236+CG239</f>
        <v>0</v>
      </c>
      <c r="CH241" s="374"/>
      <c r="CI241" s="380" t="s">
        <v>141</v>
      </c>
      <c r="CJ241" s="379"/>
      <c r="CK241" s="378">
        <f>CK239+CK236+CK233</f>
        <v>35905.000599999999</v>
      </c>
      <c r="CL241" s="378">
        <f>CL239+CL236+CL233</f>
        <v>0</v>
      </c>
      <c r="CM241" s="378">
        <f>CM239+CM236+CM233</f>
        <v>0</v>
      </c>
      <c r="CN241" s="377"/>
      <c r="CO241" s="376" t="s">
        <v>141</v>
      </c>
      <c r="CP241" s="375">
        <f>CP233+CP236+CP239</f>
        <v>6250040</v>
      </c>
      <c r="CQ241" s="375">
        <f>CQ233+CQ236+CQ239</f>
        <v>0</v>
      </c>
      <c r="CR241" s="375">
        <f>CR233+CR236+CR239</f>
        <v>0</v>
      </c>
    </row>
    <row r="242" spans="1:96" x14ac:dyDescent="0.2">
      <c r="D242" s="373" t="s">
        <v>269</v>
      </c>
      <c r="E242" s="373"/>
      <c r="F242" s="350">
        <f>SUM(D241:F241)</f>
        <v>37999.860023190027</v>
      </c>
      <c r="G242" s="350"/>
      <c r="H242" s="369"/>
      <c r="I242" s="372" t="s">
        <v>268</v>
      </c>
      <c r="J242" s="371"/>
      <c r="K242" s="368">
        <f>SUM(I241:K241)</f>
        <v>6465449</v>
      </c>
      <c r="O242" s="373" t="s">
        <v>269</v>
      </c>
      <c r="P242" s="373"/>
      <c r="Q242" s="350">
        <f>SUM(O241:Q241)</f>
        <v>38529.517059873673</v>
      </c>
      <c r="R242" s="350"/>
      <c r="S242" s="369"/>
      <c r="T242" s="372" t="s">
        <v>268</v>
      </c>
      <c r="U242" s="371"/>
      <c r="V242" s="368">
        <f>SUM(T241:V241)</f>
        <v>6583732</v>
      </c>
      <c r="W242" s="350"/>
      <c r="Z242" s="373" t="s">
        <v>269</v>
      </c>
      <c r="AA242" s="373"/>
      <c r="AB242" s="350">
        <f>SUM(Z241:AB241)</f>
        <v>38118.667733333335</v>
      </c>
      <c r="AC242" s="350"/>
      <c r="AD242" s="369"/>
      <c r="AE242" s="372" t="s">
        <v>268</v>
      </c>
      <c r="AF242" s="371"/>
      <c r="AG242" s="368">
        <f>SUM(AE241:AG241)</f>
        <v>6555174</v>
      </c>
      <c r="AK242" s="373" t="s">
        <v>269</v>
      </c>
      <c r="AL242" s="373"/>
      <c r="AM242" s="350">
        <f>SUM(AK241:AM241)</f>
        <v>-410.84932654034083</v>
      </c>
      <c r="AO242" s="368">
        <f>ROUND(AG242-V242,0)</f>
        <v>-28558</v>
      </c>
      <c r="AP242" s="374"/>
      <c r="AS242" s="373" t="s">
        <v>269</v>
      </c>
      <c r="AT242" s="373"/>
      <c r="AU242" s="350">
        <f>SUM(AS241:AU241)</f>
        <v>36218.028889949055</v>
      </c>
      <c r="AV242" s="350"/>
      <c r="AW242" s="369"/>
      <c r="AX242" s="372" t="s">
        <v>268</v>
      </c>
      <c r="AY242" s="371"/>
      <c r="AZ242" s="368">
        <f>SUM(AX241:AZ241)</f>
        <v>6114160</v>
      </c>
      <c r="BA242" s="374"/>
      <c r="BD242" s="373" t="s">
        <v>269</v>
      </c>
      <c r="BE242" s="373"/>
      <c r="BF242" s="350">
        <f>SUM(BD241:BF241)</f>
        <v>37137.548579621012</v>
      </c>
      <c r="BG242" s="350"/>
      <c r="BH242" s="369"/>
      <c r="BI242" s="372" t="s">
        <v>268</v>
      </c>
      <c r="BJ242" s="371"/>
      <c r="BK242" s="368">
        <f>SUM(BI241:BK241)</f>
        <v>6335714</v>
      </c>
      <c r="BO242" s="373" t="s">
        <v>269</v>
      </c>
      <c r="BP242" s="373"/>
      <c r="BQ242" s="350">
        <f>SUM(BO241:BQ241)</f>
        <v>40644.0026</v>
      </c>
      <c r="BR242" s="350"/>
      <c r="BS242" s="369"/>
      <c r="BT242" s="372" t="s">
        <v>268</v>
      </c>
      <c r="BU242" s="371"/>
      <c r="BV242" s="368">
        <f>SUM(BT241:BV241)</f>
        <v>6946472</v>
      </c>
      <c r="BW242" s="374"/>
      <c r="BZ242" s="373" t="s">
        <v>269</v>
      </c>
      <c r="CA242" s="373"/>
      <c r="CB242" s="350">
        <f>SUM(BZ241:CB241)</f>
        <v>37807</v>
      </c>
      <c r="CC242" s="350"/>
      <c r="CD242" s="369"/>
      <c r="CE242" s="372" t="s">
        <v>268</v>
      </c>
      <c r="CF242" s="371"/>
      <c r="CG242" s="368">
        <f>SUM(CE241:CG241)</f>
        <v>6469009</v>
      </c>
      <c r="CH242" s="374"/>
      <c r="CK242" s="373" t="s">
        <v>269</v>
      </c>
      <c r="CL242" s="373"/>
      <c r="CM242" s="350">
        <f>SUM(CK241:CM241)</f>
        <v>35905.000599999999</v>
      </c>
      <c r="CN242" s="350"/>
      <c r="CO242" s="369"/>
      <c r="CP242" s="372" t="s">
        <v>268</v>
      </c>
      <c r="CQ242" s="371"/>
      <c r="CR242" s="368">
        <f>SUM(CP241:CR241)</f>
        <v>6250040</v>
      </c>
    </row>
    <row r="243" spans="1:96" x14ac:dyDescent="0.2">
      <c r="H243" s="369"/>
      <c r="I243" s="369"/>
      <c r="J243" s="369"/>
      <c r="K243" s="369"/>
      <c r="S243" s="369"/>
      <c r="T243" s="369"/>
      <c r="U243" s="369"/>
      <c r="V243" s="369"/>
      <c r="AD243" s="369"/>
      <c r="AE243" s="369"/>
      <c r="AF243" s="369"/>
      <c r="AG243" s="369"/>
      <c r="AO243" s="370"/>
      <c r="AW243" s="369"/>
      <c r="AX243" s="369"/>
      <c r="AY243" s="369"/>
      <c r="AZ243" s="369"/>
      <c r="BH243" s="369"/>
      <c r="BI243" s="369"/>
      <c r="BJ243" s="369"/>
      <c r="BK243" s="369"/>
      <c r="BS243" s="369"/>
      <c r="BT243" s="369"/>
      <c r="BU243" s="369"/>
      <c r="BV243" s="369"/>
      <c r="CD243" s="369"/>
      <c r="CE243" s="369"/>
      <c r="CF243" s="369"/>
      <c r="CG243" s="369"/>
      <c r="CO243" s="369"/>
      <c r="CP243" s="369"/>
      <c r="CQ243" s="369"/>
      <c r="CR243" s="369"/>
    </row>
    <row r="244" spans="1:96" x14ac:dyDescent="0.2">
      <c r="A244" s="110" t="s">
        <v>87</v>
      </c>
      <c r="B244" s="402"/>
      <c r="C244" s="401"/>
      <c r="D244" s="749" t="s">
        <v>276</v>
      </c>
      <c r="E244" s="749"/>
      <c r="F244" s="750"/>
      <c r="G244" s="400"/>
      <c r="H244" s="393"/>
      <c r="I244" s="753" t="s">
        <v>276</v>
      </c>
      <c r="J244" s="754"/>
      <c r="K244" s="755"/>
      <c r="M244" s="402"/>
      <c r="N244" s="401"/>
      <c r="O244" s="749" t="s">
        <v>276</v>
      </c>
      <c r="P244" s="749"/>
      <c r="Q244" s="750"/>
      <c r="R244" s="400"/>
      <c r="S244" s="393"/>
      <c r="T244" s="753" t="s">
        <v>276</v>
      </c>
      <c r="U244" s="754"/>
      <c r="V244" s="755"/>
      <c r="W244" s="400"/>
      <c r="X244" s="402"/>
      <c r="Y244" s="401"/>
      <c r="Z244" s="749" t="s">
        <v>276</v>
      </c>
      <c r="AA244" s="749"/>
      <c r="AB244" s="750"/>
      <c r="AC244" s="400"/>
      <c r="AD244" s="393"/>
      <c r="AE244" s="753" t="s">
        <v>276</v>
      </c>
      <c r="AF244" s="754"/>
      <c r="AG244" s="755"/>
      <c r="AI244" s="402"/>
      <c r="AJ244" s="401"/>
      <c r="AK244" s="749" t="s">
        <v>276</v>
      </c>
      <c r="AL244" s="749"/>
      <c r="AM244" s="750"/>
      <c r="AO244" s="370"/>
      <c r="AP244" s="403"/>
      <c r="AQ244" s="402"/>
      <c r="AR244" s="401"/>
      <c r="AS244" s="756" t="s">
        <v>276</v>
      </c>
      <c r="AT244" s="756"/>
      <c r="AU244" s="757"/>
      <c r="AV244" s="400"/>
      <c r="AW244" s="393"/>
      <c r="AX244" s="753" t="s">
        <v>276</v>
      </c>
      <c r="AY244" s="754"/>
      <c r="AZ244" s="755"/>
      <c r="BA244" s="403"/>
      <c r="BB244" s="402"/>
      <c r="BC244" s="401"/>
      <c r="BD244" s="756" t="s">
        <v>276</v>
      </c>
      <c r="BE244" s="756"/>
      <c r="BF244" s="757"/>
      <c r="BG244" s="400"/>
      <c r="BH244" s="393"/>
      <c r="BI244" s="753" t="s">
        <v>276</v>
      </c>
      <c r="BJ244" s="754"/>
      <c r="BK244" s="755"/>
      <c r="BM244" s="402"/>
      <c r="BN244" s="401"/>
      <c r="BO244" s="756" t="s">
        <v>276</v>
      </c>
      <c r="BP244" s="756"/>
      <c r="BQ244" s="757"/>
      <c r="BR244" s="400"/>
      <c r="BS244" s="393"/>
      <c r="BT244" s="753" t="s">
        <v>276</v>
      </c>
      <c r="BU244" s="754"/>
      <c r="BV244" s="755"/>
      <c r="BW244" s="403"/>
      <c r="BX244" s="402"/>
      <c r="BY244" s="401"/>
      <c r="BZ244" s="756" t="s">
        <v>276</v>
      </c>
      <c r="CA244" s="756"/>
      <c r="CB244" s="757"/>
      <c r="CC244" s="400"/>
      <c r="CD244" s="393"/>
      <c r="CE244" s="753" t="s">
        <v>276</v>
      </c>
      <c r="CF244" s="754"/>
      <c r="CG244" s="755"/>
      <c r="CH244" s="403"/>
      <c r="CI244" s="402"/>
      <c r="CJ244" s="401"/>
      <c r="CK244" s="756" t="s">
        <v>276</v>
      </c>
      <c r="CL244" s="756"/>
      <c r="CM244" s="757"/>
      <c r="CN244" s="400"/>
      <c r="CO244" s="393"/>
      <c r="CP244" s="753" t="s">
        <v>276</v>
      </c>
      <c r="CQ244" s="754"/>
      <c r="CR244" s="755"/>
    </row>
    <row r="245" spans="1:96" x14ac:dyDescent="0.2">
      <c r="B245" s="398" t="s">
        <v>229</v>
      </c>
      <c r="C245" s="398"/>
      <c r="D245" s="397" t="s">
        <v>228</v>
      </c>
      <c r="E245" s="396" t="s">
        <v>227</v>
      </c>
      <c r="F245" s="396" t="s">
        <v>226</v>
      </c>
      <c r="G245" s="395"/>
      <c r="H245" s="394" t="s">
        <v>229</v>
      </c>
      <c r="I245" s="393" t="s">
        <v>228</v>
      </c>
      <c r="J245" s="392" t="s">
        <v>227</v>
      </c>
      <c r="K245" s="392" t="s">
        <v>226</v>
      </c>
      <c r="M245" s="398" t="s">
        <v>229</v>
      </c>
      <c r="N245" s="398"/>
      <c r="O245" s="397" t="s">
        <v>228</v>
      </c>
      <c r="P245" s="396" t="s">
        <v>227</v>
      </c>
      <c r="Q245" s="396" t="s">
        <v>226</v>
      </c>
      <c r="R245" s="395"/>
      <c r="S245" s="394" t="s">
        <v>229</v>
      </c>
      <c r="T245" s="393" t="s">
        <v>228</v>
      </c>
      <c r="U245" s="392" t="s">
        <v>227</v>
      </c>
      <c r="V245" s="392" t="s">
        <v>226</v>
      </c>
      <c r="W245" s="395"/>
      <c r="X245" s="398" t="s">
        <v>229</v>
      </c>
      <c r="Y245" s="398"/>
      <c r="Z245" s="397" t="s">
        <v>228</v>
      </c>
      <c r="AA245" s="396" t="s">
        <v>227</v>
      </c>
      <c r="AB245" s="396" t="s">
        <v>226</v>
      </c>
      <c r="AC245" s="395"/>
      <c r="AD245" s="394" t="s">
        <v>229</v>
      </c>
      <c r="AE245" s="393" t="s">
        <v>228</v>
      </c>
      <c r="AF245" s="392" t="s">
        <v>227</v>
      </c>
      <c r="AG245" s="392" t="s">
        <v>226</v>
      </c>
      <c r="AI245" s="398" t="s">
        <v>229</v>
      </c>
      <c r="AJ245" s="398"/>
      <c r="AK245" s="397" t="s">
        <v>228</v>
      </c>
      <c r="AL245" s="396" t="s">
        <v>227</v>
      </c>
      <c r="AM245" s="396" t="s">
        <v>226</v>
      </c>
      <c r="AO245" s="370"/>
      <c r="AP245" s="399"/>
      <c r="AQ245" s="398" t="s">
        <v>229</v>
      </c>
      <c r="AR245" s="398"/>
      <c r="AS245" s="397" t="s">
        <v>228</v>
      </c>
      <c r="AT245" s="396" t="s">
        <v>227</v>
      </c>
      <c r="AU245" s="396" t="s">
        <v>226</v>
      </c>
      <c r="AV245" s="395"/>
      <c r="AW245" s="394" t="s">
        <v>229</v>
      </c>
      <c r="AX245" s="393" t="s">
        <v>228</v>
      </c>
      <c r="AY245" s="392" t="s">
        <v>227</v>
      </c>
      <c r="AZ245" s="392" t="s">
        <v>226</v>
      </c>
      <c r="BA245" s="399"/>
      <c r="BB245" s="398" t="s">
        <v>229</v>
      </c>
      <c r="BC245" s="398"/>
      <c r="BD245" s="397" t="s">
        <v>228</v>
      </c>
      <c r="BE245" s="396" t="s">
        <v>227</v>
      </c>
      <c r="BF245" s="396" t="s">
        <v>226</v>
      </c>
      <c r="BG245" s="395"/>
      <c r="BH245" s="394" t="s">
        <v>229</v>
      </c>
      <c r="BI245" s="393" t="s">
        <v>228</v>
      </c>
      <c r="BJ245" s="392" t="s">
        <v>227</v>
      </c>
      <c r="BK245" s="392" t="s">
        <v>226</v>
      </c>
      <c r="BM245" s="398" t="s">
        <v>229</v>
      </c>
      <c r="BN245" s="398"/>
      <c r="BO245" s="397" t="s">
        <v>228</v>
      </c>
      <c r="BP245" s="396" t="s">
        <v>227</v>
      </c>
      <c r="BQ245" s="396" t="s">
        <v>226</v>
      </c>
      <c r="BR245" s="395"/>
      <c r="BS245" s="394" t="s">
        <v>229</v>
      </c>
      <c r="BT245" s="393" t="s">
        <v>228</v>
      </c>
      <c r="BU245" s="392" t="s">
        <v>227</v>
      </c>
      <c r="BV245" s="392" t="s">
        <v>226</v>
      </c>
      <c r="BW245" s="399"/>
      <c r="BX245" s="398" t="s">
        <v>229</v>
      </c>
      <c r="BY245" s="398"/>
      <c r="BZ245" s="397" t="s">
        <v>228</v>
      </c>
      <c r="CA245" s="396" t="s">
        <v>227</v>
      </c>
      <c r="CB245" s="396" t="s">
        <v>226</v>
      </c>
      <c r="CC245" s="395"/>
      <c r="CD245" s="394" t="s">
        <v>229</v>
      </c>
      <c r="CE245" s="393" t="s">
        <v>228</v>
      </c>
      <c r="CF245" s="392" t="s">
        <v>227</v>
      </c>
      <c r="CG245" s="392" t="s">
        <v>226</v>
      </c>
      <c r="CH245" s="399"/>
      <c r="CI245" s="398" t="s">
        <v>229</v>
      </c>
      <c r="CJ245" s="398"/>
      <c r="CK245" s="397" t="s">
        <v>228</v>
      </c>
      <c r="CL245" s="396" t="s">
        <v>227</v>
      </c>
      <c r="CM245" s="396" t="s">
        <v>226</v>
      </c>
      <c r="CN245" s="395"/>
      <c r="CO245" s="394" t="s">
        <v>229</v>
      </c>
      <c r="CP245" s="393" t="s">
        <v>228</v>
      </c>
      <c r="CQ245" s="392" t="s">
        <v>227</v>
      </c>
      <c r="CR245" s="392" t="s">
        <v>226</v>
      </c>
    </row>
    <row r="246" spans="1:96" x14ac:dyDescent="0.2">
      <c r="B246" s="746" t="s">
        <v>225</v>
      </c>
      <c r="C246" s="391" t="s">
        <v>274</v>
      </c>
      <c r="D246" s="390">
        <f>(AS246+BD246+BO246)/3</f>
        <v>477985.66666666669</v>
      </c>
      <c r="E246" s="390">
        <f>(+AT246+BE246)/2</f>
        <v>0</v>
      </c>
      <c r="F246" s="390">
        <f>(+AU246+BF246)/2</f>
        <v>0</v>
      </c>
      <c r="G246" s="386"/>
      <c r="H246" s="382" t="s">
        <v>225</v>
      </c>
      <c r="I246" s="381"/>
      <c r="J246" s="381"/>
      <c r="K246" s="381"/>
      <c r="M246" s="746" t="s">
        <v>225</v>
      </c>
      <c r="N246" s="391" t="s">
        <v>274</v>
      </c>
      <c r="O246" s="390">
        <f>(+BD246+BO246+BZ246)/3</f>
        <v>491158.33333333331</v>
      </c>
      <c r="P246" s="390">
        <f>(+AT246+BE246+BP246)/3</f>
        <v>0</v>
      </c>
      <c r="Q246" s="390">
        <f>(+AU246+BF246+BQ246)/3</f>
        <v>0</v>
      </c>
      <c r="R246" s="386"/>
      <c r="S246" s="382" t="s">
        <v>225</v>
      </c>
      <c r="T246" s="381"/>
      <c r="U246" s="381"/>
      <c r="V246" s="381"/>
      <c r="W246" s="386"/>
      <c r="X246" s="746" t="s">
        <v>225</v>
      </c>
      <c r="Y246" s="391" t="s">
        <v>274</v>
      </c>
      <c r="Z246" s="390">
        <f>(+BO246+BZ246+CK246)/3</f>
        <v>484630.66666666669</v>
      </c>
      <c r="AA246" s="390">
        <f>(+BE246+BP246+CA246)/3</f>
        <v>0</v>
      </c>
      <c r="AB246" s="390">
        <f>(+BF246+BQ246+CB246)/3</f>
        <v>0</v>
      </c>
      <c r="AC246" s="386"/>
      <c r="AD246" s="382" t="s">
        <v>225</v>
      </c>
      <c r="AE246" s="381"/>
      <c r="AF246" s="381"/>
      <c r="AG246" s="381"/>
      <c r="AI246" s="746" t="s">
        <v>225</v>
      </c>
      <c r="AJ246" s="391" t="s">
        <v>274</v>
      </c>
      <c r="AK246" s="390">
        <f t="shared" ref="AK246:AM247" si="114">IFERROR(Z246-O246,0)</f>
        <v>-6527.6666666666279</v>
      </c>
      <c r="AL246" s="390">
        <f t="shared" si="114"/>
        <v>0</v>
      </c>
      <c r="AM246" s="390">
        <f t="shared" si="114"/>
        <v>0</v>
      </c>
      <c r="AO246" s="370"/>
      <c r="AP246" s="386"/>
      <c r="AQ246" s="746" t="s">
        <v>225</v>
      </c>
      <c r="AR246" s="391" t="s">
        <v>275</v>
      </c>
      <c r="AS246" s="390">
        <v>448086</v>
      </c>
      <c r="AT246" s="390"/>
      <c r="AU246" s="390"/>
      <c r="AV246" s="386"/>
      <c r="AW246" s="382" t="s">
        <v>225</v>
      </c>
      <c r="AX246" s="381"/>
      <c r="AY246" s="381"/>
      <c r="AZ246" s="381"/>
      <c r="BA246" s="386"/>
      <c r="BB246" s="746" t="s">
        <v>225</v>
      </c>
      <c r="BC246" s="391" t="s">
        <v>275</v>
      </c>
      <c r="BD246" s="390">
        <v>488922</v>
      </c>
      <c r="BE246" s="390">
        <v>0</v>
      </c>
      <c r="BF246" s="390">
        <v>0</v>
      </c>
      <c r="BG246" s="386"/>
      <c r="BH246" s="382" t="s">
        <v>225</v>
      </c>
      <c r="BI246" s="381"/>
      <c r="BJ246" s="381"/>
      <c r="BK246" s="381"/>
      <c r="BM246" s="746" t="s">
        <v>225</v>
      </c>
      <c r="BN246" s="391" t="s">
        <v>274</v>
      </c>
      <c r="BO246" s="390">
        <v>496949</v>
      </c>
      <c r="BP246" s="390"/>
      <c r="BQ246" s="390"/>
      <c r="BR246" s="386"/>
      <c r="BS246" s="382" t="s">
        <v>225</v>
      </c>
      <c r="BT246" s="381"/>
      <c r="BU246" s="381"/>
      <c r="BV246" s="381"/>
      <c r="BW246" s="386"/>
      <c r="BX246" s="746" t="s">
        <v>225</v>
      </c>
      <c r="BY246" s="391" t="s">
        <v>274</v>
      </c>
      <c r="BZ246" s="390">
        <v>487604</v>
      </c>
      <c r="CA246" s="390"/>
      <c r="CB246" s="390"/>
      <c r="CC246" s="386"/>
      <c r="CD246" s="382" t="s">
        <v>225</v>
      </c>
      <c r="CE246" s="381"/>
      <c r="CF246" s="381"/>
      <c r="CG246" s="381"/>
      <c r="CH246" s="386"/>
      <c r="CI246" s="746" t="s">
        <v>225</v>
      </c>
      <c r="CJ246" s="391" t="s">
        <v>274</v>
      </c>
      <c r="CK246" s="390">
        <f>'AY2013-14-Census'!D53</f>
        <v>469339</v>
      </c>
      <c r="CL246" s="390"/>
      <c r="CM246" s="390"/>
      <c r="CN246" s="386"/>
      <c r="CO246" s="382" t="s">
        <v>225</v>
      </c>
      <c r="CP246" s="381"/>
      <c r="CQ246" s="381"/>
      <c r="CR246" s="381"/>
    </row>
    <row r="247" spans="1:96" x14ac:dyDescent="0.2">
      <c r="B247" s="747"/>
      <c r="C247" s="389" t="s">
        <v>272</v>
      </c>
      <c r="D247" s="388">
        <f>(AS247+BD247+BO247)/3</f>
        <v>392108.97402969276</v>
      </c>
      <c r="E247" s="388">
        <f>(+AT247+BE247)/2</f>
        <v>0</v>
      </c>
      <c r="F247" s="388">
        <f>(+AU247+BF247)/2</f>
        <v>0</v>
      </c>
      <c r="G247" s="387"/>
      <c r="H247" s="382"/>
      <c r="I247" s="375">
        <f>ROUND(((+D247*Matrices!$C$63)+(D247*Matrices!$E$67))*Matrices!$D$59,0)</f>
        <v>60255386</v>
      </c>
      <c r="J247" s="375">
        <f>ROUND(((+E247*Matrices!$D$63)+(E247*Matrices!$E$67))*Matrices!$D$59,0)</f>
        <v>0</v>
      </c>
      <c r="K247" s="375">
        <f>ROUND(((+F247*Matrices!$E$63)+(F247*Matrices!$E$67))*Matrices!$D$59,0)</f>
        <v>0</v>
      </c>
      <c r="M247" s="747"/>
      <c r="N247" s="389" t="s">
        <v>272</v>
      </c>
      <c r="O247" s="388">
        <f>(+BD247+BO247+BZ247)/3</f>
        <v>406121.5554062259</v>
      </c>
      <c r="P247" s="388">
        <f>(+AT247+BE247+BP247)/3</f>
        <v>0</v>
      </c>
      <c r="Q247" s="388">
        <f>(+AU247+BF247+BQ247)/3</f>
        <v>0</v>
      </c>
      <c r="R247" s="387"/>
      <c r="S247" s="382"/>
      <c r="T247" s="375">
        <f>ROUND(((+O247*Matrices!$C$63)+(O247*Matrices!$E$67))*Matrices!$D$59,0)</f>
        <v>62408699</v>
      </c>
      <c r="U247" s="375">
        <f>ROUND(((+P247*Matrices!$D$63)+(P247*Matrices!$E$67))*Matrices!$D$59,0)</f>
        <v>0</v>
      </c>
      <c r="V247" s="375">
        <f>ROUND(((+Q247*Matrices!$E$63)+(Q247*Matrices!$E$67))*Matrices!$D$59,0)</f>
        <v>0</v>
      </c>
      <c r="W247" s="387"/>
      <c r="X247" s="747"/>
      <c r="Y247" s="389" t="s">
        <v>272</v>
      </c>
      <c r="Z247" s="388">
        <f>(+BO247+BZ247+CK247)/3</f>
        <v>407591.00296666665</v>
      </c>
      <c r="AA247" s="388">
        <f>(+BE247+BP247+CA247)/3</f>
        <v>0</v>
      </c>
      <c r="AB247" s="388">
        <f>(+BF247+BQ247+CB247)/3</f>
        <v>0</v>
      </c>
      <c r="AC247" s="387"/>
      <c r="AD247" s="382"/>
      <c r="AE247" s="375">
        <f>ROUND(((+Z247*Matrices!$C$63)+(Z247*Matrices!$E$67))*Matrices!$D$59,0)</f>
        <v>62634509</v>
      </c>
      <c r="AF247" s="375">
        <f>ROUND(((+AA247*Matrices!$D$63)+(AA247*Matrices!$E$67))*Matrices!$D$59,0)</f>
        <v>0</v>
      </c>
      <c r="AG247" s="375">
        <f>ROUND(((+AB247*Matrices!$E$63)+(AB247*Matrices!$E$67))*Matrices!$D$59,0)</f>
        <v>0</v>
      </c>
      <c r="AI247" s="747"/>
      <c r="AJ247" s="389" t="s">
        <v>272</v>
      </c>
      <c r="AK247" s="388">
        <f t="shared" si="114"/>
        <v>1469.4475604407489</v>
      </c>
      <c r="AL247" s="388">
        <f t="shared" si="114"/>
        <v>0</v>
      </c>
      <c r="AM247" s="388">
        <f t="shared" si="114"/>
        <v>0</v>
      </c>
      <c r="AO247" s="370"/>
      <c r="AP247" s="386"/>
      <c r="AQ247" s="751"/>
      <c r="AR247" s="389" t="s">
        <v>273</v>
      </c>
      <c r="AS247" s="388">
        <f>AS246*BO248</f>
        <v>370549.2558704004</v>
      </c>
      <c r="AT247" s="388"/>
      <c r="AU247" s="388"/>
      <c r="AV247" s="387"/>
      <c r="AW247" s="382"/>
      <c r="AX247" s="375">
        <f>ROUND(((+AS247*Matrices!$C$63)+(AS247*Matrices!$E$67))*Matrices!$D$59,0)</f>
        <v>56942304</v>
      </c>
      <c r="AY247" s="375">
        <f>ROUND(((+AT247*Matrices!$D$63)+(AT247*Matrices!$E$67))*Matrices!$D$59,0)</f>
        <v>0</v>
      </c>
      <c r="AZ247" s="375">
        <f>ROUND(((+AU247*Matrices!$E$63)+(AU247*Matrices!$E$67))*Matrices!$D$59,0)</f>
        <v>0</v>
      </c>
      <c r="BA247" s="386"/>
      <c r="BB247" s="751"/>
      <c r="BC247" s="389" t="s">
        <v>273</v>
      </c>
      <c r="BD247" s="388">
        <v>394820.65761867771</v>
      </c>
      <c r="BE247" s="388">
        <v>0</v>
      </c>
      <c r="BF247" s="388">
        <v>0</v>
      </c>
      <c r="BG247" s="387"/>
      <c r="BH247" s="382"/>
      <c r="BI247" s="375">
        <f>ROUND(((+BD247*Matrices!$C$63)+(BD247*Matrices!$E$67))*Matrices!$D$59,0)</f>
        <v>60672090</v>
      </c>
      <c r="BJ247" s="375">
        <f>ROUND(((+BE247*Matrices!$D$63)+(BE247*Matrices!$E$67))*Matrices!$D$59,0)</f>
        <v>0</v>
      </c>
      <c r="BK247" s="375">
        <f>ROUND(((+BF247*Matrices!$E$63)+(BF247*Matrices!$E$67))*Matrices!$D$59,0)</f>
        <v>0</v>
      </c>
      <c r="BM247" s="751"/>
      <c r="BN247" s="389" t="s">
        <v>272</v>
      </c>
      <c r="BO247" s="388">
        <v>410957.0086</v>
      </c>
      <c r="BP247" s="388"/>
      <c r="BQ247" s="388"/>
      <c r="BR247" s="387"/>
      <c r="BS247" s="382"/>
      <c r="BT247" s="375">
        <f>ROUND(((+BO247*Matrices!$C$63)+(BO247*Matrices!$E$67))*Matrices!$D$59,0)</f>
        <v>63151764</v>
      </c>
      <c r="BU247" s="375">
        <f>ROUND(((+BP247*Matrices!$D$63)+(BP247*Matrices!$E$67))*Matrices!$D$59,0)</f>
        <v>0</v>
      </c>
      <c r="BV247" s="375">
        <f>ROUND(((+BQ247*Matrices!$E$63)+(BQ247*Matrices!$E$67))*Matrices!$D$59,0)</f>
        <v>0</v>
      </c>
      <c r="BW247" s="386"/>
      <c r="BX247" s="751"/>
      <c r="BY247" s="389" t="s">
        <v>272</v>
      </c>
      <c r="BZ247" s="388">
        <v>412587</v>
      </c>
      <c r="CA247" s="388"/>
      <c r="CB247" s="388"/>
      <c r="CC247" s="387"/>
      <c r="CD247" s="382"/>
      <c r="CE247" s="375">
        <f>ROUND(((+BZ247*Matrices!$C$63)+(BZ247*Matrices!$E$67))*Matrices!$D$59,0)</f>
        <v>63402244</v>
      </c>
      <c r="CF247" s="375">
        <f>ROUND(((+CA247*Matrices!$D$63)+(CA247*Matrices!$E$67))*Matrices!$D$59,0)</f>
        <v>0</v>
      </c>
      <c r="CG247" s="375">
        <f>ROUND(((+CB247*Matrices!$E$63)+(CB247*Matrices!$E$67))*Matrices!$D$59,0)</f>
        <v>0</v>
      </c>
      <c r="CH247" s="386"/>
      <c r="CI247" s="751"/>
      <c r="CJ247" s="389" t="s">
        <v>272</v>
      </c>
      <c r="CK247" s="388">
        <f>'AY2013-14-end_of_course'!D53</f>
        <v>399229.00030000001</v>
      </c>
      <c r="CL247" s="388"/>
      <c r="CM247" s="388"/>
      <c r="CN247" s="387"/>
      <c r="CO247" s="382"/>
      <c r="CP247" s="375">
        <f>ROUND(((+CK247*Matrices!$C$63)+(CK247*Matrices!$E$67))*Matrices!$D$59,0)</f>
        <v>61349520</v>
      </c>
      <c r="CQ247" s="375">
        <f>ROUND(((+CL247*Matrices!$D$63)+(CL247*Matrices!$E$67))*Matrices!$D$59,0)</f>
        <v>0</v>
      </c>
      <c r="CR247" s="375">
        <f>ROUND(((+CM247*Matrices!$E$63)+(CM247*Matrices!$E$67))*Matrices!$D$59,0)</f>
        <v>0</v>
      </c>
    </row>
    <row r="248" spans="1:96" x14ac:dyDescent="0.2">
      <c r="B248" s="748"/>
      <c r="C248" s="385" t="s">
        <v>270</v>
      </c>
      <c r="D248" s="384">
        <f>D247/D246</f>
        <v>0.82033625979654778</v>
      </c>
      <c r="E248" s="384">
        <f>IFERROR(E247/E246,0)</f>
        <v>0</v>
      </c>
      <c r="F248" s="384">
        <f>IFERROR(F247/F246,0)</f>
        <v>0</v>
      </c>
      <c r="G248" s="383"/>
      <c r="H248" s="382"/>
      <c r="I248" s="381"/>
      <c r="J248" s="381"/>
      <c r="K248" s="381"/>
      <c r="M248" s="748"/>
      <c r="N248" s="385" t="s">
        <v>270</v>
      </c>
      <c r="O248" s="384">
        <f>O247/O246</f>
        <v>0.826864837352977</v>
      </c>
      <c r="P248" s="384">
        <f>IFERROR(P247/P246,0)</f>
        <v>0</v>
      </c>
      <c r="Q248" s="384">
        <f>IFERROR(Q247/Q246,0)</f>
        <v>0</v>
      </c>
      <c r="R248" s="383"/>
      <c r="S248" s="382"/>
      <c r="T248" s="381"/>
      <c r="U248" s="381"/>
      <c r="V248" s="381"/>
      <c r="W248" s="383"/>
      <c r="X248" s="748"/>
      <c r="Y248" s="385" t="s">
        <v>270</v>
      </c>
      <c r="Z248" s="384">
        <f>Z247/Z246</f>
        <v>0.84103427826826194</v>
      </c>
      <c r="AA248" s="384">
        <f>IFERROR(AA247/AA246,0)</f>
        <v>0</v>
      </c>
      <c r="AB248" s="384">
        <f>IFERROR(AB247/AB246,0)</f>
        <v>0</v>
      </c>
      <c r="AC248" s="383"/>
      <c r="AD248" s="382"/>
      <c r="AE248" s="381"/>
      <c r="AF248" s="381"/>
      <c r="AG248" s="381"/>
      <c r="AI248" s="748"/>
      <c r="AJ248" s="385"/>
      <c r="AK248" s="384"/>
      <c r="AL248" s="384"/>
      <c r="AM248" s="384"/>
      <c r="AO248" s="370"/>
      <c r="AP248" s="386"/>
      <c r="AQ248" s="752"/>
      <c r="AR248" s="385" t="s">
        <v>271</v>
      </c>
      <c r="AS248" s="384">
        <f>IFERROR(AS247/AS246,0)</f>
        <v>0.82696012790044859</v>
      </c>
      <c r="AT248" s="384">
        <f>IFERROR(AT247/AT246,0)</f>
        <v>0</v>
      </c>
      <c r="AU248" s="384">
        <f>IFERROR(AU247/AU246,0)</f>
        <v>0</v>
      </c>
      <c r="AV248" s="383"/>
      <c r="AW248" s="382"/>
      <c r="AX248" s="381"/>
      <c r="AY248" s="381"/>
      <c r="AZ248" s="381"/>
      <c r="BA248" s="386"/>
      <c r="BB248" s="752"/>
      <c r="BC248" s="385" t="s">
        <v>271</v>
      </c>
      <c r="BD248" s="384">
        <f>IFERROR(BD247/BD246,0)</f>
        <v>0.80753301675661493</v>
      </c>
      <c r="BE248" s="384">
        <f>IFERROR(BE247/BE246,0)</f>
        <v>0</v>
      </c>
      <c r="BF248" s="384">
        <f>IFERROR(BF247/BF246,0)</f>
        <v>0</v>
      </c>
      <c r="BG248" s="383"/>
      <c r="BH248" s="382"/>
      <c r="BI248" s="381"/>
      <c r="BJ248" s="381"/>
      <c r="BK248" s="381"/>
      <c r="BM248" s="752"/>
      <c r="BN248" s="385" t="s">
        <v>270</v>
      </c>
      <c r="BO248" s="384">
        <f>IFERROR(BO247/BO246,0)</f>
        <v>0.82696012790044859</v>
      </c>
      <c r="BP248" s="384">
        <f>IFERROR(BP247/BP246,0)</f>
        <v>0</v>
      </c>
      <c r="BQ248" s="384">
        <f>IFERROR(BQ247/BQ246,0)</f>
        <v>0</v>
      </c>
      <c r="BR248" s="383"/>
      <c r="BS248" s="382"/>
      <c r="BT248" s="381"/>
      <c r="BU248" s="381"/>
      <c r="BV248" s="381"/>
      <c r="BW248" s="386"/>
      <c r="BX248" s="752"/>
      <c r="BY248" s="385" t="s">
        <v>270</v>
      </c>
      <c r="BZ248" s="384">
        <f>BZ247/BZ246</f>
        <v>0.8461517953093084</v>
      </c>
      <c r="CA248" s="384" t="str">
        <f>IFERROR(CA247/CA246,"")</f>
        <v/>
      </c>
      <c r="CB248" s="384" t="str">
        <f>IFERROR(CB247/CB246,"")</f>
        <v/>
      </c>
      <c r="CC248" s="383"/>
      <c r="CD248" s="382"/>
      <c r="CE248" s="381"/>
      <c r="CF248" s="381"/>
      <c r="CG248" s="381"/>
      <c r="CH248" s="386"/>
      <c r="CI248" s="752"/>
      <c r="CJ248" s="385" t="s">
        <v>270</v>
      </c>
      <c r="CK248" s="384">
        <f>CK247/CK246</f>
        <v>0.85061970196382575</v>
      </c>
      <c r="CL248" s="384" t="str">
        <f>IFERROR(CL247/CL246,"")</f>
        <v/>
      </c>
      <c r="CM248" s="384" t="str">
        <f>IFERROR(CM247/CM246,"")</f>
        <v/>
      </c>
      <c r="CN248" s="383"/>
      <c r="CO248" s="382"/>
      <c r="CP248" s="381"/>
      <c r="CQ248" s="381"/>
      <c r="CR248" s="381"/>
    </row>
    <row r="249" spans="1:96" x14ac:dyDescent="0.2">
      <c r="B249" s="746" t="s">
        <v>224</v>
      </c>
      <c r="C249" s="391" t="s">
        <v>274</v>
      </c>
      <c r="D249" s="390">
        <f>(AS249+BD249+BO249)/3</f>
        <v>84708.666666666672</v>
      </c>
      <c r="E249" s="390">
        <f>(+AT249+BE249)/2</f>
        <v>0</v>
      </c>
      <c r="F249" s="390">
        <f>(+AU249+BF249)/2</f>
        <v>0</v>
      </c>
      <c r="G249" s="386"/>
      <c r="H249" s="382" t="s">
        <v>224</v>
      </c>
      <c r="I249" s="381"/>
      <c r="J249" s="381"/>
      <c r="K249" s="381"/>
      <c r="M249" s="746" t="s">
        <v>224</v>
      </c>
      <c r="N249" s="391" t="s">
        <v>274</v>
      </c>
      <c r="O249" s="390">
        <f>(+BD249+BO249+BZ249)/3</f>
        <v>79519.333333333328</v>
      </c>
      <c r="P249" s="390">
        <f>(+AT249+BE249+BP249)/3</f>
        <v>0</v>
      </c>
      <c r="Q249" s="390">
        <f>(+AU249+BF249+BQ249)/3</f>
        <v>0</v>
      </c>
      <c r="R249" s="386"/>
      <c r="S249" s="382" t="s">
        <v>224</v>
      </c>
      <c r="T249" s="381"/>
      <c r="U249" s="381"/>
      <c r="V249" s="381"/>
      <c r="W249" s="386"/>
      <c r="X249" s="746" t="s">
        <v>224</v>
      </c>
      <c r="Y249" s="391" t="s">
        <v>274</v>
      </c>
      <c r="Z249" s="390">
        <f>(+BO249+BZ249+CK249)/3</f>
        <v>74325</v>
      </c>
      <c r="AA249" s="390">
        <f>(+BE249+BP249+CA249)/3</f>
        <v>0</v>
      </c>
      <c r="AB249" s="390">
        <f>(+BF249+BQ249+CB249)/3</f>
        <v>0</v>
      </c>
      <c r="AC249" s="386"/>
      <c r="AD249" s="382" t="s">
        <v>224</v>
      </c>
      <c r="AE249" s="381"/>
      <c r="AF249" s="381"/>
      <c r="AG249" s="381"/>
      <c r="AI249" s="746" t="s">
        <v>224</v>
      </c>
      <c r="AJ249" s="391" t="s">
        <v>274</v>
      </c>
      <c r="AK249" s="390">
        <f t="shared" ref="AK249:AM250" si="115">IFERROR(Z249-O249,0)</f>
        <v>-5194.3333333333285</v>
      </c>
      <c r="AL249" s="390">
        <f t="shared" si="115"/>
        <v>0</v>
      </c>
      <c r="AM249" s="390">
        <f t="shared" si="115"/>
        <v>0</v>
      </c>
      <c r="AO249" s="370"/>
      <c r="AP249" s="386"/>
      <c r="AQ249" s="746" t="s">
        <v>224</v>
      </c>
      <c r="AR249" s="391" t="s">
        <v>275</v>
      </c>
      <c r="AS249" s="390">
        <v>85331</v>
      </c>
      <c r="AT249" s="390"/>
      <c r="AU249" s="390"/>
      <c r="AV249" s="386"/>
      <c r="AW249" s="382" t="s">
        <v>224</v>
      </c>
      <c r="AX249" s="381"/>
      <c r="AY249" s="381"/>
      <c r="AZ249" s="381"/>
      <c r="BA249" s="386"/>
      <c r="BB249" s="746" t="s">
        <v>224</v>
      </c>
      <c r="BC249" s="391" t="s">
        <v>275</v>
      </c>
      <c r="BD249" s="390">
        <v>90123</v>
      </c>
      <c r="BE249" s="390">
        <v>0</v>
      </c>
      <c r="BF249" s="390">
        <v>0</v>
      </c>
      <c r="BG249" s="386"/>
      <c r="BH249" s="382" t="s">
        <v>224</v>
      </c>
      <c r="BI249" s="381"/>
      <c r="BJ249" s="381"/>
      <c r="BK249" s="381"/>
      <c r="BM249" s="746" t="s">
        <v>224</v>
      </c>
      <c r="BN249" s="391" t="s">
        <v>274</v>
      </c>
      <c r="BO249" s="390">
        <v>78672</v>
      </c>
      <c r="BP249" s="390"/>
      <c r="BQ249" s="390"/>
      <c r="BR249" s="386"/>
      <c r="BS249" s="382" t="s">
        <v>224</v>
      </c>
      <c r="BT249" s="381"/>
      <c r="BU249" s="381"/>
      <c r="BV249" s="381"/>
      <c r="BW249" s="386"/>
      <c r="BX249" s="746" t="s">
        <v>224</v>
      </c>
      <c r="BY249" s="391" t="s">
        <v>274</v>
      </c>
      <c r="BZ249" s="390">
        <v>69763</v>
      </c>
      <c r="CA249" s="390"/>
      <c r="CB249" s="390"/>
      <c r="CC249" s="386"/>
      <c r="CD249" s="382" t="s">
        <v>224</v>
      </c>
      <c r="CE249" s="381"/>
      <c r="CF249" s="381"/>
      <c r="CG249" s="381"/>
      <c r="CH249" s="386"/>
      <c r="CI249" s="746" t="s">
        <v>224</v>
      </c>
      <c r="CJ249" s="391" t="s">
        <v>274</v>
      </c>
      <c r="CK249" s="390">
        <f>'AY2013-14-Census'!D54</f>
        <v>74540</v>
      </c>
      <c r="CL249" s="390"/>
      <c r="CM249" s="390"/>
      <c r="CN249" s="386"/>
      <c r="CO249" s="382" t="s">
        <v>224</v>
      </c>
      <c r="CP249" s="381"/>
      <c r="CQ249" s="381"/>
      <c r="CR249" s="381"/>
    </row>
    <row r="250" spans="1:96" x14ac:dyDescent="0.2">
      <c r="B250" s="747"/>
      <c r="C250" s="389" t="s">
        <v>272</v>
      </c>
      <c r="D250" s="388">
        <f>(AS250+BD250+BO250)/3</f>
        <v>75820.392832272264</v>
      </c>
      <c r="E250" s="388">
        <f>(+AT250+BE250)/2</f>
        <v>0</v>
      </c>
      <c r="F250" s="388">
        <f>(+AU250+BF250)/2</f>
        <v>0</v>
      </c>
      <c r="G250" s="387"/>
      <c r="H250" s="382"/>
      <c r="I250" s="375">
        <f>ROUND(((+D250*Matrices!$C$64)+(D250*Matrices!$E$67))*Matrices!$D$59,0)</f>
        <v>16644851</v>
      </c>
      <c r="J250" s="375">
        <f>ROUND(((+E250*Matrices!$D$64)+(E250*Matrices!$E$67))*Matrices!$D$59,0)</f>
        <v>0</v>
      </c>
      <c r="K250" s="375">
        <f>ROUND(((+F250*Matrices!$E$64)+(F250*Matrices!$E$67))*Matrices!$D$59,0)</f>
        <v>0</v>
      </c>
      <c r="M250" s="747"/>
      <c r="N250" s="389" t="s">
        <v>272</v>
      </c>
      <c r="O250" s="388">
        <f>(+BD250+BO250+BZ250)/3</f>
        <v>71530.203489176871</v>
      </c>
      <c r="P250" s="388">
        <f>(+AT250+BE250+BP250)/3</f>
        <v>0</v>
      </c>
      <c r="Q250" s="388">
        <f>(+AU250+BF250+BQ250)/3</f>
        <v>0</v>
      </c>
      <c r="R250" s="387"/>
      <c r="S250" s="382"/>
      <c r="T250" s="375">
        <f>ROUND(((+O250*Matrices!$C$64)+(O250*Matrices!$E$67))*Matrices!$D$59,0)</f>
        <v>15703026</v>
      </c>
      <c r="U250" s="375">
        <f>ROUND(((+P250*Matrices!$D$64)+(P250*Matrices!$E$67))*Matrices!$D$59,0)</f>
        <v>0</v>
      </c>
      <c r="V250" s="375">
        <f>ROUND(((+Q250*Matrices!$E$64)+(Q250*Matrices!$E$67))*Matrices!$D$59,0)</f>
        <v>0</v>
      </c>
      <c r="W250" s="387"/>
      <c r="X250" s="747"/>
      <c r="Y250" s="389" t="s">
        <v>272</v>
      </c>
      <c r="Z250" s="388">
        <f>(+BO250+BZ250+CK250)/3</f>
        <v>66745</v>
      </c>
      <c r="AA250" s="388">
        <f>(+BE250+BP250+CA250)/3</f>
        <v>0</v>
      </c>
      <c r="AB250" s="388">
        <f>(+BF250+BQ250+CB250)/3</f>
        <v>0</v>
      </c>
      <c r="AC250" s="387"/>
      <c r="AD250" s="382"/>
      <c r="AE250" s="375">
        <f>ROUND(((+Z250*Matrices!$C$64)+(Z250*Matrices!$E$67))*Matrices!$D$59,0)</f>
        <v>14652530</v>
      </c>
      <c r="AF250" s="375">
        <f>ROUND(((+AA250*Matrices!$D$64)+(AA250*Matrices!$E$67))*Matrices!$D$59,0)</f>
        <v>0</v>
      </c>
      <c r="AG250" s="375">
        <f>ROUND(((+AB250*Matrices!$E$64)+(AB250*Matrices!$E$67))*Matrices!$D$59,0)</f>
        <v>0</v>
      </c>
      <c r="AI250" s="747"/>
      <c r="AJ250" s="389" t="s">
        <v>272</v>
      </c>
      <c r="AK250" s="388">
        <f t="shared" si="115"/>
        <v>-4785.2034891768708</v>
      </c>
      <c r="AL250" s="388">
        <f t="shared" si="115"/>
        <v>0</v>
      </c>
      <c r="AM250" s="388">
        <f t="shared" si="115"/>
        <v>0</v>
      </c>
      <c r="AO250" s="370"/>
      <c r="AP250" s="386"/>
      <c r="AQ250" s="751"/>
      <c r="AR250" s="389" t="s">
        <v>273</v>
      </c>
      <c r="AS250" s="388">
        <f>AS249*BO251</f>
        <v>76688.568029286151</v>
      </c>
      <c r="AT250" s="388"/>
      <c r="AU250" s="388"/>
      <c r="AV250" s="387"/>
      <c r="AW250" s="382"/>
      <c r="AX250" s="375">
        <f>ROUND(((+AS250*Matrices!$C$64)+(AS250*Matrices!$E$67))*Matrices!$D$59,0)</f>
        <v>16835441</v>
      </c>
      <c r="AY250" s="375">
        <f>ROUND(((+AT250*Matrices!$D$64)+(AT250*Matrices!$E$67))*Matrices!$D$59,0)</f>
        <v>0</v>
      </c>
      <c r="AZ250" s="375">
        <f>ROUND(((+AU250*Matrices!$E$64)+(AU250*Matrices!$E$67))*Matrices!$D$59,0)</f>
        <v>0</v>
      </c>
      <c r="BA250" s="386"/>
      <c r="BB250" s="751"/>
      <c r="BC250" s="389" t="s">
        <v>273</v>
      </c>
      <c r="BD250" s="388">
        <v>80068.610467530612</v>
      </c>
      <c r="BE250" s="388">
        <v>0</v>
      </c>
      <c r="BF250" s="388">
        <v>0</v>
      </c>
      <c r="BG250" s="387"/>
      <c r="BH250" s="382"/>
      <c r="BI250" s="375">
        <f>ROUND(((+BD250*Matrices!$C$64)+(BD250*Matrices!$E$67))*Matrices!$D$59,0)</f>
        <v>17577462</v>
      </c>
      <c r="BJ250" s="375">
        <f>ROUND(((+BE250*Matrices!$D$64)+(BE250*Matrices!$E$67))*Matrices!$D$59,0)</f>
        <v>0</v>
      </c>
      <c r="BK250" s="375">
        <f>ROUND(((+BF250*Matrices!$E$64)+(BF250*Matrices!$E$67))*Matrices!$D$59,0)</f>
        <v>0</v>
      </c>
      <c r="BM250" s="751"/>
      <c r="BN250" s="389" t="s">
        <v>272</v>
      </c>
      <c r="BO250" s="388">
        <v>70704</v>
      </c>
      <c r="BP250" s="388"/>
      <c r="BQ250" s="388"/>
      <c r="BR250" s="387"/>
      <c r="BS250" s="382"/>
      <c r="BT250" s="375">
        <f>ROUND(((+BO250*Matrices!$C$64)+(BO250*Matrices!$E$67))*Matrices!$D$59,0)</f>
        <v>15521649</v>
      </c>
      <c r="BU250" s="375">
        <f>ROUND(((+BP250*Matrices!$D$64)+(BP250*Matrices!$E$67))*Matrices!$D$59,0)</f>
        <v>0</v>
      </c>
      <c r="BV250" s="375">
        <f>ROUND(((+BQ250*Matrices!$E$64)+(BQ250*Matrices!$E$67))*Matrices!$D$59,0)</f>
        <v>0</v>
      </c>
      <c r="BW250" s="386"/>
      <c r="BX250" s="751"/>
      <c r="BY250" s="389" t="s">
        <v>272</v>
      </c>
      <c r="BZ250" s="388">
        <v>63818</v>
      </c>
      <c r="CA250" s="388"/>
      <c r="CB250" s="388"/>
      <c r="CC250" s="387"/>
      <c r="CD250" s="382"/>
      <c r="CE250" s="375">
        <f>ROUND(((+BZ250*Matrices!$C$64)+(BZ250*Matrices!$E$67))*Matrices!$D$59,0)</f>
        <v>14009966</v>
      </c>
      <c r="CF250" s="375">
        <f>ROUND(((+CA250*Matrices!$D$64)+(CA250*Matrices!$E$67))*Matrices!$D$59,0)</f>
        <v>0</v>
      </c>
      <c r="CG250" s="375">
        <f>ROUND(((+CB250*Matrices!$E$64)+(CB250*Matrices!$E$67))*Matrices!$D$59,0)</f>
        <v>0</v>
      </c>
      <c r="CH250" s="386"/>
      <c r="CI250" s="751"/>
      <c r="CJ250" s="389" t="s">
        <v>272</v>
      </c>
      <c r="CK250" s="388">
        <f>'AY2013-14-end_of_course'!D54</f>
        <v>65713</v>
      </c>
      <c r="CL250" s="388"/>
      <c r="CM250" s="388"/>
      <c r="CN250" s="387"/>
      <c r="CO250" s="382"/>
      <c r="CP250" s="375">
        <f>ROUND(((+CK250*Matrices!$C$64)+(CK250*Matrices!$E$67))*Matrices!$D$59,0)</f>
        <v>14425975</v>
      </c>
      <c r="CQ250" s="375">
        <f>ROUND(((+CL250*Matrices!$D$64)+(CL250*Matrices!$E$67))*Matrices!$D$59,0)</f>
        <v>0</v>
      </c>
      <c r="CR250" s="375">
        <f>ROUND(((+CM250*Matrices!$E$64)+(CM250*Matrices!$E$67))*Matrices!$D$59,0)</f>
        <v>0</v>
      </c>
    </row>
    <row r="251" spans="1:96" x14ac:dyDescent="0.2">
      <c r="B251" s="748"/>
      <c r="C251" s="385" t="s">
        <v>270</v>
      </c>
      <c r="D251" s="384">
        <f>D250/D249</f>
        <v>0.89507243846287576</v>
      </c>
      <c r="E251" s="384">
        <f>IFERROR(E250/E249,0)</f>
        <v>0</v>
      </c>
      <c r="F251" s="384">
        <f>IFERROR(F250/F249,0)</f>
        <v>0</v>
      </c>
      <c r="G251" s="383"/>
      <c r="H251" s="382"/>
      <c r="I251" s="381"/>
      <c r="J251" s="381"/>
      <c r="K251" s="381"/>
      <c r="M251" s="748"/>
      <c r="N251" s="385" t="s">
        <v>270</v>
      </c>
      <c r="O251" s="384">
        <f>O250/O249</f>
        <v>0.89953223311534569</v>
      </c>
      <c r="P251" s="384">
        <f>IFERROR(P250/P249,0)</f>
        <v>0</v>
      </c>
      <c r="Q251" s="384">
        <f>IFERROR(Q250/Q249,0)</f>
        <v>0</v>
      </c>
      <c r="R251" s="383"/>
      <c r="S251" s="382"/>
      <c r="T251" s="381"/>
      <c r="U251" s="381"/>
      <c r="V251" s="381"/>
      <c r="W251" s="383"/>
      <c r="X251" s="748"/>
      <c r="Y251" s="385" t="s">
        <v>270</v>
      </c>
      <c r="Z251" s="384">
        <f>Z250/Z249</f>
        <v>0.89801547258661285</v>
      </c>
      <c r="AA251" s="384">
        <f>IFERROR(AA250/AA249,0)</f>
        <v>0</v>
      </c>
      <c r="AB251" s="384">
        <f>IFERROR(AB250/AB249,0)</f>
        <v>0</v>
      </c>
      <c r="AC251" s="383"/>
      <c r="AD251" s="382"/>
      <c r="AE251" s="381"/>
      <c r="AF251" s="381"/>
      <c r="AG251" s="381"/>
      <c r="AI251" s="748"/>
      <c r="AJ251" s="385"/>
      <c r="AK251" s="384"/>
      <c r="AL251" s="384"/>
      <c r="AM251" s="384"/>
      <c r="AO251" s="370"/>
      <c r="AP251" s="386"/>
      <c r="AQ251" s="752"/>
      <c r="AR251" s="385" t="s">
        <v>271</v>
      </c>
      <c r="AS251" s="384">
        <f>IFERROR(AS250/AS249,0)</f>
        <v>0.89871873093349608</v>
      </c>
      <c r="AT251" s="384">
        <f>IFERROR(AT250/AT249,0)</f>
        <v>0</v>
      </c>
      <c r="AU251" s="384">
        <f>IFERROR(AU250/AU249,0)</f>
        <v>0</v>
      </c>
      <c r="AV251" s="383"/>
      <c r="AW251" s="382"/>
      <c r="AX251" s="381"/>
      <c r="AY251" s="381"/>
      <c r="AZ251" s="381"/>
      <c r="BA251" s="386"/>
      <c r="BB251" s="752"/>
      <c r="BC251" s="385" t="s">
        <v>271</v>
      </c>
      <c r="BD251" s="384">
        <f>IFERROR(BD250/BD249,0)</f>
        <v>0.88843703014247877</v>
      </c>
      <c r="BE251" s="384">
        <f>IFERROR(BE250/BE249,0)</f>
        <v>0</v>
      </c>
      <c r="BF251" s="384">
        <f>IFERROR(BF250/BF249,0)</f>
        <v>0</v>
      </c>
      <c r="BG251" s="383"/>
      <c r="BH251" s="382"/>
      <c r="BI251" s="381"/>
      <c r="BJ251" s="381"/>
      <c r="BK251" s="381"/>
      <c r="BM251" s="752"/>
      <c r="BN251" s="385" t="s">
        <v>270</v>
      </c>
      <c r="BO251" s="384">
        <f>IFERROR(BO250/BO249,0)</f>
        <v>0.89871873093349608</v>
      </c>
      <c r="BP251" s="384">
        <f>IFERROR(BP250/BP249,0)</f>
        <v>0</v>
      </c>
      <c r="BQ251" s="384">
        <f>IFERROR(BQ250/BQ249,0)</f>
        <v>0</v>
      </c>
      <c r="BR251" s="383"/>
      <c r="BS251" s="382"/>
      <c r="BT251" s="381"/>
      <c r="BU251" s="381"/>
      <c r="BV251" s="381"/>
      <c r="BW251" s="386"/>
      <c r="BX251" s="752"/>
      <c r="BY251" s="385" t="s">
        <v>270</v>
      </c>
      <c r="BZ251" s="384">
        <f>BZ250/BZ249</f>
        <v>0.91478290784513283</v>
      </c>
      <c r="CA251" s="384" t="str">
        <f>IFERROR(CA250/CA249,"")</f>
        <v/>
      </c>
      <c r="CB251" s="384" t="str">
        <f>IFERROR(CB250/CB249,"")</f>
        <v/>
      </c>
      <c r="CC251" s="383"/>
      <c r="CD251" s="382"/>
      <c r="CE251" s="381"/>
      <c r="CF251" s="381"/>
      <c r="CG251" s="381"/>
      <c r="CH251" s="386"/>
      <c r="CI251" s="752"/>
      <c r="CJ251" s="385" t="s">
        <v>270</v>
      </c>
      <c r="CK251" s="384">
        <f>CK250/CK249</f>
        <v>0.88158035953850278</v>
      </c>
      <c r="CL251" s="384" t="str">
        <f>IFERROR(CL250/CL249,"")</f>
        <v/>
      </c>
      <c r="CM251" s="384" t="str">
        <f>IFERROR(CM250/CM249,"")</f>
        <v/>
      </c>
      <c r="CN251" s="383"/>
      <c r="CO251" s="382"/>
      <c r="CP251" s="381"/>
      <c r="CQ251" s="381"/>
      <c r="CR251" s="381"/>
    </row>
    <row r="252" spans="1:96" x14ac:dyDescent="0.2">
      <c r="B252" s="746" t="s">
        <v>223</v>
      </c>
      <c r="C252" s="391" t="s">
        <v>274</v>
      </c>
      <c r="D252" s="390">
        <f>(AS252+BD252+BO252)/3</f>
        <v>33826</v>
      </c>
      <c r="E252" s="390">
        <f>(+AT252+BE252)/2</f>
        <v>0</v>
      </c>
      <c r="F252" s="390">
        <f>(+AU252+BF252)/2</f>
        <v>0</v>
      </c>
      <c r="G252" s="386"/>
      <c r="H252" s="382" t="s">
        <v>223</v>
      </c>
      <c r="I252" s="381"/>
      <c r="J252" s="381"/>
      <c r="K252" s="381"/>
      <c r="M252" s="746" t="s">
        <v>223</v>
      </c>
      <c r="N252" s="391" t="s">
        <v>274</v>
      </c>
      <c r="O252" s="390">
        <f>(+BD252+BO252+BZ252)/3</f>
        <v>33077</v>
      </c>
      <c r="P252" s="390">
        <f>(+AT252+BE252+BP252)/3</f>
        <v>0</v>
      </c>
      <c r="Q252" s="390">
        <f>(+AU252+BF252+BQ252)/3</f>
        <v>0</v>
      </c>
      <c r="R252" s="386"/>
      <c r="S252" s="382" t="s">
        <v>223</v>
      </c>
      <c r="T252" s="381"/>
      <c r="U252" s="381"/>
      <c r="V252" s="381"/>
      <c r="W252" s="386"/>
      <c r="X252" s="746" t="s">
        <v>223</v>
      </c>
      <c r="Y252" s="391" t="s">
        <v>274</v>
      </c>
      <c r="Z252" s="390">
        <f>(+BO252+BZ252+CK252)/3</f>
        <v>31636.333333333332</v>
      </c>
      <c r="AA252" s="390">
        <f>(+BE252+BP252+CA252)/3</f>
        <v>0</v>
      </c>
      <c r="AB252" s="390">
        <f>(+BF252+BQ252+CB252)/3</f>
        <v>0</v>
      </c>
      <c r="AC252" s="386"/>
      <c r="AD252" s="382" t="s">
        <v>223</v>
      </c>
      <c r="AE252" s="381"/>
      <c r="AF252" s="381"/>
      <c r="AG252" s="381"/>
      <c r="AI252" s="746" t="s">
        <v>223</v>
      </c>
      <c r="AJ252" s="391" t="s">
        <v>274</v>
      </c>
      <c r="AK252" s="390">
        <f t="shared" ref="AK252:AM253" si="116">IFERROR(Z252-O252,0)</f>
        <v>-1440.6666666666679</v>
      </c>
      <c r="AL252" s="390">
        <f t="shared" si="116"/>
        <v>0</v>
      </c>
      <c r="AM252" s="390">
        <f t="shared" si="116"/>
        <v>0</v>
      </c>
      <c r="AO252" s="370"/>
      <c r="AP252" s="386"/>
      <c r="AQ252" s="746" t="s">
        <v>223</v>
      </c>
      <c r="AR252" s="391" t="s">
        <v>275</v>
      </c>
      <c r="AS252" s="390">
        <v>32928</v>
      </c>
      <c r="AT252" s="390"/>
      <c r="AU252" s="390"/>
      <c r="AV252" s="386"/>
      <c r="AW252" s="382" t="s">
        <v>223</v>
      </c>
      <c r="AX252" s="381"/>
      <c r="AY252" s="381"/>
      <c r="AZ252" s="381"/>
      <c r="BA252" s="386"/>
      <c r="BB252" s="746" t="s">
        <v>223</v>
      </c>
      <c r="BC252" s="391" t="s">
        <v>275</v>
      </c>
      <c r="BD252" s="390">
        <v>33316</v>
      </c>
      <c r="BE252" s="390">
        <v>0</v>
      </c>
      <c r="BF252" s="390">
        <v>0</v>
      </c>
      <c r="BG252" s="386"/>
      <c r="BH252" s="382" t="s">
        <v>223</v>
      </c>
      <c r="BI252" s="381"/>
      <c r="BJ252" s="381"/>
      <c r="BK252" s="381"/>
      <c r="BM252" s="746" t="s">
        <v>223</v>
      </c>
      <c r="BN252" s="391" t="s">
        <v>274</v>
      </c>
      <c r="BO252" s="390">
        <v>35234</v>
      </c>
      <c r="BP252" s="390"/>
      <c r="BQ252" s="390"/>
      <c r="BR252" s="386"/>
      <c r="BS252" s="382" t="s">
        <v>223</v>
      </c>
      <c r="BT252" s="381"/>
      <c r="BU252" s="381"/>
      <c r="BV252" s="381"/>
      <c r="BW252" s="386"/>
      <c r="BX252" s="746" t="s">
        <v>223</v>
      </c>
      <c r="BY252" s="391" t="s">
        <v>274</v>
      </c>
      <c r="BZ252" s="390">
        <v>30681</v>
      </c>
      <c r="CA252" s="390"/>
      <c r="CB252" s="390"/>
      <c r="CC252" s="386"/>
      <c r="CD252" s="382" t="s">
        <v>223</v>
      </c>
      <c r="CE252" s="381"/>
      <c r="CF252" s="381"/>
      <c r="CG252" s="381"/>
      <c r="CH252" s="386"/>
      <c r="CI252" s="746" t="s">
        <v>223</v>
      </c>
      <c r="CJ252" s="391" t="s">
        <v>274</v>
      </c>
      <c r="CK252" s="390">
        <f>'AY2013-14-Census'!D55</f>
        <v>28994</v>
      </c>
      <c r="CL252" s="390"/>
      <c r="CM252" s="390"/>
      <c r="CN252" s="386"/>
      <c r="CO252" s="382" t="s">
        <v>223</v>
      </c>
      <c r="CP252" s="381"/>
      <c r="CQ252" s="381"/>
      <c r="CR252" s="381"/>
    </row>
    <row r="253" spans="1:96" x14ac:dyDescent="0.2">
      <c r="B253" s="747"/>
      <c r="C253" s="389" t="s">
        <v>272</v>
      </c>
      <c r="D253" s="388">
        <f>(AS253+BD253+BO253)/3</f>
        <v>31646.757860437141</v>
      </c>
      <c r="E253" s="388">
        <f>(+AT253+BE253)/2</f>
        <v>0</v>
      </c>
      <c r="F253" s="388">
        <f>(+AU253+BF253)/2</f>
        <v>0</v>
      </c>
      <c r="G253" s="387"/>
      <c r="H253" s="382"/>
      <c r="I253" s="375">
        <f>ROUND(((+D253*Matrices!$C$65)+(D253*Matrices!$E$67))*Matrices!$D$59,0)</f>
        <v>10807051</v>
      </c>
      <c r="J253" s="375">
        <f>ROUND(((+E253*Matrices!$D$65)+(E253*Matrices!$E$67))*Matrices!$D$59,0)</f>
        <v>0</v>
      </c>
      <c r="K253" s="375">
        <f>ROUND(((+F253*Matrices!$E$65)+(F253*Matrices!$E$67))*Matrices!$D$59,0)</f>
        <v>0</v>
      </c>
      <c r="M253" s="747"/>
      <c r="N253" s="389" t="s">
        <v>272</v>
      </c>
      <c r="O253" s="388">
        <f>(+BD253+BO253+BZ253)/3</f>
        <v>30963.626547879194</v>
      </c>
      <c r="P253" s="388">
        <f>(+AT253+BE253+BP253)/3</f>
        <v>0</v>
      </c>
      <c r="Q253" s="388">
        <f>(+AU253+BF253+BQ253)/3</f>
        <v>0</v>
      </c>
      <c r="R253" s="387"/>
      <c r="S253" s="382"/>
      <c r="T253" s="375">
        <f>ROUND(((+O253*Matrices!$C$65)+(O253*Matrices!$E$67))*Matrices!$D$59,0)</f>
        <v>10573769</v>
      </c>
      <c r="U253" s="375">
        <f>ROUND(((+P253*Matrices!$D$65)+(P253*Matrices!$E$67))*Matrices!$D$59,0)</f>
        <v>0</v>
      </c>
      <c r="V253" s="375">
        <f>ROUND(((+Q253*Matrices!$E$65)+(Q253*Matrices!$E$67))*Matrices!$D$59,0)</f>
        <v>0</v>
      </c>
      <c r="W253" s="387"/>
      <c r="X253" s="747"/>
      <c r="Y253" s="389" t="s">
        <v>272</v>
      </c>
      <c r="Z253" s="388">
        <f>(+BO253+BZ253+CK253)/3</f>
        <v>29797</v>
      </c>
      <c r="AA253" s="388">
        <f>(+BE253+BP253+CA253)/3</f>
        <v>0</v>
      </c>
      <c r="AB253" s="388">
        <f>(+BF253+BQ253+CB253)/3</f>
        <v>0</v>
      </c>
      <c r="AC253" s="387"/>
      <c r="AD253" s="382"/>
      <c r="AE253" s="375">
        <f>ROUND(((+Z253*Matrices!$C$65)+(Z253*Matrices!$E$67))*Matrices!$D$59,0)</f>
        <v>10175378</v>
      </c>
      <c r="AF253" s="375">
        <f>ROUND(((+AA253*Matrices!$D$65)+(AA253*Matrices!$E$67))*Matrices!$D$59,0)</f>
        <v>0</v>
      </c>
      <c r="AG253" s="375">
        <f>ROUND(((+AB253*Matrices!$E$65)+(AB253*Matrices!$E$67))*Matrices!$D$59,0)</f>
        <v>0</v>
      </c>
      <c r="AI253" s="747"/>
      <c r="AJ253" s="389" t="s">
        <v>272</v>
      </c>
      <c r="AK253" s="388">
        <f t="shared" si="116"/>
        <v>-1166.6265478791938</v>
      </c>
      <c r="AL253" s="388">
        <f t="shared" si="116"/>
        <v>0</v>
      </c>
      <c r="AM253" s="388">
        <f t="shared" si="116"/>
        <v>0</v>
      </c>
      <c r="AO253" s="370"/>
      <c r="AP253" s="386"/>
      <c r="AQ253" s="751"/>
      <c r="AR253" s="389" t="s">
        <v>273</v>
      </c>
      <c r="AS253" s="388">
        <f>AS252*BO254</f>
        <v>30980.393937673838</v>
      </c>
      <c r="AT253" s="388"/>
      <c r="AU253" s="388"/>
      <c r="AV253" s="387"/>
      <c r="AW253" s="382"/>
      <c r="AX253" s="375">
        <f>ROUND(((+AS253*Matrices!$C$65)+(AS253*Matrices!$E$67))*Matrices!$D$59,0)</f>
        <v>10579495</v>
      </c>
      <c r="AY253" s="375">
        <f>ROUND(((+AT253*Matrices!$D$65)+(AT253*Matrices!$E$67))*Matrices!$D$59,0)</f>
        <v>0</v>
      </c>
      <c r="AZ253" s="375">
        <f>ROUND(((+AU253*Matrices!$E$65)+(AU253*Matrices!$E$67))*Matrices!$D$59,0)</f>
        <v>0</v>
      </c>
      <c r="BA253" s="386"/>
      <c r="BB253" s="751"/>
      <c r="BC253" s="389" t="s">
        <v>273</v>
      </c>
      <c r="BD253" s="388">
        <v>30809.879643637585</v>
      </c>
      <c r="BE253" s="388">
        <v>0</v>
      </c>
      <c r="BF253" s="388">
        <v>0</v>
      </c>
      <c r="BG253" s="387"/>
      <c r="BH253" s="382"/>
      <c r="BI253" s="375">
        <f>ROUND(((+BD253*Matrices!$C$65)+(BD253*Matrices!$E$67))*Matrices!$D$59,0)</f>
        <v>10521266</v>
      </c>
      <c r="BJ253" s="375">
        <f>ROUND(((+BE253*Matrices!$D$65)+(BE253*Matrices!$E$67))*Matrices!$D$59,0)</f>
        <v>0</v>
      </c>
      <c r="BK253" s="375">
        <f>ROUND(((+BF253*Matrices!$E$65)+(BF253*Matrices!$E$67))*Matrices!$D$59,0)</f>
        <v>0</v>
      </c>
      <c r="BM253" s="751"/>
      <c r="BN253" s="389" t="s">
        <v>272</v>
      </c>
      <c r="BO253" s="388">
        <v>33150</v>
      </c>
      <c r="BP253" s="388"/>
      <c r="BQ253" s="388"/>
      <c r="BR253" s="387"/>
      <c r="BS253" s="382"/>
      <c r="BT253" s="375">
        <f>ROUND(((+BO253*Matrices!$C$65)+(BO253*Matrices!$E$67))*Matrices!$D$59,0)</f>
        <v>11320394</v>
      </c>
      <c r="BU253" s="375">
        <f>ROUND(((+BP253*Matrices!$D$65)+(BP253*Matrices!$E$67))*Matrices!$D$59,0)</f>
        <v>0</v>
      </c>
      <c r="BV253" s="375">
        <f>ROUND(((+BQ253*Matrices!$E$65)+(BQ253*Matrices!$E$67))*Matrices!$D$59,0)</f>
        <v>0</v>
      </c>
      <c r="BW253" s="386"/>
      <c r="BX253" s="751"/>
      <c r="BY253" s="389" t="s">
        <v>272</v>
      </c>
      <c r="BZ253" s="388">
        <v>28931</v>
      </c>
      <c r="CA253" s="388"/>
      <c r="CB253" s="388"/>
      <c r="CC253" s="387"/>
      <c r="CD253" s="382"/>
      <c r="CE253" s="375">
        <f>ROUND(((+BZ253*Matrices!$C$65)+(BZ253*Matrices!$E$67))*Matrices!$D$59,0)</f>
        <v>9879647</v>
      </c>
      <c r="CF253" s="375">
        <f>ROUND(((+CA253*Matrices!$D$65)+(CA253*Matrices!$E$67))*Matrices!$D$59,0)</f>
        <v>0</v>
      </c>
      <c r="CG253" s="375">
        <f>ROUND(((+CB253*Matrices!$E$65)+(CB253*Matrices!$E$67))*Matrices!$D$59,0)</f>
        <v>0</v>
      </c>
      <c r="CH253" s="386"/>
      <c r="CI253" s="751"/>
      <c r="CJ253" s="389" t="s">
        <v>272</v>
      </c>
      <c r="CK253" s="388">
        <f>'AY2013-14-end_of_course'!D55</f>
        <v>27310</v>
      </c>
      <c r="CL253" s="388"/>
      <c r="CM253" s="388"/>
      <c r="CN253" s="387"/>
      <c r="CO253" s="382"/>
      <c r="CP253" s="375">
        <f>ROUND(((+CK253*Matrices!$C$65)+(CK253*Matrices!$E$67))*Matrices!$D$59,0)</f>
        <v>9326092</v>
      </c>
      <c r="CQ253" s="375">
        <f>ROUND(((+CL253*Matrices!$D$65)+(CL253*Matrices!$E$67))*Matrices!$D$59,0)</f>
        <v>0</v>
      </c>
      <c r="CR253" s="375">
        <f>ROUND(((+CM253*Matrices!$E$65)+(CM253*Matrices!$E$67))*Matrices!$D$59,0)</f>
        <v>0</v>
      </c>
    </row>
    <row r="254" spans="1:96" x14ac:dyDescent="0.2">
      <c r="B254" s="748"/>
      <c r="C254" s="385" t="s">
        <v>270</v>
      </c>
      <c r="D254" s="384">
        <f>D253/D252</f>
        <v>0.93557493822613202</v>
      </c>
      <c r="E254" s="384">
        <f>IFERROR(E253/E252,0)</f>
        <v>0</v>
      </c>
      <c r="F254" s="384">
        <f>IFERROR(F253/F252,0)</f>
        <v>0</v>
      </c>
      <c r="G254" s="383"/>
      <c r="H254" s="382"/>
      <c r="I254" s="381"/>
      <c r="J254" s="381"/>
      <c r="K254" s="381"/>
      <c r="M254" s="748"/>
      <c r="N254" s="385" t="s">
        <v>270</v>
      </c>
      <c r="O254" s="384">
        <f>O253/O252</f>
        <v>0.93610746282550394</v>
      </c>
      <c r="P254" s="384">
        <f>IFERROR(P253/P252,0)</f>
        <v>0</v>
      </c>
      <c r="Q254" s="384">
        <f>IFERROR(Q253/Q252,0)</f>
        <v>0</v>
      </c>
      <c r="R254" s="383"/>
      <c r="S254" s="382"/>
      <c r="T254" s="381"/>
      <c r="U254" s="381"/>
      <c r="V254" s="381"/>
      <c r="W254" s="383"/>
      <c r="X254" s="748"/>
      <c r="Y254" s="385" t="s">
        <v>270</v>
      </c>
      <c r="Z254" s="384">
        <f>Z253/Z252</f>
        <v>0.94186009756714328</v>
      </c>
      <c r="AA254" s="384">
        <f>IFERROR(AA253/AA252,0)</f>
        <v>0</v>
      </c>
      <c r="AB254" s="384">
        <f>IFERROR(AB253/AB252,0)</f>
        <v>0</v>
      </c>
      <c r="AC254" s="383"/>
      <c r="AD254" s="382"/>
      <c r="AE254" s="381"/>
      <c r="AF254" s="381"/>
      <c r="AG254" s="381"/>
      <c r="AI254" s="748"/>
      <c r="AJ254" s="385"/>
      <c r="AK254" s="384"/>
      <c r="AL254" s="384"/>
      <c r="AM254" s="384"/>
      <c r="AO254" s="370"/>
      <c r="AP254" s="386"/>
      <c r="AQ254" s="752"/>
      <c r="AR254" s="385" t="s">
        <v>271</v>
      </c>
      <c r="AS254" s="384">
        <f>IFERROR(AS253/AS252,0)</f>
        <v>0.94085258557075557</v>
      </c>
      <c r="AT254" s="384">
        <f>IFERROR(AT253/AT252,0)</f>
        <v>0</v>
      </c>
      <c r="AU254" s="384">
        <f>IFERROR(AU253/AU252,0)</f>
        <v>0</v>
      </c>
      <c r="AV254" s="383"/>
      <c r="AW254" s="382"/>
      <c r="AX254" s="381"/>
      <c r="AY254" s="381"/>
      <c r="AZ254" s="381"/>
      <c r="BA254" s="386"/>
      <c r="BB254" s="752"/>
      <c r="BC254" s="385" t="s">
        <v>271</v>
      </c>
      <c r="BD254" s="384">
        <f>IFERROR(BD253/BD252,0)</f>
        <v>0.92477727349134309</v>
      </c>
      <c r="BE254" s="384">
        <f>IFERROR(BE253/BE252,0)</f>
        <v>0</v>
      </c>
      <c r="BF254" s="384">
        <f>IFERROR(BF253/BF252,0)</f>
        <v>0</v>
      </c>
      <c r="BG254" s="383"/>
      <c r="BH254" s="382"/>
      <c r="BI254" s="381"/>
      <c r="BJ254" s="381"/>
      <c r="BK254" s="381"/>
      <c r="BM254" s="752"/>
      <c r="BN254" s="385" t="s">
        <v>270</v>
      </c>
      <c r="BO254" s="384">
        <f>IFERROR(BO253/BO252,0)</f>
        <v>0.94085258557075557</v>
      </c>
      <c r="BP254" s="384">
        <f>IFERROR(BP253/BP252,0)</f>
        <v>0</v>
      </c>
      <c r="BQ254" s="384">
        <f>IFERROR(BQ253/BQ252,0)</f>
        <v>0</v>
      </c>
      <c r="BR254" s="383"/>
      <c r="BS254" s="382"/>
      <c r="BT254" s="381"/>
      <c r="BU254" s="381"/>
      <c r="BV254" s="381"/>
      <c r="BW254" s="386"/>
      <c r="BX254" s="752"/>
      <c r="BY254" s="385" t="s">
        <v>270</v>
      </c>
      <c r="BZ254" s="384">
        <f>BZ253/BZ252</f>
        <v>0.94296144193474785</v>
      </c>
      <c r="CA254" s="384" t="str">
        <f>IFERROR(CA253/CA252,"")</f>
        <v/>
      </c>
      <c r="CB254" s="384" t="str">
        <f>IFERROR(CB253/CB252,"")</f>
        <v/>
      </c>
      <c r="CC254" s="383"/>
      <c r="CD254" s="382"/>
      <c r="CE254" s="381"/>
      <c r="CF254" s="381"/>
      <c r="CG254" s="381"/>
      <c r="CH254" s="386"/>
      <c r="CI254" s="752"/>
      <c r="CJ254" s="385" t="s">
        <v>270</v>
      </c>
      <c r="CK254" s="384">
        <f>CK253/CK252</f>
        <v>0.94191901772780573</v>
      </c>
      <c r="CL254" s="384" t="str">
        <f>IFERROR(CL253/CL252,"")</f>
        <v/>
      </c>
      <c r="CM254" s="384" t="str">
        <f>IFERROR(CM253/CM252,"")</f>
        <v/>
      </c>
      <c r="CN254" s="383"/>
      <c r="CO254" s="382"/>
      <c r="CP254" s="381"/>
      <c r="CQ254" s="381"/>
      <c r="CR254" s="381"/>
    </row>
    <row r="255" spans="1:96" x14ac:dyDescent="0.2">
      <c r="B255" s="380" t="s">
        <v>141</v>
      </c>
      <c r="C255" s="379"/>
      <c r="D255" s="378">
        <f>D253+D250+D247</f>
        <v>499576.12472240219</v>
      </c>
      <c r="E255" s="378">
        <f>E253+E250+E247</f>
        <v>0</v>
      </c>
      <c r="F255" s="378">
        <f>F253+F250+F247</f>
        <v>0</v>
      </c>
      <c r="G255" s="377"/>
      <c r="H255" s="376" t="s">
        <v>141</v>
      </c>
      <c r="I255" s="375">
        <f>I247+I250+I253</f>
        <v>87707288</v>
      </c>
      <c r="J255" s="375">
        <f>J247+J250+J253</f>
        <v>0</v>
      </c>
      <c r="K255" s="375">
        <f>K247+K250+K253</f>
        <v>0</v>
      </c>
      <c r="M255" s="380" t="s">
        <v>141</v>
      </c>
      <c r="N255" s="379"/>
      <c r="O255" s="378">
        <f>O253+O250+O247</f>
        <v>508615.38544328196</v>
      </c>
      <c r="P255" s="378">
        <f>P253+P250+P247</f>
        <v>0</v>
      </c>
      <c r="Q255" s="378">
        <f>Q253+Q250+Q247</f>
        <v>0</v>
      </c>
      <c r="R255" s="377"/>
      <c r="S255" s="376" t="s">
        <v>141</v>
      </c>
      <c r="T255" s="375">
        <f>T247+T250+T253</f>
        <v>88685494</v>
      </c>
      <c r="U255" s="375">
        <f>U247+U250+U253</f>
        <v>0</v>
      </c>
      <c r="V255" s="375">
        <f>V247+V250+V253</f>
        <v>0</v>
      </c>
      <c r="W255" s="377"/>
      <c r="X255" s="380" t="s">
        <v>141</v>
      </c>
      <c r="Y255" s="379"/>
      <c r="Z255" s="378">
        <f>Z253+Z250+Z247</f>
        <v>504133.00296666665</v>
      </c>
      <c r="AA255" s="378">
        <f>AA253+AA250+AA247</f>
        <v>0</v>
      </c>
      <c r="AB255" s="378">
        <f>AB253+AB250+AB247</f>
        <v>0</v>
      </c>
      <c r="AC255" s="377"/>
      <c r="AD255" s="376" t="s">
        <v>141</v>
      </c>
      <c r="AE255" s="375">
        <f>AE247+AE250+AE253</f>
        <v>87462417</v>
      </c>
      <c r="AF255" s="375">
        <f>AF247+AF250+AF253</f>
        <v>0</v>
      </c>
      <c r="AG255" s="375">
        <f>AG247+AG250+AG253</f>
        <v>0</v>
      </c>
      <c r="AI255" s="380" t="s">
        <v>141</v>
      </c>
      <c r="AJ255" s="379"/>
      <c r="AK255" s="378">
        <f>AK253+AK250+AK247</f>
        <v>-4482.3824766153157</v>
      </c>
      <c r="AL255" s="378">
        <f>AL253+AL250+AL247</f>
        <v>0</v>
      </c>
      <c r="AM255" s="378">
        <f>AM253+AM250+AM247</f>
        <v>0</v>
      </c>
      <c r="AO255" s="370"/>
      <c r="AP255" s="374"/>
      <c r="AQ255" s="380" t="s">
        <v>141</v>
      </c>
      <c r="AR255" s="379"/>
      <c r="AS255" s="378">
        <f>AS253+AS250+AS247</f>
        <v>478218.2178373604</v>
      </c>
      <c r="AT255" s="378">
        <f>AT253+AT250+AT247</f>
        <v>0</v>
      </c>
      <c r="AU255" s="378">
        <f>AU253+AU250+AU247</f>
        <v>0</v>
      </c>
      <c r="AV255" s="377"/>
      <c r="AW255" s="376" t="s">
        <v>141</v>
      </c>
      <c r="AX255" s="375">
        <f>AX247+AX250+AX253</f>
        <v>84357240</v>
      </c>
      <c r="AY255" s="375">
        <f>AY247+AY250+AY253</f>
        <v>0</v>
      </c>
      <c r="AZ255" s="375">
        <f>AZ247+AZ250+AZ253</f>
        <v>0</v>
      </c>
      <c r="BA255" s="374"/>
      <c r="BB255" s="380" t="s">
        <v>141</v>
      </c>
      <c r="BC255" s="379"/>
      <c r="BD255" s="378">
        <f>BD253+BD250+BD247</f>
        <v>505699.14772984589</v>
      </c>
      <c r="BE255" s="378">
        <f>BE253+BE250+BE247</f>
        <v>0</v>
      </c>
      <c r="BF255" s="378">
        <f>BF253+BF250+BF247</f>
        <v>0</v>
      </c>
      <c r="BG255" s="377"/>
      <c r="BH255" s="376" t="s">
        <v>141</v>
      </c>
      <c r="BI255" s="375">
        <f>BI247+BI250+BI253</f>
        <v>88770818</v>
      </c>
      <c r="BJ255" s="375">
        <f>BJ247+BJ250+BJ253</f>
        <v>0</v>
      </c>
      <c r="BK255" s="375">
        <f>BK247+BK250+BK253</f>
        <v>0</v>
      </c>
      <c r="BM255" s="380" t="s">
        <v>141</v>
      </c>
      <c r="BN255" s="379"/>
      <c r="BO255" s="378">
        <f>BO253+BO250+BO247</f>
        <v>514811.0086</v>
      </c>
      <c r="BP255" s="378">
        <f>BP253+BP250+BP247</f>
        <v>0</v>
      </c>
      <c r="BQ255" s="378">
        <f>BQ253+BQ250+BQ247</f>
        <v>0</v>
      </c>
      <c r="BR255" s="377"/>
      <c r="BS255" s="376" t="s">
        <v>141</v>
      </c>
      <c r="BT255" s="375">
        <f>BT247+BT250+BT253</f>
        <v>89993807</v>
      </c>
      <c r="BU255" s="375">
        <f>BU247+BU250+BU253</f>
        <v>0</v>
      </c>
      <c r="BV255" s="375">
        <f>BV247+BV250+BV253</f>
        <v>0</v>
      </c>
      <c r="BW255" s="374"/>
      <c r="BX255" s="380" t="s">
        <v>141</v>
      </c>
      <c r="BY255" s="379"/>
      <c r="BZ255" s="378">
        <f>BZ253+BZ250+BZ247</f>
        <v>505336</v>
      </c>
      <c r="CA255" s="378">
        <f>CA253+CA250+CA247</f>
        <v>0</v>
      </c>
      <c r="CB255" s="378">
        <f>CB253+CB250+CB247</f>
        <v>0</v>
      </c>
      <c r="CC255" s="377"/>
      <c r="CD255" s="376" t="s">
        <v>141</v>
      </c>
      <c r="CE255" s="375">
        <f>CE247+CE250+CE253</f>
        <v>87291857</v>
      </c>
      <c r="CF255" s="375">
        <f>CF247+CF250+CF253</f>
        <v>0</v>
      </c>
      <c r="CG255" s="375">
        <f>CG247+CG250+CG253</f>
        <v>0</v>
      </c>
      <c r="CH255" s="374"/>
      <c r="CI255" s="380" t="s">
        <v>141</v>
      </c>
      <c r="CJ255" s="379"/>
      <c r="CK255" s="378">
        <f>CK253+CK250+CK247</f>
        <v>492252.00030000001</v>
      </c>
      <c r="CL255" s="378">
        <f>CL253+CL250+CL247</f>
        <v>0</v>
      </c>
      <c r="CM255" s="378">
        <f>CM253+CM250+CM247</f>
        <v>0</v>
      </c>
      <c r="CN255" s="377"/>
      <c r="CO255" s="376" t="s">
        <v>141</v>
      </c>
      <c r="CP255" s="375">
        <f>CP247+CP250+CP253</f>
        <v>85101587</v>
      </c>
      <c r="CQ255" s="375">
        <f>CQ247+CQ250+CQ253</f>
        <v>0</v>
      </c>
      <c r="CR255" s="375">
        <f>CR247+CR250+CR253</f>
        <v>0</v>
      </c>
    </row>
    <row r="256" spans="1:96" x14ac:dyDescent="0.2">
      <c r="D256" s="373" t="s">
        <v>269</v>
      </c>
      <c r="E256" s="373"/>
      <c r="F256" s="350">
        <f>SUM(D255:F255)</f>
        <v>499576.12472240219</v>
      </c>
      <c r="G256" s="350"/>
      <c r="H256" s="369"/>
      <c r="I256" s="372" t="s">
        <v>268</v>
      </c>
      <c r="J256" s="371"/>
      <c r="K256" s="368">
        <f>SUM(I255:K255)</f>
        <v>87707288</v>
      </c>
      <c r="O256" s="373" t="s">
        <v>269</v>
      </c>
      <c r="P256" s="373"/>
      <c r="Q256" s="350">
        <f>SUM(O255:Q255)</f>
        <v>508615.38544328196</v>
      </c>
      <c r="R256" s="350"/>
      <c r="S256" s="369"/>
      <c r="T256" s="372" t="s">
        <v>268</v>
      </c>
      <c r="U256" s="371"/>
      <c r="V256" s="368">
        <f>SUM(T255:V255)</f>
        <v>88685494</v>
      </c>
      <c r="W256" s="350"/>
      <c r="Z256" s="373" t="s">
        <v>269</v>
      </c>
      <c r="AA256" s="373"/>
      <c r="AB256" s="350">
        <f>SUM(Z255:AB255)</f>
        <v>504133.00296666665</v>
      </c>
      <c r="AC256" s="350"/>
      <c r="AD256" s="369"/>
      <c r="AE256" s="372" t="s">
        <v>268</v>
      </c>
      <c r="AF256" s="371"/>
      <c r="AG256" s="368">
        <f>SUM(AE255:AG255)</f>
        <v>87462417</v>
      </c>
      <c r="AK256" s="373" t="s">
        <v>269</v>
      </c>
      <c r="AL256" s="373"/>
      <c r="AM256" s="350">
        <f>SUM(AK255:AM255)</f>
        <v>-4482.3824766153157</v>
      </c>
      <c r="AO256" s="368">
        <f>ROUND(AG256-V256,0)</f>
        <v>-1223077</v>
      </c>
      <c r="AP256" s="374"/>
      <c r="AS256" s="373" t="s">
        <v>269</v>
      </c>
      <c r="AT256" s="373"/>
      <c r="AU256" s="350">
        <f>SUM(AS255:AU255)</f>
        <v>478218.2178373604</v>
      </c>
      <c r="AV256" s="350"/>
      <c r="AW256" s="369"/>
      <c r="AX256" s="372" t="s">
        <v>268</v>
      </c>
      <c r="AY256" s="371"/>
      <c r="AZ256" s="368">
        <f>SUM(AX255:AZ255)</f>
        <v>84357240</v>
      </c>
      <c r="BA256" s="374"/>
      <c r="BD256" s="373" t="s">
        <v>269</v>
      </c>
      <c r="BE256" s="373"/>
      <c r="BF256" s="350">
        <f>SUM(BD255:BF255)</f>
        <v>505699.14772984589</v>
      </c>
      <c r="BG256" s="350"/>
      <c r="BH256" s="369"/>
      <c r="BI256" s="372" t="s">
        <v>268</v>
      </c>
      <c r="BJ256" s="371"/>
      <c r="BK256" s="368">
        <f>SUM(BI255:BK255)</f>
        <v>88770818</v>
      </c>
      <c r="BO256" s="373" t="s">
        <v>269</v>
      </c>
      <c r="BP256" s="373"/>
      <c r="BQ256" s="350">
        <f>SUM(BO255:BQ255)</f>
        <v>514811.0086</v>
      </c>
      <c r="BR256" s="350"/>
      <c r="BS256" s="369"/>
      <c r="BT256" s="372" t="s">
        <v>268</v>
      </c>
      <c r="BU256" s="371"/>
      <c r="BV256" s="368">
        <f>SUM(BT255:BV255)</f>
        <v>89993807</v>
      </c>
      <c r="BW256" s="374"/>
      <c r="BZ256" s="373" t="s">
        <v>269</v>
      </c>
      <c r="CA256" s="373"/>
      <c r="CB256" s="350">
        <f>SUM(BZ255:CB255)</f>
        <v>505336</v>
      </c>
      <c r="CC256" s="350"/>
      <c r="CD256" s="369"/>
      <c r="CE256" s="372" t="s">
        <v>268</v>
      </c>
      <c r="CF256" s="371"/>
      <c r="CG256" s="368">
        <f>SUM(CE255:CG255)</f>
        <v>87291857</v>
      </c>
      <c r="CH256" s="374"/>
      <c r="CK256" s="373" t="s">
        <v>269</v>
      </c>
      <c r="CL256" s="373"/>
      <c r="CM256" s="350">
        <f>SUM(CK255:CM255)</f>
        <v>492252.00030000001</v>
      </c>
      <c r="CN256" s="350"/>
      <c r="CO256" s="369"/>
      <c r="CP256" s="372" t="s">
        <v>268</v>
      </c>
      <c r="CQ256" s="371"/>
      <c r="CR256" s="368">
        <f>SUM(CP255:CR255)</f>
        <v>85101587</v>
      </c>
    </row>
    <row r="257" spans="1:96" x14ac:dyDescent="0.2">
      <c r="H257" s="369"/>
      <c r="I257" s="369"/>
      <c r="J257" s="369"/>
      <c r="K257" s="369"/>
      <c r="S257" s="369"/>
      <c r="T257" s="369"/>
      <c r="U257" s="369"/>
      <c r="V257" s="369"/>
      <c r="AD257" s="369"/>
      <c r="AE257" s="369"/>
      <c r="AF257" s="369"/>
      <c r="AG257" s="369"/>
      <c r="AO257" s="370"/>
      <c r="AW257" s="369"/>
      <c r="AX257" s="369"/>
      <c r="AY257" s="369"/>
      <c r="AZ257" s="369"/>
      <c r="BH257" s="369"/>
      <c r="BI257" s="369"/>
      <c r="BJ257" s="369"/>
      <c r="BK257" s="369"/>
      <c r="BS257" s="369"/>
      <c r="BT257" s="369"/>
      <c r="BU257" s="369"/>
      <c r="BV257" s="369"/>
      <c r="CD257" s="369"/>
      <c r="CE257" s="369"/>
      <c r="CF257" s="369"/>
      <c r="CG257" s="369"/>
      <c r="CO257" s="369"/>
      <c r="CP257" s="369"/>
      <c r="CQ257" s="369"/>
      <c r="CR257" s="369"/>
    </row>
    <row r="258" spans="1:96" x14ac:dyDescent="0.2">
      <c r="A258" s="110" t="s">
        <v>89</v>
      </c>
      <c r="B258" s="402"/>
      <c r="C258" s="401"/>
      <c r="D258" s="749" t="s">
        <v>276</v>
      </c>
      <c r="E258" s="749"/>
      <c r="F258" s="750"/>
      <c r="G258" s="400"/>
      <c r="H258" s="393"/>
      <c r="I258" s="753" t="s">
        <v>276</v>
      </c>
      <c r="J258" s="754"/>
      <c r="K258" s="755"/>
      <c r="M258" s="402"/>
      <c r="N258" s="401"/>
      <c r="O258" s="749" t="s">
        <v>276</v>
      </c>
      <c r="P258" s="749"/>
      <c r="Q258" s="750"/>
      <c r="R258" s="400"/>
      <c r="S258" s="393"/>
      <c r="T258" s="753" t="s">
        <v>276</v>
      </c>
      <c r="U258" s="754"/>
      <c r="V258" s="755"/>
      <c r="W258" s="400"/>
      <c r="X258" s="402"/>
      <c r="Y258" s="401"/>
      <c r="Z258" s="749" t="s">
        <v>276</v>
      </c>
      <c r="AA258" s="749"/>
      <c r="AB258" s="750"/>
      <c r="AC258" s="400"/>
      <c r="AD258" s="393"/>
      <c r="AE258" s="753" t="s">
        <v>276</v>
      </c>
      <c r="AF258" s="754"/>
      <c r="AG258" s="755"/>
      <c r="AI258" s="402"/>
      <c r="AJ258" s="401"/>
      <c r="AK258" s="749" t="s">
        <v>276</v>
      </c>
      <c r="AL258" s="749"/>
      <c r="AM258" s="750"/>
      <c r="AO258" s="370"/>
      <c r="AP258" s="403"/>
      <c r="AQ258" s="402"/>
      <c r="AR258" s="401"/>
      <c r="AS258" s="756" t="s">
        <v>276</v>
      </c>
      <c r="AT258" s="756"/>
      <c r="AU258" s="757"/>
      <c r="AV258" s="400"/>
      <c r="AW258" s="393"/>
      <c r="AX258" s="753" t="s">
        <v>276</v>
      </c>
      <c r="AY258" s="754"/>
      <c r="AZ258" s="755"/>
      <c r="BA258" s="403"/>
      <c r="BB258" s="402"/>
      <c r="BC258" s="401"/>
      <c r="BD258" s="756" t="s">
        <v>276</v>
      </c>
      <c r="BE258" s="756"/>
      <c r="BF258" s="757"/>
      <c r="BG258" s="400"/>
      <c r="BH258" s="393"/>
      <c r="BI258" s="753" t="s">
        <v>276</v>
      </c>
      <c r="BJ258" s="754"/>
      <c r="BK258" s="755"/>
      <c r="BM258" s="402"/>
      <c r="BN258" s="401"/>
      <c r="BO258" s="756" t="s">
        <v>276</v>
      </c>
      <c r="BP258" s="756"/>
      <c r="BQ258" s="757"/>
      <c r="BR258" s="400"/>
      <c r="BS258" s="393"/>
      <c r="BT258" s="753" t="s">
        <v>276</v>
      </c>
      <c r="BU258" s="754"/>
      <c r="BV258" s="755"/>
      <c r="BW258" s="403"/>
      <c r="BX258" s="402"/>
      <c r="BY258" s="401"/>
      <c r="BZ258" s="756" t="s">
        <v>276</v>
      </c>
      <c r="CA258" s="756"/>
      <c r="CB258" s="757"/>
      <c r="CC258" s="400"/>
      <c r="CD258" s="393"/>
      <c r="CE258" s="753" t="s">
        <v>276</v>
      </c>
      <c r="CF258" s="754"/>
      <c r="CG258" s="755"/>
      <c r="CH258" s="403"/>
      <c r="CI258" s="402"/>
      <c r="CJ258" s="401"/>
      <c r="CK258" s="756" t="s">
        <v>276</v>
      </c>
      <c r="CL258" s="756"/>
      <c r="CM258" s="757"/>
      <c r="CN258" s="400"/>
      <c r="CO258" s="393"/>
      <c r="CP258" s="753" t="s">
        <v>276</v>
      </c>
      <c r="CQ258" s="754"/>
      <c r="CR258" s="755"/>
    </row>
    <row r="259" spans="1:96" x14ac:dyDescent="0.2">
      <c r="B259" s="398" t="s">
        <v>229</v>
      </c>
      <c r="C259" s="398"/>
      <c r="D259" s="397" t="s">
        <v>228</v>
      </c>
      <c r="E259" s="396" t="s">
        <v>227</v>
      </c>
      <c r="F259" s="396" t="s">
        <v>226</v>
      </c>
      <c r="G259" s="395"/>
      <c r="H259" s="394" t="s">
        <v>229</v>
      </c>
      <c r="I259" s="393" t="s">
        <v>228</v>
      </c>
      <c r="J259" s="392" t="s">
        <v>227</v>
      </c>
      <c r="K259" s="392" t="s">
        <v>226</v>
      </c>
      <c r="M259" s="398" t="s">
        <v>229</v>
      </c>
      <c r="N259" s="398"/>
      <c r="O259" s="397" t="s">
        <v>228</v>
      </c>
      <c r="P259" s="396" t="s">
        <v>227</v>
      </c>
      <c r="Q259" s="396" t="s">
        <v>226</v>
      </c>
      <c r="R259" s="395"/>
      <c r="S259" s="394" t="s">
        <v>229</v>
      </c>
      <c r="T259" s="393" t="s">
        <v>228</v>
      </c>
      <c r="U259" s="392" t="s">
        <v>227</v>
      </c>
      <c r="V259" s="392" t="s">
        <v>226</v>
      </c>
      <c r="W259" s="395"/>
      <c r="X259" s="398" t="s">
        <v>229</v>
      </c>
      <c r="Y259" s="398"/>
      <c r="Z259" s="397" t="s">
        <v>228</v>
      </c>
      <c r="AA259" s="396" t="s">
        <v>227</v>
      </c>
      <c r="AB259" s="396" t="s">
        <v>226</v>
      </c>
      <c r="AC259" s="395"/>
      <c r="AD259" s="394" t="s">
        <v>229</v>
      </c>
      <c r="AE259" s="393" t="s">
        <v>228</v>
      </c>
      <c r="AF259" s="392" t="s">
        <v>227</v>
      </c>
      <c r="AG259" s="392" t="s">
        <v>226</v>
      </c>
      <c r="AI259" s="398" t="s">
        <v>229</v>
      </c>
      <c r="AJ259" s="398"/>
      <c r="AK259" s="397" t="s">
        <v>228</v>
      </c>
      <c r="AL259" s="396" t="s">
        <v>227</v>
      </c>
      <c r="AM259" s="396" t="s">
        <v>226</v>
      </c>
      <c r="AO259" s="370"/>
      <c r="AP259" s="399"/>
      <c r="AQ259" s="398" t="s">
        <v>229</v>
      </c>
      <c r="AR259" s="398"/>
      <c r="AS259" s="397" t="s">
        <v>228</v>
      </c>
      <c r="AT259" s="396" t="s">
        <v>227</v>
      </c>
      <c r="AU259" s="396" t="s">
        <v>226</v>
      </c>
      <c r="AV259" s="395"/>
      <c r="AW259" s="394" t="s">
        <v>229</v>
      </c>
      <c r="AX259" s="393" t="s">
        <v>228</v>
      </c>
      <c r="AY259" s="392" t="s">
        <v>227</v>
      </c>
      <c r="AZ259" s="392" t="s">
        <v>226</v>
      </c>
      <c r="BA259" s="399"/>
      <c r="BB259" s="398" t="s">
        <v>229</v>
      </c>
      <c r="BC259" s="398"/>
      <c r="BD259" s="397" t="s">
        <v>228</v>
      </c>
      <c r="BE259" s="396" t="s">
        <v>227</v>
      </c>
      <c r="BF259" s="396" t="s">
        <v>226</v>
      </c>
      <c r="BG259" s="395"/>
      <c r="BH259" s="394" t="s">
        <v>229</v>
      </c>
      <c r="BI259" s="393" t="s">
        <v>228</v>
      </c>
      <c r="BJ259" s="392" t="s">
        <v>227</v>
      </c>
      <c r="BK259" s="392" t="s">
        <v>226</v>
      </c>
      <c r="BM259" s="398" t="s">
        <v>229</v>
      </c>
      <c r="BN259" s="398"/>
      <c r="BO259" s="397" t="s">
        <v>228</v>
      </c>
      <c r="BP259" s="396" t="s">
        <v>227</v>
      </c>
      <c r="BQ259" s="396" t="s">
        <v>226</v>
      </c>
      <c r="BR259" s="395"/>
      <c r="BS259" s="394" t="s">
        <v>229</v>
      </c>
      <c r="BT259" s="393" t="s">
        <v>228</v>
      </c>
      <c r="BU259" s="392" t="s">
        <v>227</v>
      </c>
      <c r="BV259" s="392" t="s">
        <v>226</v>
      </c>
      <c r="BW259" s="399"/>
      <c r="BX259" s="398" t="s">
        <v>229</v>
      </c>
      <c r="BY259" s="398"/>
      <c r="BZ259" s="397" t="s">
        <v>228</v>
      </c>
      <c r="CA259" s="396" t="s">
        <v>227</v>
      </c>
      <c r="CB259" s="396" t="s">
        <v>226</v>
      </c>
      <c r="CC259" s="395"/>
      <c r="CD259" s="394" t="s">
        <v>229</v>
      </c>
      <c r="CE259" s="393" t="s">
        <v>228</v>
      </c>
      <c r="CF259" s="392" t="s">
        <v>227</v>
      </c>
      <c r="CG259" s="392" t="s">
        <v>226</v>
      </c>
      <c r="CH259" s="399"/>
      <c r="CI259" s="398" t="s">
        <v>229</v>
      </c>
      <c r="CJ259" s="398"/>
      <c r="CK259" s="397" t="s">
        <v>228</v>
      </c>
      <c r="CL259" s="396" t="s">
        <v>227</v>
      </c>
      <c r="CM259" s="396" t="s">
        <v>226</v>
      </c>
      <c r="CN259" s="395"/>
      <c r="CO259" s="394" t="s">
        <v>229</v>
      </c>
      <c r="CP259" s="393" t="s">
        <v>228</v>
      </c>
      <c r="CQ259" s="392" t="s">
        <v>227</v>
      </c>
      <c r="CR259" s="392" t="s">
        <v>226</v>
      </c>
    </row>
    <row r="260" spans="1:96" x14ac:dyDescent="0.2">
      <c r="B260" s="746" t="s">
        <v>225</v>
      </c>
      <c r="C260" s="391" t="s">
        <v>274</v>
      </c>
      <c r="D260" s="390">
        <f>(AS260+BD260+BO260)/3</f>
        <v>47975</v>
      </c>
      <c r="E260" s="390">
        <f>(+AT260+BE260)/2</f>
        <v>0</v>
      </c>
      <c r="F260" s="390">
        <f>(+AU260+BF260)/2</f>
        <v>0</v>
      </c>
      <c r="G260" s="386"/>
      <c r="H260" s="382" t="s">
        <v>225</v>
      </c>
      <c r="I260" s="381"/>
      <c r="J260" s="381"/>
      <c r="K260" s="381"/>
      <c r="M260" s="746" t="s">
        <v>225</v>
      </c>
      <c r="N260" s="391" t="s">
        <v>274</v>
      </c>
      <c r="O260" s="390">
        <f>(+BD260+BO260+BZ260)/3</f>
        <v>47456.333333333336</v>
      </c>
      <c r="P260" s="390">
        <f>(+AT260+BE260+BP260)/3</f>
        <v>0</v>
      </c>
      <c r="Q260" s="390">
        <f>(+AU260+BF260+BQ260)/3</f>
        <v>0</v>
      </c>
      <c r="R260" s="386"/>
      <c r="S260" s="382" t="s">
        <v>225</v>
      </c>
      <c r="T260" s="381"/>
      <c r="U260" s="381"/>
      <c r="V260" s="381"/>
      <c r="W260" s="386"/>
      <c r="X260" s="746" t="s">
        <v>225</v>
      </c>
      <c r="Y260" s="391" t="s">
        <v>274</v>
      </c>
      <c r="Z260" s="390">
        <f>(+BO260+BZ260+CK260)/3</f>
        <v>45834</v>
      </c>
      <c r="AA260" s="390">
        <f>(+BE260+BP260+CA260)/3</f>
        <v>0</v>
      </c>
      <c r="AB260" s="390">
        <f>(+BF260+BQ260+CB260)/3</f>
        <v>0</v>
      </c>
      <c r="AC260" s="386"/>
      <c r="AD260" s="382" t="s">
        <v>225</v>
      </c>
      <c r="AE260" s="381"/>
      <c r="AF260" s="381"/>
      <c r="AG260" s="381"/>
      <c r="AI260" s="746" t="s">
        <v>225</v>
      </c>
      <c r="AJ260" s="391" t="s">
        <v>274</v>
      </c>
      <c r="AK260" s="390">
        <f t="shared" ref="AK260:AM261" si="117">IFERROR(Z260-O260,0)</f>
        <v>-1622.3333333333358</v>
      </c>
      <c r="AL260" s="390">
        <f t="shared" si="117"/>
        <v>0</v>
      </c>
      <c r="AM260" s="390">
        <f t="shared" si="117"/>
        <v>0</v>
      </c>
      <c r="AO260" s="370"/>
      <c r="AP260" s="386"/>
      <c r="AQ260" s="746" t="s">
        <v>225</v>
      </c>
      <c r="AR260" s="391" t="s">
        <v>275</v>
      </c>
      <c r="AS260" s="390">
        <v>48007</v>
      </c>
      <c r="AT260" s="390"/>
      <c r="AU260" s="390"/>
      <c r="AV260" s="386"/>
      <c r="AW260" s="382" t="s">
        <v>225</v>
      </c>
      <c r="AX260" s="381"/>
      <c r="AY260" s="381"/>
      <c r="AZ260" s="381"/>
      <c r="BA260" s="386"/>
      <c r="BB260" s="746" t="s">
        <v>225</v>
      </c>
      <c r="BC260" s="391" t="s">
        <v>275</v>
      </c>
      <c r="BD260" s="390">
        <v>47898</v>
      </c>
      <c r="BE260" s="390">
        <v>0</v>
      </c>
      <c r="BF260" s="390">
        <v>0</v>
      </c>
      <c r="BG260" s="386"/>
      <c r="BH260" s="382" t="s">
        <v>225</v>
      </c>
      <c r="BI260" s="381"/>
      <c r="BJ260" s="381"/>
      <c r="BK260" s="381"/>
      <c r="BM260" s="746" t="s">
        <v>225</v>
      </c>
      <c r="BN260" s="391" t="s">
        <v>274</v>
      </c>
      <c r="BO260" s="390">
        <v>48020</v>
      </c>
      <c r="BP260" s="390"/>
      <c r="BQ260" s="390"/>
      <c r="BR260" s="386"/>
      <c r="BS260" s="382" t="s">
        <v>225</v>
      </c>
      <c r="BT260" s="381"/>
      <c r="BU260" s="381"/>
      <c r="BV260" s="381"/>
      <c r="BW260" s="386"/>
      <c r="BX260" s="746" t="s">
        <v>225</v>
      </c>
      <c r="BY260" s="391" t="s">
        <v>274</v>
      </c>
      <c r="BZ260" s="390">
        <v>46451</v>
      </c>
      <c r="CA260" s="390"/>
      <c r="CB260" s="390"/>
      <c r="CC260" s="386"/>
      <c r="CD260" s="382" t="s">
        <v>225</v>
      </c>
      <c r="CE260" s="381"/>
      <c r="CF260" s="381"/>
      <c r="CG260" s="381"/>
      <c r="CH260" s="386"/>
      <c r="CI260" s="746" t="s">
        <v>225</v>
      </c>
      <c r="CJ260" s="391" t="s">
        <v>274</v>
      </c>
      <c r="CK260" s="390">
        <f>'AY2013-14-Census'!D56</f>
        <v>43031</v>
      </c>
      <c r="CL260" s="390"/>
      <c r="CM260" s="390"/>
      <c r="CN260" s="386"/>
      <c r="CO260" s="382" t="s">
        <v>225</v>
      </c>
      <c r="CP260" s="381"/>
      <c r="CQ260" s="381"/>
      <c r="CR260" s="381"/>
    </row>
    <row r="261" spans="1:96" x14ac:dyDescent="0.2">
      <c r="B261" s="747"/>
      <c r="C261" s="389" t="s">
        <v>272</v>
      </c>
      <c r="D261" s="388">
        <f>(AS261+BD261+BO261)/3</f>
        <v>40713.08041953027</v>
      </c>
      <c r="E261" s="388">
        <f>(+AT261+BE261)/2</f>
        <v>0</v>
      </c>
      <c r="F261" s="388">
        <f>(+AU261+BF261)/2</f>
        <v>0</v>
      </c>
      <c r="G261" s="387"/>
      <c r="H261" s="382"/>
      <c r="I261" s="375">
        <f>ROUND(((+D261*Matrices!$C$63)+(D261*Matrices!$E$67))*Matrices!$D$59,0)</f>
        <v>6256379</v>
      </c>
      <c r="J261" s="375">
        <f>ROUND(((+E261*Matrices!$D$63)+(E261*Matrices!$E$67))*Matrices!$D$59,0)</f>
        <v>0</v>
      </c>
      <c r="K261" s="375">
        <f>ROUND(((+F261*Matrices!$E$63)+(F261*Matrices!$E$67))*Matrices!$D$59,0)</f>
        <v>0</v>
      </c>
      <c r="M261" s="747"/>
      <c r="N261" s="389" t="s">
        <v>272</v>
      </c>
      <c r="O261" s="388">
        <f>(+BD261+BO261+BZ261)/3</f>
        <v>40372.12219052708</v>
      </c>
      <c r="P261" s="388">
        <f>(+AT261+BE261+BP261)/3</f>
        <v>0</v>
      </c>
      <c r="Q261" s="388">
        <f>(+AU261+BF261+BQ261)/3</f>
        <v>0</v>
      </c>
      <c r="R261" s="387"/>
      <c r="S261" s="382"/>
      <c r="T261" s="375">
        <f>ROUND(((+O261*Matrices!$C$63)+(O261*Matrices!$E$67))*Matrices!$D$59,0)</f>
        <v>6203984</v>
      </c>
      <c r="U261" s="375">
        <f>ROUND(((+P261*Matrices!$D$63)+(P261*Matrices!$E$67))*Matrices!$D$59,0)</f>
        <v>0</v>
      </c>
      <c r="V261" s="375">
        <f>ROUND(((+Q261*Matrices!$E$63)+(Q261*Matrices!$E$67))*Matrices!$D$59,0)</f>
        <v>0</v>
      </c>
      <c r="W261" s="387"/>
      <c r="X261" s="747"/>
      <c r="Y261" s="389" t="s">
        <v>272</v>
      </c>
      <c r="Z261" s="388">
        <f>(+BO261+BZ261+CK261)/3</f>
        <v>39434.337266666662</v>
      </c>
      <c r="AA261" s="388">
        <f>(+BE261+BP261+CA261)/3</f>
        <v>0</v>
      </c>
      <c r="AB261" s="388">
        <f>(+BF261+BQ261+CB261)/3</f>
        <v>0</v>
      </c>
      <c r="AC261" s="387"/>
      <c r="AD261" s="382"/>
      <c r="AE261" s="375">
        <f>ROUND(((+Z261*Matrices!$C$63)+(Z261*Matrices!$E$67))*Matrices!$D$59,0)</f>
        <v>6059875</v>
      </c>
      <c r="AF261" s="375">
        <f>ROUND(((+AA261*Matrices!$D$63)+(AA261*Matrices!$E$67))*Matrices!$D$59,0)</f>
        <v>0</v>
      </c>
      <c r="AG261" s="375">
        <f>ROUND(((+AB261*Matrices!$E$63)+(AB261*Matrices!$E$67))*Matrices!$D$59,0)</f>
        <v>0</v>
      </c>
      <c r="AI261" s="747"/>
      <c r="AJ261" s="389" t="s">
        <v>272</v>
      </c>
      <c r="AK261" s="388">
        <f t="shared" si="117"/>
        <v>-937.78492386041762</v>
      </c>
      <c r="AL261" s="388">
        <f t="shared" si="117"/>
        <v>0</v>
      </c>
      <c r="AM261" s="388">
        <f t="shared" si="117"/>
        <v>0</v>
      </c>
      <c r="AO261" s="370"/>
      <c r="AP261" s="386"/>
      <c r="AQ261" s="751"/>
      <c r="AR261" s="389" t="s">
        <v>273</v>
      </c>
      <c r="AS261" s="388">
        <f>AS260*BO262</f>
        <v>41112.87348700958</v>
      </c>
      <c r="AT261" s="388"/>
      <c r="AU261" s="388"/>
      <c r="AV261" s="387"/>
      <c r="AW261" s="382"/>
      <c r="AX261" s="375">
        <f>ROUND(((+AS261*Matrices!$C$63)+(AS261*Matrices!$E$67))*Matrices!$D$59,0)</f>
        <v>6317815</v>
      </c>
      <c r="AY261" s="375">
        <f>ROUND(((+AT261*Matrices!$D$63)+(AT261*Matrices!$E$67))*Matrices!$D$59,0)</f>
        <v>0</v>
      </c>
      <c r="AZ261" s="375">
        <f>ROUND(((+AU261*Matrices!$E$63)+(AU261*Matrices!$E$67))*Matrices!$D$59,0)</f>
        <v>0</v>
      </c>
      <c r="BA261" s="386"/>
      <c r="BB261" s="751"/>
      <c r="BC261" s="389" t="s">
        <v>273</v>
      </c>
      <c r="BD261" s="388">
        <v>39902.361171581237</v>
      </c>
      <c r="BE261" s="388">
        <v>0</v>
      </c>
      <c r="BF261" s="388">
        <v>0</v>
      </c>
      <c r="BG261" s="387"/>
      <c r="BH261" s="382"/>
      <c r="BI261" s="375">
        <f>ROUND(((+BD261*Matrices!$C$63)+(BD261*Matrices!$E$67))*Matrices!$D$59,0)</f>
        <v>6131796</v>
      </c>
      <c r="BJ261" s="375">
        <f>ROUND(((+BE261*Matrices!$D$63)+(BE261*Matrices!$E$67))*Matrices!$D$59,0)</f>
        <v>0</v>
      </c>
      <c r="BK261" s="375">
        <f>ROUND(((+BF261*Matrices!$E$63)+(BF261*Matrices!$E$67))*Matrices!$D$59,0)</f>
        <v>0</v>
      </c>
      <c r="BM261" s="751"/>
      <c r="BN261" s="389" t="s">
        <v>272</v>
      </c>
      <c r="BO261" s="388">
        <v>41124.006600000001</v>
      </c>
      <c r="BP261" s="388"/>
      <c r="BQ261" s="388"/>
      <c r="BR261" s="387"/>
      <c r="BS261" s="382"/>
      <c r="BT261" s="375">
        <f>ROUND(((+BO261*Matrices!$C$63)+(BO261*Matrices!$E$67))*Matrices!$D$59,0)</f>
        <v>6319526</v>
      </c>
      <c r="BU261" s="375">
        <f>ROUND(((+BP261*Matrices!$D$63)+(BP261*Matrices!$E$67))*Matrices!$D$59,0)</f>
        <v>0</v>
      </c>
      <c r="BV261" s="375">
        <f>ROUND(((+BQ261*Matrices!$E$63)+(BQ261*Matrices!$E$67))*Matrices!$D$59,0)</f>
        <v>0</v>
      </c>
      <c r="BW261" s="386"/>
      <c r="BX261" s="751"/>
      <c r="BY261" s="389" t="s">
        <v>272</v>
      </c>
      <c r="BZ261" s="388">
        <v>40089.998800000001</v>
      </c>
      <c r="CA261" s="388"/>
      <c r="CB261" s="388"/>
      <c r="CC261" s="387"/>
      <c r="CD261" s="382"/>
      <c r="CE261" s="375">
        <f>ROUND(((+BZ261*Matrices!$C$63)+(BZ261*Matrices!$E$67))*Matrices!$D$59,0)</f>
        <v>6160630</v>
      </c>
      <c r="CF261" s="375">
        <f>ROUND(((+CA261*Matrices!$D$63)+(CA261*Matrices!$E$67))*Matrices!$D$59,0)</f>
        <v>0</v>
      </c>
      <c r="CG261" s="375">
        <f>ROUND(((+CB261*Matrices!$E$63)+(CB261*Matrices!$E$67))*Matrices!$D$59,0)</f>
        <v>0</v>
      </c>
      <c r="CH261" s="386"/>
      <c r="CI261" s="751"/>
      <c r="CJ261" s="389" t="s">
        <v>272</v>
      </c>
      <c r="CK261" s="388">
        <f>'AY2013-14-end_of_course'!D56</f>
        <v>37089.006399999998</v>
      </c>
      <c r="CL261" s="388"/>
      <c r="CM261" s="388"/>
      <c r="CN261" s="387"/>
      <c r="CO261" s="382"/>
      <c r="CP261" s="375">
        <f>ROUND(((+CK261*Matrices!$C$63)+(CK261*Matrices!$E$67))*Matrices!$D$59,0)</f>
        <v>5699468</v>
      </c>
      <c r="CQ261" s="375">
        <f>ROUND(((+CL261*Matrices!$D$63)+(CL261*Matrices!$E$67))*Matrices!$D$59,0)</f>
        <v>0</v>
      </c>
      <c r="CR261" s="375">
        <f>ROUND(((+CM261*Matrices!$E$63)+(CM261*Matrices!$E$67))*Matrices!$D$59,0)</f>
        <v>0</v>
      </c>
    </row>
    <row r="262" spans="1:96" x14ac:dyDescent="0.2">
      <c r="B262" s="748"/>
      <c r="C262" s="385" t="s">
        <v>270</v>
      </c>
      <c r="D262" s="384">
        <f>D261/D260</f>
        <v>0.84863117080834327</v>
      </c>
      <c r="E262" s="384">
        <f>IFERROR(E261/E260,0)</f>
        <v>0</v>
      </c>
      <c r="F262" s="384">
        <f>IFERROR(F261/F260,0)</f>
        <v>0</v>
      </c>
      <c r="G262" s="383"/>
      <c r="H262" s="382"/>
      <c r="I262" s="381"/>
      <c r="J262" s="381"/>
      <c r="K262" s="381"/>
      <c r="M262" s="748"/>
      <c r="N262" s="385" t="s">
        <v>270</v>
      </c>
      <c r="O262" s="384">
        <f>O261/O260</f>
        <v>0.85072148130267988</v>
      </c>
      <c r="P262" s="384">
        <f>IFERROR(P261/P260,0)</f>
        <v>0</v>
      </c>
      <c r="Q262" s="384">
        <f>IFERROR(Q261/Q260,0)</f>
        <v>0</v>
      </c>
      <c r="R262" s="383"/>
      <c r="S262" s="382"/>
      <c r="T262" s="381"/>
      <c r="U262" s="381"/>
      <c r="V262" s="381"/>
      <c r="W262" s="383"/>
      <c r="X262" s="748"/>
      <c r="Y262" s="385" t="s">
        <v>270</v>
      </c>
      <c r="Z262" s="384">
        <f>Z261/Z260</f>
        <v>0.86037302584689668</v>
      </c>
      <c r="AA262" s="384">
        <f>IFERROR(AA261/AA260,0)</f>
        <v>0</v>
      </c>
      <c r="AB262" s="384">
        <f>IFERROR(AB261/AB260,0)</f>
        <v>0</v>
      </c>
      <c r="AC262" s="383"/>
      <c r="AD262" s="382"/>
      <c r="AE262" s="381"/>
      <c r="AF262" s="381"/>
      <c r="AG262" s="381"/>
      <c r="AI262" s="748"/>
      <c r="AJ262" s="385"/>
      <c r="AK262" s="384"/>
      <c r="AL262" s="384"/>
      <c r="AM262" s="384"/>
      <c r="AO262" s="370"/>
      <c r="AP262" s="386"/>
      <c r="AQ262" s="752"/>
      <c r="AR262" s="385" t="s">
        <v>271</v>
      </c>
      <c r="AS262" s="384">
        <f>IFERROR(AS261/AS260,0)</f>
        <v>0.85639330695543525</v>
      </c>
      <c r="AT262" s="384">
        <f>IFERROR(AT261/AT260,0)</f>
        <v>0</v>
      </c>
      <c r="AU262" s="384">
        <f>IFERROR(AU261/AU260,0)</f>
        <v>0</v>
      </c>
      <c r="AV262" s="383"/>
      <c r="AW262" s="382"/>
      <c r="AX262" s="381"/>
      <c r="AY262" s="381"/>
      <c r="AZ262" s="381"/>
      <c r="BA262" s="386"/>
      <c r="BB262" s="752"/>
      <c r="BC262" s="385" t="s">
        <v>271</v>
      </c>
      <c r="BD262" s="384">
        <f>IFERROR(BD261/BD260,0)</f>
        <v>0.83306946368493962</v>
      </c>
      <c r="BE262" s="384">
        <f>IFERROR(BE261/BE260,0)</f>
        <v>0</v>
      </c>
      <c r="BF262" s="384">
        <f>IFERROR(BF261/BF260,0)</f>
        <v>0</v>
      </c>
      <c r="BG262" s="383"/>
      <c r="BH262" s="382"/>
      <c r="BI262" s="381"/>
      <c r="BJ262" s="381"/>
      <c r="BK262" s="381"/>
      <c r="BM262" s="752"/>
      <c r="BN262" s="385" t="s">
        <v>270</v>
      </c>
      <c r="BO262" s="384">
        <f>IFERROR(BO261/BO260,0)</f>
        <v>0.85639330695543525</v>
      </c>
      <c r="BP262" s="384">
        <f>IFERROR(BP261/BP260,0)</f>
        <v>0</v>
      </c>
      <c r="BQ262" s="384">
        <f>IFERROR(BQ261/BQ260,0)</f>
        <v>0</v>
      </c>
      <c r="BR262" s="383"/>
      <c r="BS262" s="382"/>
      <c r="BT262" s="381"/>
      <c r="BU262" s="381"/>
      <c r="BV262" s="381"/>
      <c r="BW262" s="386"/>
      <c r="BX262" s="752"/>
      <c r="BY262" s="385" t="s">
        <v>270</v>
      </c>
      <c r="BZ262" s="384">
        <f>BZ261/BZ260</f>
        <v>0.86305997287464209</v>
      </c>
      <c r="CA262" s="384" t="str">
        <f>IFERROR(CA261/CA260,"")</f>
        <v/>
      </c>
      <c r="CB262" s="384" t="str">
        <f>IFERROR(CB261/CB260,"")</f>
        <v/>
      </c>
      <c r="CC262" s="383"/>
      <c r="CD262" s="382"/>
      <c r="CE262" s="381"/>
      <c r="CF262" s="381"/>
      <c r="CG262" s="381"/>
      <c r="CH262" s="386"/>
      <c r="CI262" s="752"/>
      <c r="CJ262" s="385" t="s">
        <v>270</v>
      </c>
      <c r="CK262" s="384">
        <f>CK261/CK260</f>
        <v>0.8619136529478747</v>
      </c>
      <c r="CL262" s="384" t="str">
        <f>IFERROR(CL261/CL260,"")</f>
        <v/>
      </c>
      <c r="CM262" s="384" t="str">
        <f>IFERROR(CM261/CM260,"")</f>
        <v/>
      </c>
      <c r="CN262" s="383"/>
      <c r="CO262" s="382"/>
      <c r="CP262" s="381"/>
      <c r="CQ262" s="381"/>
      <c r="CR262" s="381"/>
    </row>
    <row r="263" spans="1:96" x14ac:dyDescent="0.2">
      <c r="B263" s="746" t="s">
        <v>224</v>
      </c>
      <c r="C263" s="391" t="s">
        <v>274</v>
      </c>
      <c r="D263" s="390">
        <f>(AS263+BD263+BO263)/3</f>
        <v>8283.6666666666661</v>
      </c>
      <c r="E263" s="390">
        <f>(+AT263+BE263)/2</f>
        <v>0</v>
      </c>
      <c r="F263" s="390">
        <f>(+AU263+BF263)/2</f>
        <v>0</v>
      </c>
      <c r="G263" s="386"/>
      <c r="H263" s="382" t="s">
        <v>224</v>
      </c>
      <c r="I263" s="381"/>
      <c r="J263" s="381"/>
      <c r="K263" s="381"/>
      <c r="M263" s="746" t="s">
        <v>224</v>
      </c>
      <c r="N263" s="391" t="s">
        <v>274</v>
      </c>
      <c r="O263" s="390">
        <f>(+BD263+BO263+BZ263)/3</f>
        <v>6960.333333333333</v>
      </c>
      <c r="P263" s="390">
        <f>(+AT263+BE263+BP263)/3</f>
        <v>0</v>
      </c>
      <c r="Q263" s="390">
        <f>(+AU263+BF263+BQ263)/3</f>
        <v>0</v>
      </c>
      <c r="R263" s="386"/>
      <c r="S263" s="382" t="s">
        <v>224</v>
      </c>
      <c r="T263" s="381"/>
      <c r="U263" s="381"/>
      <c r="V263" s="381"/>
      <c r="W263" s="386"/>
      <c r="X263" s="746" t="s">
        <v>224</v>
      </c>
      <c r="Y263" s="391" t="s">
        <v>274</v>
      </c>
      <c r="Z263" s="390">
        <f>(+BO263+BZ263+CK263)/3</f>
        <v>5643</v>
      </c>
      <c r="AA263" s="390">
        <f>(+BE263+BP263+CA263)/3</f>
        <v>0</v>
      </c>
      <c r="AB263" s="390">
        <f>(+BF263+BQ263+CB263)/3</f>
        <v>0</v>
      </c>
      <c r="AC263" s="386"/>
      <c r="AD263" s="382" t="s">
        <v>224</v>
      </c>
      <c r="AE263" s="381"/>
      <c r="AF263" s="381"/>
      <c r="AG263" s="381"/>
      <c r="AI263" s="746" t="s">
        <v>224</v>
      </c>
      <c r="AJ263" s="391" t="s">
        <v>274</v>
      </c>
      <c r="AK263" s="390">
        <f t="shared" ref="AK263:AM264" si="118">IFERROR(Z263-O263,0)</f>
        <v>-1317.333333333333</v>
      </c>
      <c r="AL263" s="390">
        <f t="shared" si="118"/>
        <v>0</v>
      </c>
      <c r="AM263" s="390">
        <f t="shared" si="118"/>
        <v>0</v>
      </c>
      <c r="AO263" s="370"/>
      <c r="AP263" s="386"/>
      <c r="AQ263" s="746" t="s">
        <v>224</v>
      </c>
      <c r="AR263" s="391" t="s">
        <v>275</v>
      </c>
      <c r="AS263" s="390">
        <v>9591</v>
      </c>
      <c r="AT263" s="390"/>
      <c r="AU263" s="390"/>
      <c r="AV263" s="386"/>
      <c r="AW263" s="382" t="s">
        <v>224</v>
      </c>
      <c r="AX263" s="381"/>
      <c r="AY263" s="381"/>
      <c r="AZ263" s="381"/>
      <c r="BA263" s="386"/>
      <c r="BB263" s="746" t="s">
        <v>224</v>
      </c>
      <c r="BC263" s="391" t="s">
        <v>275</v>
      </c>
      <c r="BD263" s="390">
        <v>9304</v>
      </c>
      <c r="BE263" s="390">
        <v>0</v>
      </c>
      <c r="BF263" s="390">
        <v>0</v>
      </c>
      <c r="BG263" s="386"/>
      <c r="BH263" s="382" t="s">
        <v>224</v>
      </c>
      <c r="BI263" s="381"/>
      <c r="BJ263" s="381"/>
      <c r="BK263" s="381"/>
      <c r="BM263" s="746" t="s">
        <v>224</v>
      </c>
      <c r="BN263" s="391" t="s">
        <v>274</v>
      </c>
      <c r="BO263" s="390">
        <v>5956</v>
      </c>
      <c r="BP263" s="390"/>
      <c r="BQ263" s="390"/>
      <c r="BR263" s="386"/>
      <c r="BS263" s="382" t="s">
        <v>224</v>
      </c>
      <c r="BT263" s="381"/>
      <c r="BU263" s="381"/>
      <c r="BV263" s="381"/>
      <c r="BW263" s="386"/>
      <c r="BX263" s="746" t="s">
        <v>224</v>
      </c>
      <c r="BY263" s="391" t="s">
        <v>274</v>
      </c>
      <c r="BZ263" s="390">
        <v>5621</v>
      </c>
      <c r="CA263" s="390"/>
      <c r="CB263" s="390"/>
      <c r="CC263" s="386"/>
      <c r="CD263" s="382" t="s">
        <v>224</v>
      </c>
      <c r="CE263" s="381"/>
      <c r="CF263" s="381"/>
      <c r="CG263" s="381"/>
      <c r="CH263" s="386"/>
      <c r="CI263" s="746" t="s">
        <v>224</v>
      </c>
      <c r="CJ263" s="391" t="s">
        <v>274</v>
      </c>
      <c r="CK263" s="390">
        <f>'AY2013-14-Census'!D57</f>
        <v>5352</v>
      </c>
      <c r="CL263" s="390"/>
      <c r="CM263" s="390"/>
      <c r="CN263" s="386"/>
      <c r="CO263" s="382" t="s">
        <v>224</v>
      </c>
      <c r="CP263" s="381"/>
      <c r="CQ263" s="381"/>
      <c r="CR263" s="381"/>
    </row>
    <row r="264" spans="1:96" x14ac:dyDescent="0.2">
      <c r="B264" s="747"/>
      <c r="C264" s="389" t="s">
        <v>272</v>
      </c>
      <c r="D264" s="388">
        <f>(AS264+BD264+BO264)/3</f>
        <v>7680.3497299464716</v>
      </c>
      <c r="E264" s="388">
        <f>(+AT264+BE264)/2</f>
        <v>0</v>
      </c>
      <c r="F264" s="388">
        <f>(+AU264+BF264)/2</f>
        <v>0</v>
      </c>
      <c r="G264" s="387"/>
      <c r="H264" s="382"/>
      <c r="I264" s="375">
        <f>ROUND(((+D264*Matrices!$C$64)+(D264*Matrices!$E$67))*Matrices!$D$59,0)</f>
        <v>1686067</v>
      </c>
      <c r="J264" s="375">
        <f>ROUND(((+E264*Matrices!$D$64)+(E264*Matrices!$E$67))*Matrices!$D$59,0)</f>
        <v>0</v>
      </c>
      <c r="K264" s="375">
        <f>ROUND(((+F264*Matrices!$E$64)+(F264*Matrices!$E$67))*Matrices!$D$59,0)</f>
        <v>0</v>
      </c>
      <c r="M264" s="747"/>
      <c r="N264" s="389" t="s">
        <v>272</v>
      </c>
      <c r="O264" s="388">
        <f>(+BD264+BO264+BZ264)/3</f>
        <v>6449.9029535864975</v>
      </c>
      <c r="P264" s="388">
        <f>(+AT264+BE264+BP264)/3</f>
        <v>0</v>
      </c>
      <c r="Q264" s="388">
        <f>(+AU264+BF264+BQ264)/3</f>
        <v>0</v>
      </c>
      <c r="R264" s="387"/>
      <c r="S264" s="382"/>
      <c r="T264" s="375">
        <f>ROUND(((+O264*Matrices!$C$64)+(O264*Matrices!$E$67))*Matrices!$D$59,0)</f>
        <v>1415947</v>
      </c>
      <c r="U264" s="375">
        <f>ROUND(((+P264*Matrices!$D$64)+(P264*Matrices!$E$67))*Matrices!$D$59,0)</f>
        <v>0</v>
      </c>
      <c r="V264" s="375">
        <f>ROUND(((+Q264*Matrices!$E$64)+(Q264*Matrices!$E$67))*Matrices!$D$59,0)</f>
        <v>0</v>
      </c>
      <c r="W264" s="387"/>
      <c r="X264" s="747"/>
      <c r="Y264" s="389" t="s">
        <v>272</v>
      </c>
      <c r="Z264" s="388">
        <f>(+BO264+BZ264+CK264)/3</f>
        <v>5344.666666666667</v>
      </c>
      <c r="AA264" s="388">
        <f>(+BE264+BP264+CA264)/3</f>
        <v>0</v>
      </c>
      <c r="AB264" s="388">
        <f>(+BF264+BQ264+CB264)/3</f>
        <v>0</v>
      </c>
      <c r="AC264" s="387"/>
      <c r="AD264" s="382"/>
      <c r="AE264" s="375">
        <f>ROUND(((+Z264*Matrices!$C$64)+(Z264*Matrices!$E$67))*Matrices!$D$59,0)</f>
        <v>1173315</v>
      </c>
      <c r="AF264" s="375">
        <f>ROUND(((+AA264*Matrices!$D$64)+(AA264*Matrices!$E$67))*Matrices!$D$59,0)</f>
        <v>0</v>
      </c>
      <c r="AG264" s="375">
        <f>ROUND(((+AB264*Matrices!$E$64)+(AB264*Matrices!$E$67))*Matrices!$D$59,0)</f>
        <v>0</v>
      </c>
      <c r="AI264" s="747"/>
      <c r="AJ264" s="389" t="s">
        <v>272</v>
      </c>
      <c r="AK264" s="388">
        <f t="shared" si="118"/>
        <v>-1105.2362869198305</v>
      </c>
      <c r="AL264" s="388">
        <f t="shared" si="118"/>
        <v>0</v>
      </c>
      <c r="AM264" s="388">
        <f t="shared" si="118"/>
        <v>0</v>
      </c>
      <c r="AO264" s="370"/>
      <c r="AP264" s="386"/>
      <c r="AQ264" s="751"/>
      <c r="AR264" s="389" t="s">
        <v>273</v>
      </c>
      <c r="AS264" s="388">
        <f>AS263*BO265</f>
        <v>9019.3403290799197</v>
      </c>
      <c r="AT264" s="388"/>
      <c r="AU264" s="388"/>
      <c r="AV264" s="387"/>
      <c r="AW264" s="382"/>
      <c r="AX264" s="375">
        <f>ROUND(((+AS264*Matrices!$C$64)+(AS264*Matrices!$E$67))*Matrices!$D$59,0)</f>
        <v>1980016</v>
      </c>
      <c r="AY264" s="375">
        <f>ROUND(((+AT264*Matrices!$D$64)+(AT264*Matrices!$E$67))*Matrices!$D$59,0)</f>
        <v>0</v>
      </c>
      <c r="AZ264" s="375">
        <f>ROUND(((+AU264*Matrices!$E$64)+(AU264*Matrices!$E$67))*Matrices!$D$59,0)</f>
        <v>0</v>
      </c>
      <c r="BA264" s="386"/>
      <c r="BB264" s="751"/>
      <c r="BC264" s="389" t="s">
        <v>273</v>
      </c>
      <c r="BD264" s="388">
        <v>8420.7088607594942</v>
      </c>
      <c r="BE264" s="388">
        <v>0</v>
      </c>
      <c r="BF264" s="388">
        <v>0</v>
      </c>
      <c r="BG264" s="387"/>
      <c r="BH264" s="382"/>
      <c r="BI264" s="375">
        <f>ROUND(((+BD264*Matrices!$C$64)+(BD264*Matrices!$E$67))*Matrices!$D$59,0)</f>
        <v>1848598</v>
      </c>
      <c r="BJ264" s="375">
        <f>ROUND(((+BE264*Matrices!$D$64)+(BE264*Matrices!$E$67))*Matrices!$D$59,0)</f>
        <v>0</v>
      </c>
      <c r="BK264" s="375">
        <f>ROUND(((+BF264*Matrices!$E$64)+(BF264*Matrices!$E$67))*Matrices!$D$59,0)</f>
        <v>0</v>
      </c>
      <c r="BM264" s="751"/>
      <c r="BN264" s="389" t="s">
        <v>272</v>
      </c>
      <c r="BO264" s="388">
        <v>5601</v>
      </c>
      <c r="BP264" s="388"/>
      <c r="BQ264" s="388"/>
      <c r="BR264" s="387"/>
      <c r="BS264" s="382"/>
      <c r="BT264" s="375">
        <f>ROUND(((+BO264*Matrices!$C$64)+(BO264*Matrices!$E$67))*Matrices!$D$59,0)</f>
        <v>1229588</v>
      </c>
      <c r="BU264" s="375">
        <f>ROUND(((+BP264*Matrices!$D$64)+(BP264*Matrices!$E$67))*Matrices!$D$59,0)</f>
        <v>0</v>
      </c>
      <c r="BV264" s="375">
        <f>ROUND(((+BQ264*Matrices!$E$64)+(BQ264*Matrices!$E$67))*Matrices!$D$59,0)</f>
        <v>0</v>
      </c>
      <c r="BW264" s="386"/>
      <c r="BX264" s="751"/>
      <c r="BY264" s="389" t="s">
        <v>272</v>
      </c>
      <c r="BZ264" s="388">
        <v>5328</v>
      </c>
      <c r="CA264" s="388"/>
      <c r="CB264" s="388"/>
      <c r="CC264" s="387"/>
      <c r="CD264" s="382"/>
      <c r="CE264" s="375">
        <f>ROUND(((+BZ264*Matrices!$C$64)+(BZ264*Matrices!$E$67))*Matrices!$D$59,0)</f>
        <v>1169656</v>
      </c>
      <c r="CF264" s="375">
        <f>ROUND(((+CA264*Matrices!$D$64)+(CA264*Matrices!$E$67))*Matrices!$D$59,0)</f>
        <v>0</v>
      </c>
      <c r="CG264" s="375">
        <f>ROUND(((+CB264*Matrices!$E$64)+(CB264*Matrices!$E$67))*Matrices!$D$59,0)</f>
        <v>0</v>
      </c>
      <c r="CH264" s="386"/>
      <c r="CI264" s="751"/>
      <c r="CJ264" s="389" t="s">
        <v>272</v>
      </c>
      <c r="CK264" s="388">
        <f>'AY2013-14-end_of_course'!D57</f>
        <v>5105</v>
      </c>
      <c r="CL264" s="388"/>
      <c r="CM264" s="388"/>
      <c r="CN264" s="387"/>
      <c r="CO264" s="382"/>
      <c r="CP264" s="375">
        <f>ROUND(((+CK264*Matrices!$C$64)+(CK264*Matrices!$E$67))*Matrices!$D$59,0)</f>
        <v>1120701</v>
      </c>
      <c r="CQ264" s="375">
        <f>ROUND(((+CL264*Matrices!$D$64)+(CL264*Matrices!$E$67))*Matrices!$D$59,0)</f>
        <v>0</v>
      </c>
      <c r="CR264" s="375">
        <f>ROUND(((+CM264*Matrices!$E$64)+(CM264*Matrices!$E$67))*Matrices!$D$59,0)</f>
        <v>0</v>
      </c>
    </row>
    <row r="265" spans="1:96" x14ac:dyDescent="0.2">
      <c r="B265" s="748"/>
      <c r="C265" s="385" t="s">
        <v>270</v>
      </c>
      <c r="D265" s="384">
        <f>D264/D263</f>
        <v>0.92716788820729212</v>
      </c>
      <c r="E265" s="384">
        <f>IFERROR(E264/E263,0)</f>
        <v>0</v>
      </c>
      <c r="F265" s="384">
        <f>IFERROR(F264/F263,0)</f>
        <v>0</v>
      </c>
      <c r="G265" s="383"/>
      <c r="H265" s="382"/>
      <c r="I265" s="381"/>
      <c r="J265" s="381"/>
      <c r="K265" s="381"/>
      <c r="M265" s="748"/>
      <c r="N265" s="385" t="s">
        <v>270</v>
      </c>
      <c r="O265" s="384">
        <f>O264/O263</f>
        <v>0.92666581393417424</v>
      </c>
      <c r="P265" s="384">
        <f>IFERROR(P264/P263,0)</f>
        <v>0</v>
      </c>
      <c r="Q265" s="384">
        <f>IFERROR(Q264/Q263,0)</f>
        <v>0</v>
      </c>
      <c r="R265" s="383"/>
      <c r="S265" s="382"/>
      <c r="T265" s="381"/>
      <c r="U265" s="381"/>
      <c r="V265" s="381"/>
      <c r="W265" s="383"/>
      <c r="X265" s="748"/>
      <c r="Y265" s="385" t="s">
        <v>270</v>
      </c>
      <c r="Z265" s="384">
        <f>Z264/Z263</f>
        <v>0.94713214011459634</v>
      </c>
      <c r="AA265" s="384">
        <f>IFERROR(AA264/AA263,0)</f>
        <v>0</v>
      </c>
      <c r="AB265" s="384">
        <f>IFERROR(AB264/AB263,0)</f>
        <v>0</v>
      </c>
      <c r="AC265" s="383"/>
      <c r="AD265" s="382"/>
      <c r="AE265" s="381"/>
      <c r="AF265" s="381"/>
      <c r="AG265" s="381"/>
      <c r="AI265" s="748"/>
      <c r="AJ265" s="385"/>
      <c r="AK265" s="384"/>
      <c r="AL265" s="384"/>
      <c r="AM265" s="384"/>
      <c r="AO265" s="370"/>
      <c r="AP265" s="386"/>
      <c r="AQ265" s="752"/>
      <c r="AR265" s="385" t="s">
        <v>271</v>
      </c>
      <c r="AS265" s="384">
        <f>IFERROR(AS264/AS263,0)</f>
        <v>0.94039623908663539</v>
      </c>
      <c r="AT265" s="384">
        <f>IFERROR(AT264/AT263,0)</f>
        <v>0</v>
      </c>
      <c r="AU265" s="384">
        <f>IFERROR(AU264/AU263,0)</f>
        <v>0</v>
      </c>
      <c r="AV265" s="383"/>
      <c r="AW265" s="382"/>
      <c r="AX265" s="381"/>
      <c r="AY265" s="381"/>
      <c r="AZ265" s="381"/>
      <c r="BA265" s="386"/>
      <c r="BB265" s="752"/>
      <c r="BC265" s="385" t="s">
        <v>271</v>
      </c>
      <c r="BD265" s="384">
        <f>IFERROR(BD264/BD263,0)</f>
        <v>0.90506329113924056</v>
      </c>
      <c r="BE265" s="384">
        <f>IFERROR(BE264/BE263,0)</f>
        <v>0</v>
      </c>
      <c r="BF265" s="384">
        <f>IFERROR(BF264/BF263,0)</f>
        <v>0</v>
      </c>
      <c r="BG265" s="383"/>
      <c r="BH265" s="382"/>
      <c r="BI265" s="381"/>
      <c r="BJ265" s="381"/>
      <c r="BK265" s="381"/>
      <c r="BM265" s="752"/>
      <c r="BN265" s="385" t="s">
        <v>270</v>
      </c>
      <c r="BO265" s="384">
        <f>IFERROR(BO264/BO263,0)</f>
        <v>0.94039623908663528</v>
      </c>
      <c r="BP265" s="384">
        <f>IFERROR(BP264/BP263,0)</f>
        <v>0</v>
      </c>
      <c r="BQ265" s="384">
        <f>IFERROR(BQ264/BQ263,0)</f>
        <v>0</v>
      </c>
      <c r="BR265" s="383"/>
      <c r="BS265" s="382"/>
      <c r="BT265" s="381"/>
      <c r="BU265" s="381"/>
      <c r="BV265" s="381"/>
      <c r="BW265" s="386"/>
      <c r="BX265" s="752"/>
      <c r="BY265" s="385" t="s">
        <v>270</v>
      </c>
      <c r="BZ265" s="384">
        <f>BZ264/BZ263</f>
        <v>0.94787404376445472</v>
      </c>
      <c r="CA265" s="384" t="str">
        <f>IFERROR(CA264/CA263,"")</f>
        <v/>
      </c>
      <c r="CB265" s="384" t="str">
        <f>IFERROR(CB264/CB263,"")</f>
        <v/>
      </c>
      <c r="CC265" s="383"/>
      <c r="CD265" s="382"/>
      <c r="CE265" s="381"/>
      <c r="CF265" s="381"/>
      <c r="CG265" s="381"/>
      <c r="CH265" s="386"/>
      <c r="CI265" s="752"/>
      <c r="CJ265" s="385" t="s">
        <v>270</v>
      </c>
      <c r="CK265" s="384">
        <f>CK264/CK263</f>
        <v>0.95384902840059793</v>
      </c>
      <c r="CL265" s="384" t="str">
        <f>IFERROR(CL264/CL263,"")</f>
        <v/>
      </c>
      <c r="CM265" s="384" t="str">
        <f>IFERROR(CM264/CM263,"")</f>
        <v/>
      </c>
      <c r="CN265" s="383"/>
      <c r="CO265" s="382"/>
      <c r="CP265" s="381"/>
      <c r="CQ265" s="381"/>
      <c r="CR265" s="381"/>
    </row>
    <row r="266" spans="1:96" x14ac:dyDescent="0.2">
      <c r="B266" s="746" t="s">
        <v>223</v>
      </c>
      <c r="C266" s="391" t="s">
        <v>274</v>
      </c>
      <c r="D266" s="390">
        <f>(AS266+BD266+BO266)/3</f>
        <v>5227.666666666667</v>
      </c>
      <c r="E266" s="390">
        <f>(+AT266+BE266)/2</f>
        <v>0</v>
      </c>
      <c r="F266" s="390">
        <f>(+AU266+BF266)/2</f>
        <v>0</v>
      </c>
      <c r="G266" s="386"/>
      <c r="H266" s="382" t="s">
        <v>223</v>
      </c>
      <c r="I266" s="381"/>
      <c r="J266" s="381"/>
      <c r="K266" s="381"/>
      <c r="M266" s="746" t="s">
        <v>223</v>
      </c>
      <c r="N266" s="391" t="s">
        <v>274</v>
      </c>
      <c r="O266" s="390">
        <f>(+BD266+BO266+BZ266)/3</f>
        <v>5401</v>
      </c>
      <c r="P266" s="390">
        <f>(+AT266+BE266+BP266)/3</f>
        <v>0</v>
      </c>
      <c r="Q266" s="390">
        <f>(+AU266+BF266+BQ266)/3</f>
        <v>0</v>
      </c>
      <c r="R266" s="386"/>
      <c r="S266" s="382" t="s">
        <v>223</v>
      </c>
      <c r="T266" s="381"/>
      <c r="U266" s="381"/>
      <c r="V266" s="381"/>
      <c r="W266" s="386"/>
      <c r="X266" s="746" t="s">
        <v>223</v>
      </c>
      <c r="Y266" s="391" t="s">
        <v>274</v>
      </c>
      <c r="Z266" s="390">
        <f>(+BO266+BZ266+CK266)/3</f>
        <v>5508.333333333333</v>
      </c>
      <c r="AA266" s="390">
        <f>(+BE266+BP266+CA266)/3</f>
        <v>0</v>
      </c>
      <c r="AB266" s="390">
        <f>(+BF266+BQ266+CB266)/3</f>
        <v>0</v>
      </c>
      <c r="AC266" s="386"/>
      <c r="AD266" s="382" t="s">
        <v>223</v>
      </c>
      <c r="AE266" s="381"/>
      <c r="AF266" s="381"/>
      <c r="AG266" s="381"/>
      <c r="AI266" s="746" t="s">
        <v>223</v>
      </c>
      <c r="AJ266" s="391" t="s">
        <v>274</v>
      </c>
      <c r="AK266" s="390">
        <f t="shared" ref="AK266:AM267" si="119">IFERROR(Z266-O266,0)</f>
        <v>107.33333333333303</v>
      </c>
      <c r="AL266" s="390">
        <f t="shared" si="119"/>
        <v>0</v>
      </c>
      <c r="AM266" s="390">
        <f t="shared" si="119"/>
        <v>0</v>
      </c>
      <c r="AO266" s="370"/>
      <c r="AP266" s="386"/>
      <c r="AQ266" s="746" t="s">
        <v>223</v>
      </c>
      <c r="AR266" s="391" t="s">
        <v>275</v>
      </c>
      <c r="AS266" s="390">
        <v>5103</v>
      </c>
      <c r="AT266" s="390"/>
      <c r="AU266" s="390"/>
      <c r="AV266" s="386"/>
      <c r="AW266" s="382" t="s">
        <v>223</v>
      </c>
      <c r="AX266" s="381"/>
      <c r="AY266" s="381"/>
      <c r="AZ266" s="381"/>
      <c r="BA266" s="386"/>
      <c r="BB266" s="746" t="s">
        <v>223</v>
      </c>
      <c r="BC266" s="391" t="s">
        <v>275</v>
      </c>
      <c r="BD266" s="390">
        <v>5253</v>
      </c>
      <c r="BE266" s="390">
        <v>0</v>
      </c>
      <c r="BF266" s="390">
        <v>0</v>
      </c>
      <c r="BG266" s="386"/>
      <c r="BH266" s="382" t="s">
        <v>223</v>
      </c>
      <c r="BI266" s="381"/>
      <c r="BJ266" s="381"/>
      <c r="BK266" s="381"/>
      <c r="BM266" s="746" t="s">
        <v>223</v>
      </c>
      <c r="BN266" s="391" t="s">
        <v>274</v>
      </c>
      <c r="BO266" s="390">
        <v>5327</v>
      </c>
      <c r="BP266" s="390"/>
      <c r="BQ266" s="390"/>
      <c r="BR266" s="386"/>
      <c r="BS266" s="382" t="s">
        <v>223</v>
      </c>
      <c r="BT266" s="381"/>
      <c r="BU266" s="381"/>
      <c r="BV266" s="381"/>
      <c r="BW266" s="386"/>
      <c r="BX266" s="746" t="s">
        <v>223</v>
      </c>
      <c r="BY266" s="391" t="s">
        <v>274</v>
      </c>
      <c r="BZ266" s="390">
        <v>5623</v>
      </c>
      <c r="CA266" s="390"/>
      <c r="CB266" s="390"/>
      <c r="CC266" s="386"/>
      <c r="CD266" s="382" t="s">
        <v>223</v>
      </c>
      <c r="CE266" s="381"/>
      <c r="CF266" s="381"/>
      <c r="CG266" s="381"/>
      <c r="CH266" s="386"/>
      <c r="CI266" s="746" t="s">
        <v>223</v>
      </c>
      <c r="CJ266" s="391" t="s">
        <v>274</v>
      </c>
      <c r="CK266" s="390">
        <f>'AY2013-14-Census'!D58</f>
        <v>5575</v>
      </c>
      <c r="CL266" s="390"/>
      <c r="CM266" s="390"/>
      <c r="CN266" s="386"/>
      <c r="CO266" s="382" t="s">
        <v>223</v>
      </c>
      <c r="CP266" s="381"/>
      <c r="CQ266" s="381"/>
      <c r="CR266" s="381"/>
    </row>
    <row r="267" spans="1:96" x14ac:dyDescent="0.2">
      <c r="B267" s="747"/>
      <c r="C267" s="389" t="s">
        <v>272</v>
      </c>
      <c r="D267" s="388">
        <f>(AS267+BD267+BO267)/3</f>
        <v>4795.3798984698587</v>
      </c>
      <c r="E267" s="388">
        <f>(+AT267+BE267)/2</f>
        <v>0</v>
      </c>
      <c r="F267" s="388">
        <f>(+AU267+BF267)/2</f>
        <v>0</v>
      </c>
      <c r="G267" s="387"/>
      <c r="H267" s="382"/>
      <c r="I267" s="375">
        <f>ROUND(((+D267*Matrices!$C$65)+(D267*Matrices!$E$67))*Matrices!$D$59,0)</f>
        <v>1637574</v>
      </c>
      <c r="J267" s="375">
        <f>ROUND(((+E267*Matrices!$D$65)+(E267*Matrices!$E$67))*Matrices!$D$59,0)</f>
        <v>0</v>
      </c>
      <c r="K267" s="375">
        <f>ROUND(((+F267*Matrices!$E$65)+(F267*Matrices!$E$67))*Matrices!$D$59,0)</f>
        <v>0</v>
      </c>
      <c r="M267" s="747"/>
      <c r="N267" s="389" t="s">
        <v>272</v>
      </c>
      <c r="O267" s="388">
        <f>(+BD267+BO267+BZ267)/3</f>
        <v>4929.0145896656531</v>
      </c>
      <c r="P267" s="388">
        <f>(+AT267+BE267+BP267)/3</f>
        <v>0</v>
      </c>
      <c r="Q267" s="388">
        <f>(+AU267+BF267+BQ267)/3</f>
        <v>0</v>
      </c>
      <c r="R267" s="387"/>
      <c r="S267" s="382"/>
      <c r="T267" s="375">
        <f>ROUND(((+O267*Matrices!$C$65)+(O267*Matrices!$E$67))*Matrices!$D$59,0)</f>
        <v>1683209</v>
      </c>
      <c r="U267" s="375">
        <f>ROUND(((+P267*Matrices!$D$65)+(P267*Matrices!$E$67))*Matrices!$D$59,0)</f>
        <v>0</v>
      </c>
      <c r="V267" s="375">
        <f>ROUND(((+Q267*Matrices!$E$65)+(Q267*Matrices!$E$67))*Matrices!$D$59,0)</f>
        <v>0</v>
      </c>
      <c r="W267" s="387"/>
      <c r="X267" s="747"/>
      <c r="Y267" s="389" t="s">
        <v>272</v>
      </c>
      <c r="Z267" s="388">
        <f>(+BO267+BZ267+CK267)/3</f>
        <v>5125.666666666667</v>
      </c>
      <c r="AA267" s="388">
        <f>(+BE267+BP267+CA267)/3</f>
        <v>0</v>
      </c>
      <c r="AB267" s="388">
        <f>(+BF267+BQ267+CB267)/3</f>
        <v>0</v>
      </c>
      <c r="AC267" s="387"/>
      <c r="AD267" s="382"/>
      <c r="AE267" s="375">
        <f>ROUND(((+Z267*Matrices!$C$65)+(Z267*Matrices!$E$67))*Matrices!$D$59,0)</f>
        <v>1750364</v>
      </c>
      <c r="AF267" s="375">
        <f>ROUND(((+AA267*Matrices!$D$65)+(AA267*Matrices!$E$67))*Matrices!$D$59,0)</f>
        <v>0</v>
      </c>
      <c r="AG267" s="375">
        <f>ROUND(((+AB267*Matrices!$E$65)+(AB267*Matrices!$E$67))*Matrices!$D$59,0)</f>
        <v>0</v>
      </c>
      <c r="AI267" s="747"/>
      <c r="AJ267" s="389" t="s">
        <v>272</v>
      </c>
      <c r="AK267" s="388">
        <f t="shared" si="119"/>
        <v>196.65207700101382</v>
      </c>
      <c r="AL267" s="388">
        <f t="shared" si="119"/>
        <v>0</v>
      </c>
      <c r="AM267" s="388">
        <f t="shared" si="119"/>
        <v>0</v>
      </c>
      <c r="AO267" s="370"/>
      <c r="AP267" s="386"/>
      <c r="AQ267" s="751"/>
      <c r="AR267" s="389" t="s">
        <v>273</v>
      </c>
      <c r="AS267" s="388">
        <f>AS266*BO268</f>
        <v>4759.095926412615</v>
      </c>
      <c r="AT267" s="388"/>
      <c r="AU267" s="388"/>
      <c r="AV267" s="387"/>
      <c r="AW267" s="382"/>
      <c r="AX267" s="375">
        <f>ROUND(((+AS267*Matrices!$C$65)+(AS267*Matrices!$E$67))*Matrices!$D$59,0)</f>
        <v>1625184</v>
      </c>
      <c r="AY267" s="375">
        <f>ROUND(((+AT267*Matrices!$D$65)+(AT267*Matrices!$E$67))*Matrices!$D$59,0)</f>
        <v>0</v>
      </c>
      <c r="AZ267" s="375">
        <f>ROUND(((+AU267*Matrices!$E$65)+(AU267*Matrices!$E$67))*Matrices!$D$59,0)</f>
        <v>0</v>
      </c>
      <c r="BA267" s="386"/>
      <c r="BB267" s="751"/>
      <c r="BC267" s="389" t="s">
        <v>273</v>
      </c>
      <c r="BD267" s="388">
        <v>4659.0437689969604</v>
      </c>
      <c r="BE267" s="388">
        <v>0</v>
      </c>
      <c r="BF267" s="388">
        <v>0</v>
      </c>
      <c r="BG267" s="387"/>
      <c r="BH267" s="382"/>
      <c r="BI267" s="375">
        <f>ROUND(((+BD267*Matrices!$C$65)+(BD267*Matrices!$E$67))*Matrices!$D$59,0)</f>
        <v>1591017</v>
      </c>
      <c r="BJ267" s="375">
        <f>ROUND(((+BE267*Matrices!$D$65)+(BE267*Matrices!$E$67))*Matrices!$D$59,0)</f>
        <v>0</v>
      </c>
      <c r="BK267" s="375">
        <f>ROUND(((+BF267*Matrices!$E$65)+(BF267*Matrices!$E$67))*Matrices!$D$59,0)</f>
        <v>0</v>
      </c>
      <c r="BM267" s="751"/>
      <c r="BN267" s="389" t="s">
        <v>272</v>
      </c>
      <c r="BO267" s="388">
        <v>4968</v>
      </c>
      <c r="BP267" s="388"/>
      <c r="BQ267" s="388"/>
      <c r="BR267" s="387"/>
      <c r="BS267" s="382"/>
      <c r="BT267" s="375">
        <f>ROUND(((+BO267*Matrices!$C$65)+(BO267*Matrices!$E$67))*Matrices!$D$59,0)</f>
        <v>1696522</v>
      </c>
      <c r="BU267" s="375">
        <f>ROUND(((+BP267*Matrices!$D$65)+(BP267*Matrices!$E$67))*Matrices!$D$59,0)</f>
        <v>0</v>
      </c>
      <c r="BV267" s="375">
        <f>ROUND(((+BQ267*Matrices!$E$65)+(BQ267*Matrices!$E$67))*Matrices!$D$59,0)</f>
        <v>0</v>
      </c>
      <c r="BW267" s="386"/>
      <c r="BX267" s="751"/>
      <c r="BY267" s="389" t="s">
        <v>272</v>
      </c>
      <c r="BZ267" s="388">
        <v>5160</v>
      </c>
      <c r="CA267" s="388"/>
      <c r="CB267" s="388"/>
      <c r="CC267" s="387"/>
      <c r="CD267" s="382"/>
      <c r="CE267" s="375">
        <f>ROUND(((+BZ267*Matrices!$C$65)+(BZ267*Matrices!$E$67))*Matrices!$D$59,0)</f>
        <v>1762088</v>
      </c>
      <c r="CF267" s="375">
        <f>ROUND(((+CA267*Matrices!$D$65)+(CA267*Matrices!$E$67))*Matrices!$D$59,0)</f>
        <v>0</v>
      </c>
      <c r="CG267" s="375">
        <f>ROUND(((+CB267*Matrices!$E$65)+(CB267*Matrices!$E$67))*Matrices!$D$59,0)</f>
        <v>0</v>
      </c>
      <c r="CH267" s="386"/>
      <c r="CI267" s="751"/>
      <c r="CJ267" s="389" t="s">
        <v>272</v>
      </c>
      <c r="CK267" s="388">
        <f>'AY2013-14-end_of_course'!D58</f>
        <v>5249</v>
      </c>
      <c r="CL267" s="388"/>
      <c r="CM267" s="388"/>
      <c r="CN267" s="387"/>
      <c r="CO267" s="382"/>
      <c r="CP267" s="375">
        <f>ROUND(((+CK267*Matrices!$C$65)+(CK267*Matrices!$E$67))*Matrices!$D$59,0)</f>
        <v>1792481</v>
      </c>
      <c r="CQ267" s="375">
        <f>ROUND(((+CL267*Matrices!$D$65)+(CL267*Matrices!$E$67))*Matrices!$D$59,0)</f>
        <v>0</v>
      </c>
      <c r="CR267" s="375">
        <f>ROUND(((+CM267*Matrices!$E$65)+(CM267*Matrices!$E$67))*Matrices!$D$59,0)</f>
        <v>0</v>
      </c>
    </row>
    <row r="268" spans="1:96" x14ac:dyDescent="0.2">
      <c r="B268" s="748"/>
      <c r="C268" s="385" t="s">
        <v>270</v>
      </c>
      <c r="D268" s="384">
        <f>D267/D266</f>
        <v>0.91730789360515053</v>
      </c>
      <c r="E268" s="384">
        <f>IFERROR(E267/E266,0)</f>
        <v>0</v>
      </c>
      <c r="F268" s="384">
        <f>IFERROR(F267/F266,0)</f>
        <v>0</v>
      </c>
      <c r="G268" s="383"/>
      <c r="H268" s="382"/>
      <c r="I268" s="381"/>
      <c r="J268" s="381"/>
      <c r="K268" s="381"/>
      <c r="M268" s="748"/>
      <c r="N268" s="385" t="s">
        <v>270</v>
      </c>
      <c r="O268" s="384">
        <f>O267/O266</f>
        <v>0.91261147744226123</v>
      </c>
      <c r="P268" s="384">
        <f>IFERROR(P267/P266,0)</f>
        <v>0</v>
      </c>
      <c r="Q268" s="384">
        <f>IFERROR(Q267/Q266,0)</f>
        <v>0</v>
      </c>
      <c r="R268" s="383"/>
      <c r="S268" s="382"/>
      <c r="T268" s="381"/>
      <c r="U268" s="381"/>
      <c r="V268" s="381"/>
      <c r="W268" s="383"/>
      <c r="X268" s="748"/>
      <c r="Y268" s="385" t="s">
        <v>270</v>
      </c>
      <c r="Z268" s="384">
        <f>Z267/Z266</f>
        <v>0.93052950075642971</v>
      </c>
      <c r="AA268" s="384">
        <f>IFERROR(AA267/AA266,0)</f>
        <v>0</v>
      </c>
      <c r="AB268" s="384">
        <f>IFERROR(AB267/AB266,0)</f>
        <v>0</v>
      </c>
      <c r="AC268" s="383"/>
      <c r="AD268" s="382"/>
      <c r="AE268" s="381"/>
      <c r="AF268" s="381"/>
      <c r="AG268" s="381"/>
      <c r="AI268" s="748"/>
      <c r="AJ268" s="385"/>
      <c r="AK268" s="384"/>
      <c r="AL268" s="384"/>
      <c r="AM268" s="384"/>
      <c r="AO268" s="370"/>
      <c r="AP268" s="386"/>
      <c r="AQ268" s="752"/>
      <c r="AR268" s="385" t="s">
        <v>271</v>
      </c>
      <c r="AS268" s="384">
        <f>IFERROR(AS267/AS266,0)</f>
        <v>0.93260747137225453</v>
      </c>
      <c r="AT268" s="384">
        <f>IFERROR(AT267/AT266,0)</f>
        <v>0</v>
      </c>
      <c r="AU268" s="384">
        <f>IFERROR(AU267/AU266,0)</f>
        <v>0</v>
      </c>
      <c r="AV268" s="383"/>
      <c r="AW268" s="382"/>
      <c r="AX268" s="381"/>
      <c r="AY268" s="381"/>
      <c r="AZ268" s="381"/>
      <c r="BA268" s="386"/>
      <c r="BB268" s="752"/>
      <c r="BC268" s="385" t="s">
        <v>271</v>
      </c>
      <c r="BD268" s="384">
        <f>IFERROR(BD267/BD266,0)</f>
        <v>0.88693009118541033</v>
      </c>
      <c r="BE268" s="384">
        <f>IFERROR(BE267/BE266,0)</f>
        <v>0</v>
      </c>
      <c r="BF268" s="384">
        <f>IFERROR(BF267/BF266,0)</f>
        <v>0</v>
      </c>
      <c r="BG268" s="383"/>
      <c r="BH268" s="382"/>
      <c r="BI268" s="381"/>
      <c r="BJ268" s="381"/>
      <c r="BK268" s="381"/>
      <c r="BM268" s="752"/>
      <c r="BN268" s="385" t="s">
        <v>270</v>
      </c>
      <c r="BO268" s="384">
        <f>IFERROR(BO267/BO266,0)</f>
        <v>0.93260747137225453</v>
      </c>
      <c r="BP268" s="384">
        <f>IFERROR(BP267/BP266,0)</f>
        <v>0</v>
      </c>
      <c r="BQ268" s="384">
        <f>IFERROR(BQ267/BQ266,0)</f>
        <v>0</v>
      </c>
      <c r="BR268" s="383"/>
      <c r="BS268" s="382"/>
      <c r="BT268" s="381"/>
      <c r="BU268" s="381"/>
      <c r="BV268" s="381"/>
      <c r="BW268" s="386"/>
      <c r="BX268" s="752"/>
      <c r="BY268" s="385" t="s">
        <v>270</v>
      </c>
      <c r="BZ268" s="384">
        <f>BZ267/BZ266</f>
        <v>0.91765961230659787</v>
      </c>
      <c r="CA268" s="384" t="str">
        <f>IFERROR(CA267/CA266,"")</f>
        <v/>
      </c>
      <c r="CB268" s="384" t="str">
        <f>IFERROR(CB267/CB266,"")</f>
        <v/>
      </c>
      <c r="CC268" s="383"/>
      <c r="CD268" s="382"/>
      <c r="CE268" s="381"/>
      <c r="CF268" s="381"/>
      <c r="CG268" s="381"/>
      <c r="CH268" s="386"/>
      <c r="CI268" s="752"/>
      <c r="CJ268" s="385" t="s">
        <v>270</v>
      </c>
      <c r="CK268" s="384">
        <f>CK267/CK266</f>
        <v>0.94152466367713006</v>
      </c>
      <c r="CL268" s="384" t="str">
        <f>IFERROR(CL267/CL266,"")</f>
        <v/>
      </c>
      <c r="CM268" s="384" t="str">
        <f>IFERROR(CM267/CM266,"")</f>
        <v/>
      </c>
      <c r="CN268" s="383"/>
      <c r="CO268" s="382"/>
      <c r="CP268" s="381"/>
      <c r="CQ268" s="381"/>
      <c r="CR268" s="381"/>
    </row>
    <row r="269" spans="1:96" x14ac:dyDescent="0.2">
      <c r="B269" s="380" t="s">
        <v>141</v>
      </c>
      <c r="C269" s="379"/>
      <c r="D269" s="378">
        <f>D267+D264+D261</f>
        <v>53188.810047946601</v>
      </c>
      <c r="E269" s="378">
        <f>E267+E264+E261</f>
        <v>0</v>
      </c>
      <c r="F269" s="378">
        <f>F267+F264+F261</f>
        <v>0</v>
      </c>
      <c r="G269" s="377"/>
      <c r="H269" s="376" t="s">
        <v>141</v>
      </c>
      <c r="I269" s="375">
        <f>I261+I264+I267</f>
        <v>9580020</v>
      </c>
      <c r="J269" s="375">
        <f>J261+J264+J267</f>
        <v>0</v>
      </c>
      <c r="K269" s="375">
        <f>K261+K264+K267</f>
        <v>0</v>
      </c>
      <c r="M269" s="380" t="s">
        <v>141</v>
      </c>
      <c r="N269" s="379"/>
      <c r="O269" s="378">
        <f>O267+O264+O261</f>
        <v>51751.039733779231</v>
      </c>
      <c r="P269" s="378">
        <f>P267+P264+P261</f>
        <v>0</v>
      </c>
      <c r="Q269" s="378">
        <f>Q267+Q264+Q261</f>
        <v>0</v>
      </c>
      <c r="R269" s="377"/>
      <c r="S269" s="376" t="s">
        <v>141</v>
      </c>
      <c r="T269" s="375">
        <f>T261+T264+T267</f>
        <v>9303140</v>
      </c>
      <c r="U269" s="375">
        <f>U261+U264+U267</f>
        <v>0</v>
      </c>
      <c r="V269" s="375">
        <f>V261+V264+V267</f>
        <v>0</v>
      </c>
      <c r="W269" s="377"/>
      <c r="X269" s="380" t="s">
        <v>141</v>
      </c>
      <c r="Y269" s="379"/>
      <c r="Z269" s="378">
        <f>Z267+Z264+Z261</f>
        <v>49904.670599999998</v>
      </c>
      <c r="AA269" s="378">
        <f>AA267+AA264+AA261</f>
        <v>0</v>
      </c>
      <c r="AB269" s="378">
        <f>AB267+AB264+AB261</f>
        <v>0</v>
      </c>
      <c r="AC269" s="377"/>
      <c r="AD269" s="376" t="s">
        <v>141</v>
      </c>
      <c r="AE269" s="375">
        <f>AE261+AE264+AE267</f>
        <v>8983554</v>
      </c>
      <c r="AF269" s="375">
        <f>AF261+AF264+AF267</f>
        <v>0</v>
      </c>
      <c r="AG269" s="375">
        <f>AG261+AG264+AG267</f>
        <v>0</v>
      </c>
      <c r="AI269" s="380" t="s">
        <v>141</v>
      </c>
      <c r="AJ269" s="379"/>
      <c r="AK269" s="378">
        <f>AK267+AK264+AK261</f>
        <v>-1846.3691337792343</v>
      </c>
      <c r="AL269" s="378">
        <f>AL267+AL264+AL261</f>
        <v>0</v>
      </c>
      <c r="AM269" s="378">
        <f>AM267+AM264+AM261</f>
        <v>0</v>
      </c>
      <c r="AO269" s="370"/>
      <c r="AP269" s="374"/>
      <c r="AQ269" s="380" t="s">
        <v>141</v>
      </c>
      <c r="AR269" s="379"/>
      <c r="AS269" s="378">
        <f>AS267+AS264+AS261</f>
        <v>54891.309742502111</v>
      </c>
      <c r="AT269" s="378">
        <f>AT267+AT264+AT261</f>
        <v>0</v>
      </c>
      <c r="AU269" s="378">
        <f>AU267+AU264+AU261</f>
        <v>0</v>
      </c>
      <c r="AV269" s="377"/>
      <c r="AW269" s="376" t="s">
        <v>141</v>
      </c>
      <c r="AX269" s="375">
        <f>AX261+AX264+AX267</f>
        <v>9923015</v>
      </c>
      <c r="AY269" s="375">
        <f>AY261+AY264+AY267</f>
        <v>0</v>
      </c>
      <c r="AZ269" s="375">
        <f>AZ261+AZ264+AZ267</f>
        <v>0</v>
      </c>
      <c r="BA269" s="374"/>
      <c r="BB269" s="380" t="s">
        <v>141</v>
      </c>
      <c r="BC269" s="379"/>
      <c r="BD269" s="378">
        <f>BD267+BD264+BD261</f>
        <v>52982.113801337691</v>
      </c>
      <c r="BE269" s="378">
        <f>BE267+BE264+BE261</f>
        <v>0</v>
      </c>
      <c r="BF269" s="378">
        <f>BF267+BF264+BF261</f>
        <v>0</v>
      </c>
      <c r="BG269" s="377"/>
      <c r="BH269" s="376" t="s">
        <v>141</v>
      </c>
      <c r="BI269" s="375">
        <f>BI261+BI264+BI267</f>
        <v>9571411</v>
      </c>
      <c r="BJ269" s="375">
        <f>BJ261+BJ264+BJ267</f>
        <v>0</v>
      </c>
      <c r="BK269" s="375">
        <f>BK261+BK264+BK267</f>
        <v>0</v>
      </c>
      <c r="BM269" s="380" t="s">
        <v>141</v>
      </c>
      <c r="BN269" s="379"/>
      <c r="BO269" s="378">
        <f>BO267+BO264+BO261</f>
        <v>51693.006600000001</v>
      </c>
      <c r="BP269" s="378">
        <f>BP267+BP264+BP261</f>
        <v>0</v>
      </c>
      <c r="BQ269" s="378">
        <f>BQ267+BQ264+BQ261</f>
        <v>0</v>
      </c>
      <c r="BR269" s="377"/>
      <c r="BS269" s="376" t="s">
        <v>141</v>
      </c>
      <c r="BT269" s="375">
        <f>BT261+BT264+BT267</f>
        <v>9245636</v>
      </c>
      <c r="BU269" s="375">
        <f>BU261+BU264+BU267</f>
        <v>0</v>
      </c>
      <c r="BV269" s="375">
        <f>BV261+BV264+BV267</f>
        <v>0</v>
      </c>
      <c r="BW269" s="374"/>
      <c r="BX269" s="380" t="s">
        <v>141</v>
      </c>
      <c r="BY269" s="379"/>
      <c r="BZ269" s="378">
        <f>BZ267+BZ264+BZ261</f>
        <v>50577.998800000001</v>
      </c>
      <c r="CA269" s="378">
        <f>CA267+CA264+CA261</f>
        <v>0</v>
      </c>
      <c r="CB269" s="378">
        <f>CB267+CB264+CB261</f>
        <v>0</v>
      </c>
      <c r="CC269" s="377"/>
      <c r="CD269" s="376" t="s">
        <v>141</v>
      </c>
      <c r="CE269" s="375">
        <f>CE261+CE264+CE267</f>
        <v>9092374</v>
      </c>
      <c r="CF269" s="375">
        <f>CF261+CF264+CF267</f>
        <v>0</v>
      </c>
      <c r="CG269" s="375">
        <f>CG261+CG264+CG267</f>
        <v>0</v>
      </c>
      <c r="CH269" s="374"/>
      <c r="CI269" s="380" t="s">
        <v>141</v>
      </c>
      <c r="CJ269" s="379"/>
      <c r="CK269" s="378">
        <f>CK267+CK264+CK261</f>
        <v>47443.006399999998</v>
      </c>
      <c r="CL269" s="378">
        <f>CL267+CL264+CL261</f>
        <v>0</v>
      </c>
      <c r="CM269" s="378">
        <f>CM267+CM264+CM261</f>
        <v>0</v>
      </c>
      <c r="CN269" s="377"/>
      <c r="CO269" s="376" t="s">
        <v>141</v>
      </c>
      <c r="CP269" s="375">
        <f>CP261+CP264+CP267</f>
        <v>8612650</v>
      </c>
      <c r="CQ269" s="375">
        <f>CQ261+CQ264+CQ267</f>
        <v>0</v>
      </c>
      <c r="CR269" s="375">
        <f>CR261+CR264+CR267</f>
        <v>0</v>
      </c>
    </row>
    <row r="270" spans="1:96" x14ac:dyDescent="0.2">
      <c r="D270" s="373" t="s">
        <v>269</v>
      </c>
      <c r="E270" s="373"/>
      <c r="F270" s="350">
        <f>SUM(D269:F269)</f>
        <v>53188.810047946601</v>
      </c>
      <c r="G270" s="350"/>
      <c r="H270" s="369"/>
      <c r="I270" s="372" t="s">
        <v>268</v>
      </c>
      <c r="J270" s="371"/>
      <c r="K270" s="368">
        <f>SUM(I269:K269)</f>
        <v>9580020</v>
      </c>
      <c r="O270" s="373" t="s">
        <v>269</v>
      </c>
      <c r="P270" s="373"/>
      <c r="Q270" s="350">
        <f>SUM(O269:Q269)</f>
        <v>51751.039733779231</v>
      </c>
      <c r="R270" s="350"/>
      <c r="S270" s="369"/>
      <c r="T270" s="372" t="s">
        <v>268</v>
      </c>
      <c r="U270" s="371"/>
      <c r="V270" s="368">
        <f>SUM(T269:V269)</f>
        <v>9303140</v>
      </c>
      <c r="W270" s="350"/>
      <c r="Z270" s="373" t="s">
        <v>269</v>
      </c>
      <c r="AA270" s="373"/>
      <c r="AB270" s="350">
        <f>SUM(Z269:AB269)</f>
        <v>49904.670599999998</v>
      </c>
      <c r="AC270" s="350"/>
      <c r="AD270" s="369"/>
      <c r="AE270" s="372" t="s">
        <v>268</v>
      </c>
      <c r="AF270" s="371"/>
      <c r="AG270" s="368">
        <f>SUM(AE269:AG269)</f>
        <v>8983554</v>
      </c>
      <c r="AK270" s="373" t="s">
        <v>269</v>
      </c>
      <c r="AL270" s="373"/>
      <c r="AM270" s="350">
        <f>SUM(AK269:AM269)</f>
        <v>-1846.3691337792343</v>
      </c>
      <c r="AO270" s="368">
        <f>ROUND(AG270-V270,0)</f>
        <v>-319586</v>
      </c>
      <c r="AP270" s="374"/>
      <c r="AS270" s="373" t="s">
        <v>269</v>
      </c>
      <c r="AT270" s="373"/>
      <c r="AU270" s="350">
        <f>SUM(AS269:AU269)</f>
        <v>54891.309742502111</v>
      </c>
      <c r="AV270" s="350"/>
      <c r="AW270" s="369"/>
      <c r="AX270" s="372" t="s">
        <v>268</v>
      </c>
      <c r="AY270" s="371"/>
      <c r="AZ270" s="368">
        <f>SUM(AX269:AZ269)</f>
        <v>9923015</v>
      </c>
      <c r="BA270" s="374"/>
      <c r="BD270" s="373" t="s">
        <v>269</v>
      </c>
      <c r="BE270" s="373"/>
      <c r="BF270" s="350">
        <f>SUM(BD269:BF269)</f>
        <v>52982.113801337691</v>
      </c>
      <c r="BG270" s="350"/>
      <c r="BH270" s="369"/>
      <c r="BI270" s="372" t="s">
        <v>268</v>
      </c>
      <c r="BJ270" s="371"/>
      <c r="BK270" s="368">
        <f>SUM(BI269:BK269)</f>
        <v>9571411</v>
      </c>
      <c r="BO270" s="373" t="s">
        <v>269</v>
      </c>
      <c r="BP270" s="373"/>
      <c r="BQ270" s="350">
        <f>SUM(BO269:BQ269)</f>
        <v>51693.006600000001</v>
      </c>
      <c r="BR270" s="350"/>
      <c r="BS270" s="369"/>
      <c r="BT270" s="372" t="s">
        <v>268</v>
      </c>
      <c r="BU270" s="371"/>
      <c r="BV270" s="368">
        <f>SUM(BT269:BV269)</f>
        <v>9245636</v>
      </c>
      <c r="BW270" s="374"/>
      <c r="BZ270" s="373" t="s">
        <v>269</v>
      </c>
      <c r="CA270" s="373"/>
      <c r="CB270" s="350">
        <f>SUM(BZ269:CB269)</f>
        <v>50577.998800000001</v>
      </c>
      <c r="CC270" s="350"/>
      <c r="CD270" s="369"/>
      <c r="CE270" s="372" t="s">
        <v>268</v>
      </c>
      <c r="CF270" s="371"/>
      <c r="CG270" s="368">
        <f>SUM(CE269:CG269)</f>
        <v>9092374</v>
      </c>
      <c r="CH270" s="374"/>
      <c r="CK270" s="373" t="s">
        <v>269</v>
      </c>
      <c r="CL270" s="373"/>
      <c r="CM270" s="350">
        <f>SUM(CK269:CM269)</f>
        <v>47443.006399999998</v>
      </c>
      <c r="CN270" s="350"/>
      <c r="CO270" s="369"/>
      <c r="CP270" s="372" t="s">
        <v>268</v>
      </c>
      <c r="CQ270" s="371"/>
      <c r="CR270" s="368">
        <f>SUM(CP269:CR269)</f>
        <v>8612650</v>
      </c>
    </row>
    <row r="271" spans="1:96" x14ac:dyDescent="0.2">
      <c r="H271" s="369"/>
      <c r="I271" s="369"/>
      <c r="J271" s="369"/>
      <c r="K271" s="369"/>
      <c r="S271" s="369"/>
      <c r="T271" s="369"/>
      <c r="U271" s="369"/>
      <c r="V271" s="369"/>
      <c r="AD271" s="369"/>
      <c r="AE271" s="369"/>
      <c r="AF271" s="369"/>
      <c r="AG271" s="369"/>
      <c r="AO271" s="370"/>
      <c r="AW271" s="369"/>
      <c r="AX271" s="369"/>
      <c r="AY271" s="369"/>
      <c r="AZ271" s="369"/>
      <c r="BH271" s="369"/>
      <c r="BI271" s="369"/>
      <c r="BJ271" s="369"/>
      <c r="BK271" s="369"/>
      <c r="BQ271" s="310">
        <f>BO260+BO263+BO266</f>
        <v>59303</v>
      </c>
      <c r="BS271" s="369"/>
      <c r="BT271" s="369"/>
      <c r="BU271" s="369"/>
      <c r="BV271" s="369"/>
      <c r="CB271" s="310">
        <f>BZ260+BZ263+BZ266</f>
        <v>57695</v>
      </c>
      <c r="CD271" s="369"/>
      <c r="CE271" s="369"/>
      <c r="CF271" s="369"/>
      <c r="CG271" s="369"/>
      <c r="CM271" s="310">
        <f>CK260+CK263+CK266</f>
        <v>53958</v>
      </c>
      <c r="CO271" s="369"/>
      <c r="CP271" s="369"/>
      <c r="CQ271" s="369"/>
      <c r="CR271" s="369"/>
    </row>
    <row r="272" spans="1:96" x14ac:dyDescent="0.2">
      <c r="A272" s="110" t="s">
        <v>91</v>
      </c>
      <c r="B272" s="402"/>
      <c r="C272" s="401"/>
      <c r="D272" s="749" t="s">
        <v>276</v>
      </c>
      <c r="E272" s="749"/>
      <c r="F272" s="750"/>
      <c r="G272" s="400"/>
      <c r="H272" s="393"/>
      <c r="I272" s="753" t="s">
        <v>276</v>
      </c>
      <c r="J272" s="754"/>
      <c r="K272" s="755"/>
      <c r="M272" s="402"/>
      <c r="N272" s="401"/>
      <c r="O272" s="749" t="s">
        <v>276</v>
      </c>
      <c r="P272" s="749"/>
      <c r="Q272" s="750"/>
      <c r="R272" s="400"/>
      <c r="S272" s="393"/>
      <c r="T272" s="753" t="s">
        <v>276</v>
      </c>
      <c r="U272" s="754"/>
      <c r="V272" s="755"/>
      <c r="W272" s="400"/>
      <c r="X272" s="402"/>
      <c r="Y272" s="401"/>
      <c r="Z272" s="749" t="s">
        <v>276</v>
      </c>
      <c r="AA272" s="749"/>
      <c r="AB272" s="750"/>
      <c r="AC272" s="400"/>
      <c r="AD272" s="393"/>
      <c r="AE272" s="753" t="s">
        <v>276</v>
      </c>
      <c r="AF272" s="754"/>
      <c r="AG272" s="755"/>
      <c r="AI272" s="402"/>
      <c r="AJ272" s="401"/>
      <c r="AK272" s="749" t="s">
        <v>276</v>
      </c>
      <c r="AL272" s="749"/>
      <c r="AM272" s="750"/>
      <c r="AO272" s="370"/>
      <c r="AP272" s="403"/>
      <c r="AQ272" s="402"/>
      <c r="AR272" s="401"/>
      <c r="AS272" s="756" t="s">
        <v>276</v>
      </c>
      <c r="AT272" s="756"/>
      <c r="AU272" s="757"/>
      <c r="AV272" s="400"/>
      <c r="AW272" s="393"/>
      <c r="AX272" s="753" t="s">
        <v>276</v>
      </c>
      <c r="AY272" s="754"/>
      <c r="AZ272" s="755"/>
      <c r="BA272" s="403"/>
      <c r="BB272" s="402"/>
      <c r="BC272" s="401"/>
      <c r="BD272" s="756" t="s">
        <v>276</v>
      </c>
      <c r="BE272" s="756"/>
      <c r="BF272" s="757"/>
      <c r="BG272" s="400"/>
      <c r="BH272" s="393"/>
      <c r="BI272" s="753" t="s">
        <v>276</v>
      </c>
      <c r="BJ272" s="754"/>
      <c r="BK272" s="755"/>
      <c r="BM272" s="402"/>
      <c r="BN272" s="401"/>
      <c r="BO272" s="756" t="s">
        <v>276</v>
      </c>
      <c r="BP272" s="756"/>
      <c r="BQ272" s="757"/>
      <c r="BR272" s="400"/>
      <c r="BS272" s="393"/>
      <c r="BT272" s="753" t="s">
        <v>276</v>
      </c>
      <c r="BU272" s="754"/>
      <c r="BV272" s="755"/>
      <c r="BW272" s="403"/>
      <c r="BX272" s="402"/>
      <c r="BY272" s="401"/>
      <c r="BZ272" s="756" t="s">
        <v>276</v>
      </c>
      <c r="CA272" s="756"/>
      <c r="CB272" s="757"/>
      <c r="CC272" s="400"/>
      <c r="CD272" s="393"/>
      <c r="CE272" s="753" t="s">
        <v>276</v>
      </c>
      <c r="CF272" s="754"/>
      <c r="CG272" s="755"/>
      <c r="CH272" s="403"/>
      <c r="CI272" s="402"/>
      <c r="CJ272" s="401"/>
      <c r="CK272" s="756" t="s">
        <v>276</v>
      </c>
      <c r="CL272" s="756"/>
      <c r="CM272" s="757"/>
      <c r="CN272" s="400"/>
      <c r="CO272" s="393"/>
      <c r="CP272" s="753" t="s">
        <v>276</v>
      </c>
      <c r="CQ272" s="754"/>
      <c r="CR272" s="755"/>
    </row>
    <row r="273" spans="1:96" x14ac:dyDescent="0.2">
      <c r="B273" s="398" t="s">
        <v>229</v>
      </c>
      <c r="C273" s="398"/>
      <c r="D273" s="397" t="s">
        <v>228</v>
      </c>
      <c r="E273" s="396" t="s">
        <v>227</v>
      </c>
      <c r="F273" s="396" t="s">
        <v>226</v>
      </c>
      <c r="G273" s="395"/>
      <c r="H273" s="394" t="s">
        <v>229</v>
      </c>
      <c r="I273" s="393" t="s">
        <v>228</v>
      </c>
      <c r="J273" s="392" t="s">
        <v>227</v>
      </c>
      <c r="K273" s="392" t="s">
        <v>226</v>
      </c>
      <c r="M273" s="398" t="s">
        <v>229</v>
      </c>
      <c r="N273" s="398"/>
      <c r="O273" s="397" t="s">
        <v>228</v>
      </c>
      <c r="P273" s="396" t="s">
        <v>227</v>
      </c>
      <c r="Q273" s="396" t="s">
        <v>226</v>
      </c>
      <c r="R273" s="395"/>
      <c r="S273" s="394" t="s">
        <v>229</v>
      </c>
      <c r="T273" s="393" t="s">
        <v>228</v>
      </c>
      <c r="U273" s="392" t="s">
        <v>227</v>
      </c>
      <c r="V273" s="392" t="s">
        <v>226</v>
      </c>
      <c r="W273" s="395"/>
      <c r="X273" s="398" t="s">
        <v>229</v>
      </c>
      <c r="Y273" s="398"/>
      <c r="Z273" s="397" t="s">
        <v>228</v>
      </c>
      <c r="AA273" s="396" t="s">
        <v>227</v>
      </c>
      <c r="AB273" s="396" t="s">
        <v>226</v>
      </c>
      <c r="AC273" s="395"/>
      <c r="AD273" s="394" t="s">
        <v>229</v>
      </c>
      <c r="AE273" s="393" t="s">
        <v>228</v>
      </c>
      <c r="AF273" s="392" t="s">
        <v>227</v>
      </c>
      <c r="AG273" s="392" t="s">
        <v>226</v>
      </c>
      <c r="AI273" s="398" t="s">
        <v>229</v>
      </c>
      <c r="AJ273" s="398"/>
      <c r="AK273" s="397" t="s">
        <v>228</v>
      </c>
      <c r="AL273" s="396" t="s">
        <v>227</v>
      </c>
      <c r="AM273" s="396" t="s">
        <v>226</v>
      </c>
      <c r="AO273" s="370"/>
      <c r="AP273" s="399"/>
      <c r="AQ273" s="398" t="s">
        <v>229</v>
      </c>
      <c r="AR273" s="398"/>
      <c r="AS273" s="397" t="s">
        <v>228</v>
      </c>
      <c r="AT273" s="396" t="s">
        <v>227</v>
      </c>
      <c r="AU273" s="396" t="s">
        <v>226</v>
      </c>
      <c r="AV273" s="395"/>
      <c r="AW273" s="394" t="s">
        <v>229</v>
      </c>
      <c r="AX273" s="393" t="s">
        <v>228</v>
      </c>
      <c r="AY273" s="392" t="s">
        <v>227</v>
      </c>
      <c r="AZ273" s="392" t="s">
        <v>226</v>
      </c>
      <c r="BA273" s="399"/>
      <c r="BB273" s="398" t="s">
        <v>229</v>
      </c>
      <c r="BC273" s="398"/>
      <c r="BD273" s="397" t="s">
        <v>228</v>
      </c>
      <c r="BE273" s="396" t="s">
        <v>227</v>
      </c>
      <c r="BF273" s="396" t="s">
        <v>226</v>
      </c>
      <c r="BG273" s="395"/>
      <c r="BH273" s="394" t="s">
        <v>229</v>
      </c>
      <c r="BI273" s="393" t="s">
        <v>228</v>
      </c>
      <c r="BJ273" s="392" t="s">
        <v>227</v>
      </c>
      <c r="BK273" s="392" t="s">
        <v>226</v>
      </c>
      <c r="BM273" s="398" t="s">
        <v>229</v>
      </c>
      <c r="BN273" s="398"/>
      <c r="BO273" s="397" t="s">
        <v>228</v>
      </c>
      <c r="BP273" s="396" t="s">
        <v>227</v>
      </c>
      <c r="BQ273" s="396" t="s">
        <v>226</v>
      </c>
      <c r="BR273" s="395"/>
      <c r="BS273" s="394" t="s">
        <v>229</v>
      </c>
      <c r="BT273" s="393" t="s">
        <v>228</v>
      </c>
      <c r="BU273" s="392" t="s">
        <v>227</v>
      </c>
      <c r="BV273" s="392" t="s">
        <v>226</v>
      </c>
      <c r="BW273" s="399"/>
      <c r="BX273" s="398" t="s">
        <v>229</v>
      </c>
      <c r="BY273" s="398"/>
      <c r="BZ273" s="397" t="s">
        <v>228</v>
      </c>
      <c r="CA273" s="396" t="s">
        <v>227</v>
      </c>
      <c r="CB273" s="396" t="s">
        <v>226</v>
      </c>
      <c r="CC273" s="395"/>
      <c r="CD273" s="394" t="s">
        <v>229</v>
      </c>
      <c r="CE273" s="393" t="s">
        <v>228</v>
      </c>
      <c r="CF273" s="392" t="s">
        <v>227</v>
      </c>
      <c r="CG273" s="392" t="s">
        <v>226</v>
      </c>
      <c r="CH273" s="399"/>
      <c r="CI273" s="398" t="s">
        <v>229</v>
      </c>
      <c r="CJ273" s="398"/>
      <c r="CK273" s="397" t="s">
        <v>228</v>
      </c>
      <c r="CL273" s="396" t="s">
        <v>227</v>
      </c>
      <c r="CM273" s="396" t="s">
        <v>226</v>
      </c>
      <c r="CN273" s="395"/>
      <c r="CO273" s="394" t="s">
        <v>229</v>
      </c>
      <c r="CP273" s="393" t="s">
        <v>228</v>
      </c>
      <c r="CQ273" s="392" t="s">
        <v>227</v>
      </c>
      <c r="CR273" s="392" t="s">
        <v>226</v>
      </c>
    </row>
    <row r="274" spans="1:96" x14ac:dyDescent="0.2">
      <c r="B274" s="746" t="s">
        <v>225</v>
      </c>
      <c r="C274" s="391" t="s">
        <v>274</v>
      </c>
      <c r="D274" s="390">
        <f>(AS274+BD274+BO274)/3</f>
        <v>22613</v>
      </c>
      <c r="E274" s="390">
        <f>(+AT274+BE274)/2</f>
        <v>0</v>
      </c>
      <c r="F274" s="390">
        <f>(+AU274+BF274)/2</f>
        <v>0</v>
      </c>
      <c r="G274" s="386"/>
      <c r="H274" s="382" t="s">
        <v>225</v>
      </c>
      <c r="I274" s="381"/>
      <c r="J274" s="381"/>
      <c r="K274" s="381"/>
      <c r="M274" s="746" t="s">
        <v>225</v>
      </c>
      <c r="N274" s="391" t="s">
        <v>274</v>
      </c>
      <c r="O274" s="390">
        <f>(+BD274+BO274+BZ274)/3</f>
        <v>22978.333333333332</v>
      </c>
      <c r="P274" s="390">
        <f>(+AT274+BE274+BP274)/3</f>
        <v>0</v>
      </c>
      <c r="Q274" s="390">
        <f>(+AU274+BF274+BQ274)/3</f>
        <v>0</v>
      </c>
      <c r="R274" s="386"/>
      <c r="S274" s="382" t="s">
        <v>225</v>
      </c>
      <c r="T274" s="381"/>
      <c r="U274" s="381"/>
      <c r="V274" s="381"/>
      <c r="W274" s="386"/>
      <c r="X274" s="746" t="s">
        <v>225</v>
      </c>
      <c r="Y274" s="391" t="s">
        <v>274</v>
      </c>
      <c r="Z274" s="390">
        <f>(+BO274+BZ274+CK274)/3</f>
        <v>21696.666666666668</v>
      </c>
      <c r="AA274" s="390">
        <f>(+BE274+BP274+CA274)/3</f>
        <v>0</v>
      </c>
      <c r="AB274" s="390">
        <f>(+BF274+BQ274+CB274)/3</f>
        <v>0</v>
      </c>
      <c r="AC274" s="386"/>
      <c r="AD274" s="382" t="s">
        <v>225</v>
      </c>
      <c r="AE274" s="381"/>
      <c r="AF274" s="381"/>
      <c r="AG274" s="381"/>
      <c r="AI274" s="746" t="s">
        <v>225</v>
      </c>
      <c r="AJ274" s="391" t="s">
        <v>274</v>
      </c>
      <c r="AK274" s="390">
        <f t="shared" ref="AK274:AM275" si="120">IFERROR(Z274-O274,0)</f>
        <v>-1281.6666666666642</v>
      </c>
      <c r="AL274" s="390">
        <f t="shared" si="120"/>
        <v>0</v>
      </c>
      <c r="AM274" s="390">
        <f t="shared" si="120"/>
        <v>0</v>
      </c>
      <c r="AO274" s="370"/>
      <c r="AP274" s="386"/>
      <c r="AQ274" s="746" t="s">
        <v>225</v>
      </c>
      <c r="AR274" s="391" t="s">
        <v>275</v>
      </c>
      <c r="AS274" s="390">
        <v>20296</v>
      </c>
      <c r="AT274" s="390"/>
      <c r="AU274" s="390"/>
      <c r="AV274" s="386"/>
      <c r="AW274" s="382" t="s">
        <v>225</v>
      </c>
      <c r="AX274" s="381"/>
      <c r="AY274" s="381"/>
      <c r="AZ274" s="381"/>
      <c r="BA274" s="386"/>
      <c r="BB274" s="746" t="s">
        <v>225</v>
      </c>
      <c r="BC274" s="391" t="s">
        <v>275</v>
      </c>
      <c r="BD274" s="390">
        <v>23358</v>
      </c>
      <c r="BE274" s="390">
        <v>0</v>
      </c>
      <c r="BF274" s="390">
        <v>0</v>
      </c>
      <c r="BG274" s="386"/>
      <c r="BH274" s="382" t="s">
        <v>225</v>
      </c>
      <c r="BI274" s="381"/>
      <c r="BJ274" s="381"/>
      <c r="BK274" s="381"/>
      <c r="BM274" s="746" t="s">
        <v>225</v>
      </c>
      <c r="BN274" s="391" t="s">
        <v>274</v>
      </c>
      <c r="BO274" s="390">
        <v>24185</v>
      </c>
      <c r="BP274" s="390"/>
      <c r="BQ274" s="390"/>
      <c r="BR274" s="386"/>
      <c r="BS274" s="382" t="s">
        <v>225</v>
      </c>
      <c r="BT274" s="381"/>
      <c r="BU274" s="381"/>
      <c r="BV274" s="381"/>
      <c r="BW274" s="386"/>
      <c r="BX274" s="746" t="s">
        <v>225</v>
      </c>
      <c r="BY274" s="391" t="s">
        <v>274</v>
      </c>
      <c r="BZ274" s="390">
        <v>21392</v>
      </c>
      <c r="CA274" s="390"/>
      <c r="CB274" s="390"/>
      <c r="CC274" s="386"/>
      <c r="CD274" s="382" t="s">
        <v>225</v>
      </c>
      <c r="CE274" s="381"/>
      <c r="CF274" s="381"/>
      <c r="CG274" s="381"/>
      <c r="CH274" s="386"/>
      <c r="CI274" s="746" t="s">
        <v>225</v>
      </c>
      <c r="CJ274" s="391" t="s">
        <v>274</v>
      </c>
      <c r="CK274" s="390">
        <f>'AY2013-14-Census'!D59</f>
        <v>19513</v>
      </c>
      <c r="CL274" s="390"/>
      <c r="CM274" s="390"/>
      <c r="CN274" s="386"/>
      <c r="CO274" s="382" t="s">
        <v>225</v>
      </c>
      <c r="CP274" s="381"/>
      <c r="CQ274" s="381"/>
      <c r="CR274" s="381"/>
    </row>
    <row r="275" spans="1:96" x14ac:dyDescent="0.2">
      <c r="B275" s="747"/>
      <c r="C275" s="389" t="s">
        <v>272</v>
      </c>
      <c r="D275" s="388">
        <f>(AS275+BD275+BO275)/3</f>
        <v>20045.154975758825</v>
      </c>
      <c r="E275" s="388">
        <f>(+AT275+BE275)/2</f>
        <v>0</v>
      </c>
      <c r="F275" s="388">
        <f>(+AU275+BF275)/2</f>
        <v>0</v>
      </c>
      <c r="G275" s="387"/>
      <c r="H275" s="382"/>
      <c r="I275" s="375">
        <f>ROUND(((+D275*Matrices!$C$63)+(D275*Matrices!$E$67))*Matrices!$D$59,0)</f>
        <v>3080339</v>
      </c>
      <c r="J275" s="375">
        <f>ROUND(((+E275*Matrices!$D$63)+(E275*Matrices!$E$67))*Matrices!$D$59,0)</f>
        <v>0</v>
      </c>
      <c r="K275" s="375">
        <f>ROUND(((+F275*Matrices!$E$63)+(F275*Matrices!$E$67))*Matrices!$D$59,0)</f>
        <v>0</v>
      </c>
      <c r="M275" s="747"/>
      <c r="N275" s="389" t="s">
        <v>272</v>
      </c>
      <c r="O275" s="388">
        <f>(+BD275+BO275+BZ275)/3</f>
        <v>20248.620964917394</v>
      </c>
      <c r="P275" s="388">
        <f>(+AT275+BE275+BP275)/3</f>
        <v>0</v>
      </c>
      <c r="Q275" s="388">
        <f>(+AU275+BF275+BQ275)/3</f>
        <v>0</v>
      </c>
      <c r="R275" s="387"/>
      <c r="S275" s="382"/>
      <c r="T275" s="375">
        <f>ROUND(((+O275*Matrices!$C$63)+(O275*Matrices!$E$67))*Matrices!$D$59,0)</f>
        <v>3111606</v>
      </c>
      <c r="U275" s="375">
        <f>ROUND(((+P275*Matrices!$D$63)+(P275*Matrices!$E$67))*Matrices!$D$59,0)</f>
        <v>0</v>
      </c>
      <c r="V275" s="375">
        <f>ROUND(((+Q275*Matrices!$E$63)+(Q275*Matrices!$E$67))*Matrices!$D$59,0)</f>
        <v>0</v>
      </c>
      <c r="W275" s="387"/>
      <c r="X275" s="747"/>
      <c r="Y275" s="389" t="s">
        <v>272</v>
      </c>
      <c r="Z275" s="388">
        <f>(+BO275+BZ275+CK275)/3</f>
        <v>19217.328700000002</v>
      </c>
      <c r="AA275" s="388">
        <f>(+BE275+BP275+CA275)/3</f>
        <v>0</v>
      </c>
      <c r="AB275" s="388">
        <f>(+BF275+BQ275+CB275)/3</f>
        <v>0</v>
      </c>
      <c r="AC275" s="387"/>
      <c r="AD275" s="382"/>
      <c r="AE275" s="375">
        <f>ROUND(((+Z275*Matrices!$C$63)+(Z275*Matrices!$E$67))*Matrices!$D$59,0)</f>
        <v>2953127</v>
      </c>
      <c r="AF275" s="375">
        <f>ROUND(((+AA275*Matrices!$D$63)+(AA275*Matrices!$E$67))*Matrices!$D$59,0)</f>
        <v>0</v>
      </c>
      <c r="AG275" s="375">
        <f>ROUND(((+AB275*Matrices!$E$63)+(AB275*Matrices!$E$67))*Matrices!$D$59,0)</f>
        <v>0</v>
      </c>
      <c r="AI275" s="747"/>
      <c r="AJ275" s="389" t="s">
        <v>272</v>
      </c>
      <c r="AK275" s="388">
        <f t="shared" si="120"/>
        <v>-1031.2922649173925</v>
      </c>
      <c r="AL275" s="388">
        <f t="shared" si="120"/>
        <v>0</v>
      </c>
      <c r="AM275" s="388">
        <f t="shared" si="120"/>
        <v>0</v>
      </c>
      <c r="AO275" s="370"/>
      <c r="AP275" s="386"/>
      <c r="AQ275" s="751"/>
      <c r="AR275" s="389" t="s">
        <v>273</v>
      </c>
      <c r="AS275" s="388">
        <f>AS274*BO276</f>
        <v>18116.598232524291</v>
      </c>
      <c r="AT275" s="388"/>
      <c r="AU275" s="388"/>
      <c r="AV275" s="387"/>
      <c r="AW275" s="382"/>
      <c r="AX275" s="375">
        <f>ROUND(((+AS275*Matrices!$C$63)+(AS275*Matrices!$E$67))*Matrices!$D$59,0)</f>
        <v>2783978</v>
      </c>
      <c r="AY275" s="375">
        <f>ROUND(((+AT275*Matrices!$D$63)+(AT275*Matrices!$E$67))*Matrices!$D$59,0)</f>
        <v>0</v>
      </c>
      <c r="AZ275" s="375">
        <f>ROUND(((+AU275*Matrices!$E$63)+(AU275*Matrices!$E$67))*Matrices!$D$59,0)</f>
        <v>0</v>
      </c>
      <c r="BA275" s="386"/>
      <c r="BB275" s="751"/>
      <c r="BC275" s="389" t="s">
        <v>273</v>
      </c>
      <c r="BD275" s="388">
        <v>20430.872594752185</v>
      </c>
      <c r="BE275" s="388">
        <v>0</v>
      </c>
      <c r="BF275" s="388">
        <v>0</v>
      </c>
      <c r="BG275" s="387"/>
      <c r="BH275" s="382"/>
      <c r="BI275" s="375">
        <f>ROUND(((+BD275*Matrices!$C$63)+(BD275*Matrices!$E$67))*Matrices!$D$59,0)</f>
        <v>3139612</v>
      </c>
      <c r="BJ275" s="375">
        <f>ROUND(((+BE275*Matrices!$D$63)+(BE275*Matrices!$E$67))*Matrices!$D$59,0)</f>
        <v>0</v>
      </c>
      <c r="BK275" s="375">
        <f>ROUND(((+BF275*Matrices!$E$63)+(BF275*Matrices!$E$67))*Matrices!$D$59,0)</f>
        <v>0</v>
      </c>
      <c r="BM275" s="751"/>
      <c r="BN275" s="389" t="s">
        <v>272</v>
      </c>
      <c r="BO275" s="388">
        <v>21587.9941</v>
      </c>
      <c r="BP275" s="388"/>
      <c r="BQ275" s="388"/>
      <c r="BR275" s="387"/>
      <c r="BS275" s="382"/>
      <c r="BT275" s="375">
        <f>ROUND(((+BO275*Matrices!$C$63)+(BO275*Matrices!$E$67))*Matrices!$D$59,0)</f>
        <v>3317427</v>
      </c>
      <c r="BU275" s="375">
        <f>ROUND(((+BP275*Matrices!$D$63)+(BP275*Matrices!$E$67))*Matrices!$D$59,0)</f>
        <v>0</v>
      </c>
      <c r="BV275" s="375">
        <f>ROUND(((+BQ275*Matrices!$E$63)+(BQ275*Matrices!$E$67))*Matrices!$D$59,0)</f>
        <v>0</v>
      </c>
      <c r="BW275" s="386"/>
      <c r="BX275" s="751"/>
      <c r="BY275" s="389" t="s">
        <v>272</v>
      </c>
      <c r="BZ275" s="388">
        <v>18726.996200000001</v>
      </c>
      <c r="CA275" s="388"/>
      <c r="CB275" s="388"/>
      <c r="CC275" s="387"/>
      <c r="CD275" s="382"/>
      <c r="CE275" s="375">
        <f>ROUND(((+BZ275*Matrices!$C$63)+(BZ275*Matrices!$E$67))*Matrices!$D$59,0)</f>
        <v>2877778</v>
      </c>
      <c r="CF275" s="375">
        <f>ROUND(((+CA275*Matrices!$D$63)+(CA275*Matrices!$E$67))*Matrices!$D$59,0)</f>
        <v>0</v>
      </c>
      <c r="CG275" s="375">
        <f>ROUND(((+CB275*Matrices!$E$63)+(CB275*Matrices!$E$67))*Matrices!$D$59,0)</f>
        <v>0</v>
      </c>
      <c r="CH275" s="386"/>
      <c r="CI275" s="751"/>
      <c r="CJ275" s="389" t="s">
        <v>272</v>
      </c>
      <c r="CK275" s="388">
        <f>'AY2013-14-end_of_course'!D59</f>
        <v>17336.995800000001</v>
      </c>
      <c r="CL275" s="388"/>
      <c r="CM275" s="388"/>
      <c r="CN275" s="387"/>
      <c r="CO275" s="382"/>
      <c r="CP275" s="375">
        <f>ROUND(((+CK275*Matrices!$C$63)+(CK275*Matrices!$E$67))*Matrices!$D$59,0)</f>
        <v>2664176</v>
      </c>
      <c r="CQ275" s="375">
        <f>ROUND(((+CL275*Matrices!$D$63)+(CL275*Matrices!$E$67))*Matrices!$D$59,0)</f>
        <v>0</v>
      </c>
      <c r="CR275" s="375">
        <f>ROUND(((+CM275*Matrices!$E$63)+(CM275*Matrices!$E$67))*Matrices!$D$59,0)</f>
        <v>0</v>
      </c>
    </row>
    <row r="276" spans="1:96" x14ac:dyDescent="0.2">
      <c r="B276" s="748"/>
      <c r="C276" s="385" t="s">
        <v>270</v>
      </c>
      <c r="D276" s="384">
        <f>D275/D274</f>
        <v>0.88644385865470421</v>
      </c>
      <c r="E276" s="384">
        <f>IFERROR(E275/E274,0)</f>
        <v>0</v>
      </c>
      <c r="F276" s="384">
        <f>IFERROR(F275/F274,0)</f>
        <v>0</v>
      </c>
      <c r="G276" s="383"/>
      <c r="H276" s="382"/>
      <c r="I276" s="381"/>
      <c r="J276" s="381"/>
      <c r="K276" s="381"/>
      <c r="M276" s="748"/>
      <c r="N276" s="385" t="s">
        <v>270</v>
      </c>
      <c r="O276" s="384">
        <f>O275/O274</f>
        <v>0.88120494516214098</v>
      </c>
      <c r="P276" s="384">
        <f>IFERROR(P275/P274,0)</f>
        <v>0</v>
      </c>
      <c r="Q276" s="384">
        <f>IFERROR(Q275/Q274,0)</f>
        <v>0</v>
      </c>
      <c r="R276" s="383"/>
      <c r="S276" s="382"/>
      <c r="T276" s="381"/>
      <c r="U276" s="381"/>
      <c r="V276" s="381"/>
      <c r="W276" s="383"/>
      <c r="X276" s="748"/>
      <c r="Y276" s="385" t="s">
        <v>270</v>
      </c>
      <c r="Z276" s="384">
        <f>Z275/Z274</f>
        <v>0.88572724074358589</v>
      </c>
      <c r="AA276" s="384">
        <f>IFERROR(AA275/AA274,0)</f>
        <v>0</v>
      </c>
      <c r="AB276" s="384">
        <f>IFERROR(AB275/AB274,0)</f>
        <v>0</v>
      </c>
      <c r="AC276" s="383"/>
      <c r="AD276" s="382"/>
      <c r="AE276" s="381"/>
      <c r="AF276" s="381"/>
      <c r="AG276" s="381"/>
      <c r="AI276" s="748"/>
      <c r="AJ276" s="385"/>
      <c r="AK276" s="384"/>
      <c r="AL276" s="384"/>
      <c r="AM276" s="384"/>
      <c r="AO276" s="370"/>
      <c r="AP276" s="386"/>
      <c r="AQ276" s="752"/>
      <c r="AR276" s="385" t="s">
        <v>271</v>
      </c>
      <c r="AS276" s="384">
        <f>IFERROR(AS275/AS274,0)</f>
        <v>0.89261914823237543</v>
      </c>
      <c r="AT276" s="384">
        <f>IFERROR(AT275/AT274,0)</f>
        <v>0</v>
      </c>
      <c r="AU276" s="384">
        <f>IFERROR(AU275/AU274,0)</f>
        <v>0</v>
      </c>
      <c r="AV276" s="383"/>
      <c r="AW276" s="382"/>
      <c r="AX276" s="381"/>
      <c r="AY276" s="381"/>
      <c r="AZ276" s="381"/>
      <c r="BA276" s="386"/>
      <c r="BB276" s="752"/>
      <c r="BC276" s="385" t="s">
        <v>271</v>
      </c>
      <c r="BD276" s="384">
        <f>IFERROR(BD275/BD274,0)</f>
        <v>0.8746841593780369</v>
      </c>
      <c r="BE276" s="384">
        <f>IFERROR(BE275/BE274,0)</f>
        <v>0</v>
      </c>
      <c r="BF276" s="384">
        <f>IFERROR(BF275/BF274,0)</f>
        <v>0</v>
      </c>
      <c r="BG276" s="383"/>
      <c r="BH276" s="382"/>
      <c r="BI276" s="381"/>
      <c r="BJ276" s="381"/>
      <c r="BK276" s="381"/>
      <c r="BM276" s="752"/>
      <c r="BN276" s="385" t="s">
        <v>270</v>
      </c>
      <c r="BO276" s="384">
        <f>IFERROR(BO275/BO274,0)</f>
        <v>0.89261914823237543</v>
      </c>
      <c r="BP276" s="384">
        <f>IFERROR(BP275/BP274,0)</f>
        <v>0</v>
      </c>
      <c r="BQ276" s="384">
        <f>IFERROR(BQ275/BQ274,0)</f>
        <v>0</v>
      </c>
      <c r="BR276" s="383"/>
      <c r="BS276" s="382"/>
      <c r="BT276" s="381"/>
      <c r="BU276" s="381"/>
      <c r="BV276" s="381"/>
      <c r="BW276" s="386"/>
      <c r="BX276" s="752"/>
      <c r="BY276" s="385" t="s">
        <v>270</v>
      </c>
      <c r="BZ276" s="384">
        <f>BZ275/BZ274</f>
        <v>0.87542054038893047</v>
      </c>
      <c r="CA276" s="384" t="str">
        <f>IFERROR(CA275/CA274,"")</f>
        <v/>
      </c>
      <c r="CB276" s="384" t="str">
        <f>IFERROR(CB275/CB274,"")</f>
        <v/>
      </c>
      <c r="CC276" s="383"/>
      <c r="CD276" s="382"/>
      <c r="CE276" s="381"/>
      <c r="CF276" s="381"/>
      <c r="CG276" s="381"/>
      <c r="CH276" s="386"/>
      <c r="CI276" s="752"/>
      <c r="CJ276" s="385" t="s">
        <v>270</v>
      </c>
      <c r="CK276" s="384">
        <f>CK275/CK274</f>
        <v>0.88848438476912828</v>
      </c>
      <c r="CL276" s="384" t="str">
        <f>IFERROR(CL275/CL274,"")</f>
        <v/>
      </c>
      <c r="CM276" s="384" t="str">
        <f>IFERROR(CM275/CM274,"")</f>
        <v/>
      </c>
      <c r="CN276" s="383"/>
      <c r="CO276" s="382"/>
      <c r="CP276" s="381"/>
      <c r="CQ276" s="381"/>
      <c r="CR276" s="381"/>
    </row>
    <row r="277" spans="1:96" x14ac:dyDescent="0.2">
      <c r="B277" s="746" t="s">
        <v>224</v>
      </c>
      <c r="C277" s="391" t="s">
        <v>274</v>
      </c>
      <c r="D277" s="390">
        <f>(AS277+BD277+BO277)/3</f>
        <v>7293.666666666667</v>
      </c>
      <c r="E277" s="390">
        <f>(+AT277+BE277)/2</f>
        <v>0</v>
      </c>
      <c r="F277" s="390">
        <f>(+AU277+BF277)/2</f>
        <v>0</v>
      </c>
      <c r="G277" s="386"/>
      <c r="H277" s="382" t="s">
        <v>224</v>
      </c>
      <c r="I277" s="381"/>
      <c r="J277" s="381"/>
      <c r="K277" s="381"/>
      <c r="M277" s="746" t="s">
        <v>224</v>
      </c>
      <c r="N277" s="391" t="s">
        <v>274</v>
      </c>
      <c r="O277" s="390">
        <f>(+BD277+BO277+BZ277)/3</f>
        <v>6717.333333333333</v>
      </c>
      <c r="P277" s="390">
        <f>(+AT277+BE277+BP277)/3</f>
        <v>0</v>
      </c>
      <c r="Q277" s="390">
        <f>(+AU277+BF277+BQ277)/3</f>
        <v>0</v>
      </c>
      <c r="R277" s="386"/>
      <c r="S277" s="382" t="s">
        <v>224</v>
      </c>
      <c r="T277" s="381"/>
      <c r="U277" s="381"/>
      <c r="V277" s="381"/>
      <c r="W277" s="386"/>
      <c r="X277" s="746" t="s">
        <v>224</v>
      </c>
      <c r="Y277" s="391" t="s">
        <v>274</v>
      </c>
      <c r="Z277" s="390">
        <f>(+BO277+BZ277+CK277)/3</f>
        <v>5888</v>
      </c>
      <c r="AA277" s="390">
        <f>(+BE277+BP277+CA277)/3</f>
        <v>0</v>
      </c>
      <c r="AB277" s="390">
        <f>(+BF277+BQ277+CB277)/3</f>
        <v>0</v>
      </c>
      <c r="AC277" s="386"/>
      <c r="AD277" s="382" t="s">
        <v>224</v>
      </c>
      <c r="AE277" s="381"/>
      <c r="AF277" s="381"/>
      <c r="AG277" s="381"/>
      <c r="AI277" s="746" t="s">
        <v>224</v>
      </c>
      <c r="AJ277" s="391" t="s">
        <v>274</v>
      </c>
      <c r="AK277" s="390">
        <f t="shared" ref="AK277:AM278" si="121">IFERROR(Z277-O277,0)</f>
        <v>-829.33333333333303</v>
      </c>
      <c r="AL277" s="390">
        <f t="shared" si="121"/>
        <v>0</v>
      </c>
      <c r="AM277" s="390">
        <f t="shared" si="121"/>
        <v>0</v>
      </c>
      <c r="AO277" s="370"/>
      <c r="AP277" s="386"/>
      <c r="AQ277" s="746" t="s">
        <v>224</v>
      </c>
      <c r="AR277" s="391" t="s">
        <v>275</v>
      </c>
      <c r="AS277" s="390">
        <v>7578</v>
      </c>
      <c r="AT277" s="390"/>
      <c r="AU277" s="390"/>
      <c r="AV277" s="386"/>
      <c r="AW277" s="382" t="s">
        <v>224</v>
      </c>
      <c r="AX277" s="381"/>
      <c r="AY277" s="381"/>
      <c r="AZ277" s="381"/>
      <c r="BA277" s="386"/>
      <c r="BB277" s="746" t="s">
        <v>224</v>
      </c>
      <c r="BC277" s="391" t="s">
        <v>275</v>
      </c>
      <c r="BD277" s="390">
        <v>7943</v>
      </c>
      <c r="BE277" s="390">
        <v>0</v>
      </c>
      <c r="BF277" s="390">
        <v>0</v>
      </c>
      <c r="BG277" s="386"/>
      <c r="BH277" s="382" t="s">
        <v>224</v>
      </c>
      <c r="BI277" s="381"/>
      <c r="BJ277" s="381"/>
      <c r="BK277" s="381"/>
      <c r="BM277" s="746" t="s">
        <v>224</v>
      </c>
      <c r="BN277" s="391" t="s">
        <v>274</v>
      </c>
      <c r="BO277" s="390">
        <v>6360</v>
      </c>
      <c r="BP277" s="390"/>
      <c r="BQ277" s="390"/>
      <c r="BR277" s="386"/>
      <c r="BS277" s="382" t="s">
        <v>224</v>
      </c>
      <c r="BT277" s="381"/>
      <c r="BU277" s="381"/>
      <c r="BV277" s="381"/>
      <c r="BW277" s="386"/>
      <c r="BX277" s="746" t="s">
        <v>224</v>
      </c>
      <c r="BY277" s="391" t="s">
        <v>274</v>
      </c>
      <c r="BZ277" s="390">
        <v>5849</v>
      </c>
      <c r="CA277" s="390"/>
      <c r="CB277" s="390"/>
      <c r="CC277" s="386"/>
      <c r="CD277" s="382" t="s">
        <v>224</v>
      </c>
      <c r="CE277" s="381"/>
      <c r="CF277" s="381"/>
      <c r="CG277" s="381"/>
      <c r="CH277" s="386"/>
      <c r="CI277" s="746" t="s">
        <v>224</v>
      </c>
      <c r="CJ277" s="391" t="s">
        <v>274</v>
      </c>
      <c r="CK277" s="390">
        <f>'AY2013-14-Census'!D60</f>
        <v>5455</v>
      </c>
      <c r="CL277" s="390"/>
      <c r="CM277" s="390"/>
      <c r="CN277" s="386"/>
      <c r="CO277" s="382" t="s">
        <v>224</v>
      </c>
      <c r="CP277" s="381"/>
      <c r="CQ277" s="381"/>
      <c r="CR277" s="381"/>
    </row>
    <row r="278" spans="1:96" x14ac:dyDescent="0.2">
      <c r="B278" s="747"/>
      <c r="C278" s="389" t="s">
        <v>272</v>
      </c>
      <c r="D278" s="388">
        <f>(AS278+BD278+BO278)/3</f>
        <v>6782.9431199569417</v>
      </c>
      <c r="E278" s="388">
        <f>(+AT278+BE278)/2</f>
        <v>0</v>
      </c>
      <c r="F278" s="388">
        <f>(+AU278+BF278)/2</f>
        <v>0</v>
      </c>
      <c r="G278" s="387"/>
      <c r="H278" s="382"/>
      <c r="I278" s="375">
        <f>ROUND(((+D278*Matrices!$C$64)+(D278*Matrices!$E$67))*Matrices!$D$59,0)</f>
        <v>1489060</v>
      </c>
      <c r="J278" s="375">
        <f>ROUND(((+E278*Matrices!$D$64)+(E278*Matrices!$E$67))*Matrices!$D$59,0)</f>
        <v>0</v>
      </c>
      <c r="K278" s="375">
        <f>ROUND(((+F278*Matrices!$E$64)+(F278*Matrices!$E$67))*Matrices!$D$59,0)</f>
        <v>0</v>
      </c>
      <c r="M278" s="747"/>
      <c r="N278" s="389" t="s">
        <v>272</v>
      </c>
      <c r="O278" s="388">
        <f>(+BD278+BO278+BZ278)/3</f>
        <v>6237.634000460087</v>
      </c>
      <c r="P278" s="388">
        <f>(+AT278+BE278+BP278)/3</f>
        <v>0</v>
      </c>
      <c r="Q278" s="388">
        <f>(+AU278+BF278+BQ278)/3</f>
        <v>0</v>
      </c>
      <c r="R278" s="387"/>
      <c r="S278" s="382"/>
      <c r="T278" s="375">
        <f>ROUND(((+O278*Matrices!$C$64)+(O278*Matrices!$E$67))*Matrices!$D$59,0)</f>
        <v>1369348</v>
      </c>
      <c r="U278" s="375">
        <f>ROUND(((+P278*Matrices!$D$64)+(P278*Matrices!$E$67))*Matrices!$D$59,0)</f>
        <v>0</v>
      </c>
      <c r="V278" s="375">
        <f>ROUND(((+Q278*Matrices!$E$64)+(Q278*Matrices!$E$67))*Matrices!$D$59,0)</f>
        <v>0</v>
      </c>
      <c r="W278" s="387"/>
      <c r="X278" s="747"/>
      <c r="Y278" s="389" t="s">
        <v>272</v>
      </c>
      <c r="Z278" s="388">
        <f>(+BO278+BZ278+CK278)/3</f>
        <v>5539.333333333333</v>
      </c>
      <c r="AA278" s="388">
        <f>(+BE278+BP278+CA278)/3</f>
        <v>0</v>
      </c>
      <c r="AB278" s="388">
        <f>(+BF278+BQ278+CB278)/3</f>
        <v>0</v>
      </c>
      <c r="AC278" s="387"/>
      <c r="AD278" s="382"/>
      <c r="AE278" s="375">
        <f>ROUND(((+Z278*Matrices!$C$64)+(Z278*Matrices!$E$67))*Matrices!$D$59,0)</f>
        <v>1216050</v>
      </c>
      <c r="AF278" s="375">
        <f>ROUND(((+AA278*Matrices!$D$64)+(AA278*Matrices!$E$67))*Matrices!$D$59,0)</f>
        <v>0</v>
      </c>
      <c r="AG278" s="375">
        <f>ROUND(((+AB278*Matrices!$E$64)+(AB278*Matrices!$E$67))*Matrices!$D$59,0)</f>
        <v>0</v>
      </c>
      <c r="AI278" s="747"/>
      <c r="AJ278" s="389" t="s">
        <v>272</v>
      </c>
      <c r="AK278" s="388">
        <f t="shared" si="121"/>
        <v>-698.30066712675398</v>
      </c>
      <c r="AL278" s="388">
        <f t="shared" si="121"/>
        <v>0</v>
      </c>
      <c r="AM278" s="388">
        <f t="shared" si="121"/>
        <v>0</v>
      </c>
      <c r="AO278" s="370"/>
      <c r="AP278" s="386"/>
      <c r="AQ278" s="751"/>
      <c r="AR278" s="389" t="s">
        <v>273</v>
      </c>
      <c r="AS278" s="388">
        <f>AS277*BO279</f>
        <v>7054.9273584905659</v>
      </c>
      <c r="AT278" s="388"/>
      <c r="AU278" s="388"/>
      <c r="AV278" s="387"/>
      <c r="AW278" s="382"/>
      <c r="AX278" s="375">
        <f>ROUND(((+AS278*Matrices!$C$64)+(AS278*Matrices!$E$67))*Matrices!$D$59,0)</f>
        <v>1548768</v>
      </c>
      <c r="AY278" s="375">
        <f>ROUND(((+AT278*Matrices!$D$64)+(AT278*Matrices!$E$67))*Matrices!$D$59,0)</f>
        <v>0</v>
      </c>
      <c r="AZ278" s="375">
        <f>ROUND(((+AU278*Matrices!$E$64)+(AU278*Matrices!$E$67))*Matrices!$D$59,0)</f>
        <v>0</v>
      </c>
      <c r="BA278" s="386"/>
      <c r="BB278" s="751"/>
      <c r="BC278" s="389" t="s">
        <v>273</v>
      </c>
      <c r="BD278" s="388">
        <v>7372.9020013802619</v>
      </c>
      <c r="BE278" s="388">
        <v>0</v>
      </c>
      <c r="BF278" s="388">
        <v>0</v>
      </c>
      <c r="BG278" s="387"/>
      <c r="BH278" s="382"/>
      <c r="BI278" s="375">
        <f>ROUND(((+BD278*Matrices!$C$64)+(BD278*Matrices!$E$67))*Matrices!$D$59,0)</f>
        <v>1618573</v>
      </c>
      <c r="BJ278" s="375">
        <f>ROUND(((+BE278*Matrices!$D$64)+(BE278*Matrices!$E$67))*Matrices!$D$59,0)</f>
        <v>0</v>
      </c>
      <c r="BK278" s="375">
        <f>ROUND(((+BF278*Matrices!$E$64)+(BF278*Matrices!$E$67))*Matrices!$D$59,0)</f>
        <v>0</v>
      </c>
      <c r="BM278" s="751"/>
      <c r="BN278" s="389" t="s">
        <v>272</v>
      </c>
      <c r="BO278" s="388">
        <v>5921</v>
      </c>
      <c r="BP278" s="388"/>
      <c r="BQ278" s="388"/>
      <c r="BR278" s="387"/>
      <c r="BS278" s="382"/>
      <c r="BT278" s="375">
        <f>ROUND(((+BO278*Matrices!$C$64)+(BO278*Matrices!$E$67))*Matrices!$D$59,0)</f>
        <v>1299837</v>
      </c>
      <c r="BU278" s="375">
        <f>ROUND(((+BP278*Matrices!$D$64)+(BP278*Matrices!$E$67))*Matrices!$D$59,0)</f>
        <v>0</v>
      </c>
      <c r="BV278" s="375">
        <f>ROUND(((+BQ278*Matrices!$E$64)+(BQ278*Matrices!$E$67))*Matrices!$D$59,0)</f>
        <v>0</v>
      </c>
      <c r="BW278" s="386"/>
      <c r="BX278" s="751"/>
      <c r="BY278" s="389" t="s">
        <v>272</v>
      </c>
      <c r="BZ278" s="388">
        <v>5419</v>
      </c>
      <c r="CA278" s="388"/>
      <c r="CB278" s="388"/>
      <c r="CC278" s="387"/>
      <c r="CD278" s="382"/>
      <c r="CE278" s="375">
        <f>ROUND(((+BZ278*Matrices!$C$64)+(BZ278*Matrices!$E$67))*Matrices!$D$59,0)</f>
        <v>1189633</v>
      </c>
      <c r="CF278" s="375">
        <f>ROUND(((+CA278*Matrices!$D$64)+(CA278*Matrices!$E$67))*Matrices!$D$59,0)</f>
        <v>0</v>
      </c>
      <c r="CG278" s="375">
        <f>ROUND(((+CB278*Matrices!$E$64)+(CB278*Matrices!$E$67))*Matrices!$D$59,0)</f>
        <v>0</v>
      </c>
      <c r="CH278" s="386"/>
      <c r="CI278" s="751"/>
      <c r="CJ278" s="389" t="s">
        <v>272</v>
      </c>
      <c r="CK278" s="388">
        <f>'AY2013-14-end_of_course'!D60</f>
        <v>5278</v>
      </c>
      <c r="CL278" s="388"/>
      <c r="CM278" s="388"/>
      <c r="CN278" s="387"/>
      <c r="CO278" s="382"/>
      <c r="CP278" s="375">
        <f>ROUND(((+CK278*Matrices!$C$64)+(CK278*Matrices!$E$67))*Matrices!$D$59,0)</f>
        <v>1158679</v>
      </c>
      <c r="CQ278" s="375">
        <f>ROUND(((+CL278*Matrices!$D$64)+(CL278*Matrices!$E$67))*Matrices!$D$59,0)</f>
        <v>0</v>
      </c>
      <c r="CR278" s="375">
        <f>ROUND(((+CM278*Matrices!$E$64)+(CM278*Matrices!$E$67))*Matrices!$D$59,0)</f>
        <v>0</v>
      </c>
    </row>
    <row r="279" spans="1:96" x14ac:dyDescent="0.2">
      <c r="B279" s="748"/>
      <c r="C279" s="385" t="s">
        <v>270</v>
      </c>
      <c r="D279" s="384">
        <f>D278/D277</f>
        <v>0.92997711986978771</v>
      </c>
      <c r="E279" s="384">
        <f>IFERROR(E278/E277,0)</f>
        <v>0</v>
      </c>
      <c r="F279" s="384">
        <f>IFERROR(F278/F277,0)</f>
        <v>0</v>
      </c>
      <c r="G279" s="383"/>
      <c r="H279" s="382"/>
      <c r="I279" s="381"/>
      <c r="J279" s="381"/>
      <c r="K279" s="381"/>
      <c r="M279" s="748"/>
      <c r="N279" s="385" t="s">
        <v>270</v>
      </c>
      <c r="O279" s="384">
        <f>O278/O277</f>
        <v>0.92858783254169619</v>
      </c>
      <c r="P279" s="384">
        <f>IFERROR(P278/P277,0)</f>
        <v>0</v>
      </c>
      <c r="Q279" s="384">
        <f>IFERROR(Q278/Q277,0)</f>
        <v>0</v>
      </c>
      <c r="R279" s="383"/>
      <c r="S279" s="382"/>
      <c r="T279" s="381"/>
      <c r="U279" s="381"/>
      <c r="V279" s="381"/>
      <c r="W279" s="383"/>
      <c r="X279" s="748"/>
      <c r="Y279" s="385" t="s">
        <v>270</v>
      </c>
      <c r="Z279" s="384">
        <f>Z278/Z277</f>
        <v>0.94078351449275355</v>
      </c>
      <c r="AA279" s="384">
        <f>IFERROR(AA278/AA277,0)</f>
        <v>0</v>
      </c>
      <c r="AB279" s="384">
        <f>IFERROR(AB278/AB277,0)</f>
        <v>0</v>
      </c>
      <c r="AC279" s="383"/>
      <c r="AD279" s="382"/>
      <c r="AE279" s="381"/>
      <c r="AF279" s="381"/>
      <c r="AG279" s="381"/>
      <c r="AI279" s="748"/>
      <c r="AJ279" s="385"/>
      <c r="AK279" s="384"/>
      <c r="AL279" s="384"/>
      <c r="AM279" s="384"/>
      <c r="AO279" s="370"/>
      <c r="AP279" s="386"/>
      <c r="AQ279" s="752"/>
      <c r="AR279" s="385" t="s">
        <v>271</v>
      </c>
      <c r="AS279" s="384">
        <f>IFERROR(AS278/AS277,0)</f>
        <v>0.93097484276729559</v>
      </c>
      <c r="AT279" s="384">
        <f>IFERROR(AT278/AT277,0)</f>
        <v>0</v>
      </c>
      <c r="AU279" s="384">
        <f>IFERROR(AU278/AU277,0)</f>
        <v>0</v>
      </c>
      <c r="AV279" s="383"/>
      <c r="AW279" s="382"/>
      <c r="AX279" s="381"/>
      <c r="AY279" s="381"/>
      <c r="AZ279" s="381"/>
      <c r="BA279" s="386"/>
      <c r="BB279" s="752"/>
      <c r="BC279" s="385" t="s">
        <v>271</v>
      </c>
      <c r="BD279" s="384">
        <f>IFERROR(BD278/BD277,0)</f>
        <v>0.92822636300897166</v>
      </c>
      <c r="BE279" s="384">
        <f>IFERROR(BE278/BE277,0)</f>
        <v>0</v>
      </c>
      <c r="BF279" s="384">
        <f>IFERROR(BF278/BF277,0)</f>
        <v>0</v>
      </c>
      <c r="BG279" s="383"/>
      <c r="BH279" s="382"/>
      <c r="BI279" s="381"/>
      <c r="BJ279" s="381"/>
      <c r="BK279" s="381"/>
      <c r="BM279" s="752"/>
      <c r="BN279" s="385" t="s">
        <v>270</v>
      </c>
      <c r="BO279" s="384">
        <f>IFERROR(BO278/BO277,0)</f>
        <v>0.93097484276729559</v>
      </c>
      <c r="BP279" s="384">
        <f>IFERROR(BP278/BP277,0)</f>
        <v>0</v>
      </c>
      <c r="BQ279" s="384">
        <f>IFERROR(BQ278/BQ277,0)</f>
        <v>0</v>
      </c>
      <c r="BR279" s="383"/>
      <c r="BS279" s="382"/>
      <c r="BT279" s="381"/>
      <c r="BU279" s="381"/>
      <c r="BV279" s="381"/>
      <c r="BW279" s="386"/>
      <c r="BX279" s="752"/>
      <c r="BY279" s="385" t="s">
        <v>270</v>
      </c>
      <c r="BZ279" s="384">
        <f>BZ278/BZ277</f>
        <v>0.92648315951444693</v>
      </c>
      <c r="CA279" s="384" t="str">
        <f>IFERROR(CA278/CA277,"")</f>
        <v/>
      </c>
      <c r="CB279" s="384" t="str">
        <f>IFERROR(CB278/CB277,"")</f>
        <v/>
      </c>
      <c r="CC279" s="383"/>
      <c r="CD279" s="382"/>
      <c r="CE279" s="381"/>
      <c r="CF279" s="381"/>
      <c r="CG279" s="381"/>
      <c r="CH279" s="386"/>
      <c r="CI279" s="752"/>
      <c r="CJ279" s="385" t="s">
        <v>270</v>
      </c>
      <c r="CK279" s="384">
        <f>CK278/CK277</f>
        <v>0.96755270394133819</v>
      </c>
      <c r="CL279" s="384" t="str">
        <f>IFERROR(CL278/CL277,"")</f>
        <v/>
      </c>
      <c r="CM279" s="384" t="str">
        <f>IFERROR(CM278/CM277,"")</f>
        <v/>
      </c>
      <c r="CN279" s="383"/>
      <c r="CO279" s="382"/>
      <c r="CP279" s="381"/>
      <c r="CQ279" s="381"/>
      <c r="CR279" s="381"/>
    </row>
    <row r="280" spans="1:96" x14ac:dyDescent="0.2">
      <c r="B280" s="746" t="s">
        <v>223</v>
      </c>
      <c r="C280" s="391" t="s">
        <v>274</v>
      </c>
      <c r="D280" s="390">
        <f>(AS280+BD280+BO280)/3</f>
        <v>2795.3333333333335</v>
      </c>
      <c r="E280" s="390">
        <f>(+AT280+BE280)/2</f>
        <v>0</v>
      </c>
      <c r="F280" s="390">
        <f>(+AU280+BF280)/2</f>
        <v>0</v>
      </c>
      <c r="G280" s="386"/>
      <c r="H280" s="382" t="s">
        <v>223</v>
      </c>
      <c r="I280" s="381"/>
      <c r="J280" s="381"/>
      <c r="K280" s="381"/>
      <c r="M280" s="746" t="s">
        <v>223</v>
      </c>
      <c r="N280" s="391" t="s">
        <v>274</v>
      </c>
      <c r="O280" s="390">
        <f>(+BD280+BO280+BZ280)/3</f>
        <v>2709</v>
      </c>
      <c r="P280" s="390">
        <f>(+AT280+BE280+BP280)/3</f>
        <v>0</v>
      </c>
      <c r="Q280" s="390">
        <f>(+AU280+BF280+BQ280)/3</f>
        <v>0</v>
      </c>
      <c r="R280" s="386"/>
      <c r="S280" s="382" t="s">
        <v>223</v>
      </c>
      <c r="T280" s="381"/>
      <c r="U280" s="381"/>
      <c r="V280" s="381"/>
      <c r="W280" s="386"/>
      <c r="X280" s="746" t="s">
        <v>223</v>
      </c>
      <c r="Y280" s="391" t="s">
        <v>274</v>
      </c>
      <c r="Z280" s="390">
        <f>(+BO280+BZ280+CK280)/3</f>
        <v>2531</v>
      </c>
      <c r="AA280" s="390">
        <f>(+BE280+BP280+CA280)/3</f>
        <v>0</v>
      </c>
      <c r="AB280" s="390">
        <f>(+BF280+BQ280+CB280)/3</f>
        <v>0</v>
      </c>
      <c r="AC280" s="386"/>
      <c r="AD280" s="382" t="s">
        <v>223</v>
      </c>
      <c r="AE280" s="381"/>
      <c r="AF280" s="381"/>
      <c r="AG280" s="381"/>
      <c r="AI280" s="746" t="s">
        <v>223</v>
      </c>
      <c r="AJ280" s="391" t="s">
        <v>274</v>
      </c>
      <c r="AK280" s="390">
        <f t="shared" ref="AK280:AM281" si="122">IFERROR(Z280-O280,0)</f>
        <v>-178</v>
      </c>
      <c r="AL280" s="390">
        <f t="shared" si="122"/>
        <v>0</v>
      </c>
      <c r="AM280" s="390">
        <f t="shared" si="122"/>
        <v>0</v>
      </c>
      <c r="AO280" s="370"/>
      <c r="AP280" s="386"/>
      <c r="AQ280" s="746" t="s">
        <v>223</v>
      </c>
      <c r="AR280" s="391" t="s">
        <v>275</v>
      </c>
      <c r="AS280" s="390">
        <v>2924</v>
      </c>
      <c r="AT280" s="390"/>
      <c r="AU280" s="390"/>
      <c r="AV280" s="386"/>
      <c r="AW280" s="382" t="s">
        <v>223</v>
      </c>
      <c r="AX280" s="381"/>
      <c r="AY280" s="381"/>
      <c r="AZ280" s="381"/>
      <c r="BA280" s="386"/>
      <c r="BB280" s="746" t="s">
        <v>223</v>
      </c>
      <c r="BC280" s="391" t="s">
        <v>275</v>
      </c>
      <c r="BD280" s="390">
        <v>2670</v>
      </c>
      <c r="BE280" s="390">
        <v>0</v>
      </c>
      <c r="BF280" s="390">
        <v>0</v>
      </c>
      <c r="BG280" s="386"/>
      <c r="BH280" s="382" t="s">
        <v>223</v>
      </c>
      <c r="BI280" s="381"/>
      <c r="BJ280" s="381"/>
      <c r="BK280" s="381"/>
      <c r="BM280" s="746" t="s">
        <v>223</v>
      </c>
      <c r="BN280" s="391" t="s">
        <v>274</v>
      </c>
      <c r="BO280" s="390">
        <v>2792</v>
      </c>
      <c r="BP280" s="390"/>
      <c r="BQ280" s="390"/>
      <c r="BR280" s="386"/>
      <c r="BS280" s="382" t="s">
        <v>223</v>
      </c>
      <c r="BT280" s="381"/>
      <c r="BU280" s="381"/>
      <c r="BV280" s="381"/>
      <c r="BW280" s="386"/>
      <c r="BX280" s="746" t="s">
        <v>223</v>
      </c>
      <c r="BY280" s="391" t="s">
        <v>274</v>
      </c>
      <c r="BZ280" s="390">
        <v>2665</v>
      </c>
      <c r="CA280" s="390"/>
      <c r="CB280" s="390"/>
      <c r="CC280" s="386"/>
      <c r="CD280" s="382" t="s">
        <v>223</v>
      </c>
      <c r="CE280" s="381"/>
      <c r="CF280" s="381"/>
      <c r="CG280" s="381"/>
      <c r="CH280" s="386"/>
      <c r="CI280" s="746" t="s">
        <v>223</v>
      </c>
      <c r="CJ280" s="391" t="s">
        <v>274</v>
      </c>
      <c r="CK280" s="390">
        <f>'AY2013-14-Census'!D61</f>
        <v>2136</v>
      </c>
      <c r="CL280" s="390"/>
      <c r="CM280" s="390"/>
      <c r="CN280" s="386"/>
      <c r="CO280" s="382" t="s">
        <v>223</v>
      </c>
      <c r="CP280" s="381"/>
      <c r="CQ280" s="381"/>
      <c r="CR280" s="381"/>
    </row>
    <row r="281" spans="1:96" x14ac:dyDescent="0.2">
      <c r="B281" s="747"/>
      <c r="C281" s="389" t="s">
        <v>272</v>
      </c>
      <c r="D281" s="388">
        <f>(AS281+BD281+BO281)/3</f>
        <v>2621.2964865173331</v>
      </c>
      <c r="E281" s="388">
        <f>(+AT281+BE281)/2</f>
        <v>0</v>
      </c>
      <c r="F281" s="388">
        <f>(+AU281+BF281)/2</f>
        <v>0</v>
      </c>
      <c r="G281" s="387"/>
      <c r="H281" s="382"/>
      <c r="I281" s="375">
        <f>ROUND(((+D281*Matrices!$C$65)+(D281*Matrices!$E$67))*Matrices!$D$59,0)</f>
        <v>895147</v>
      </c>
      <c r="J281" s="375">
        <f>ROUND(((+E281*Matrices!$D$65)+(E281*Matrices!$E$67))*Matrices!$D$59,0)</f>
        <v>0</v>
      </c>
      <c r="K281" s="375">
        <f>ROUND(((+F281*Matrices!$E$65)+(F281*Matrices!$E$67))*Matrices!$D$59,0)</f>
        <v>0</v>
      </c>
      <c r="M281" s="747"/>
      <c r="N281" s="389" t="s">
        <v>272</v>
      </c>
      <c r="O281" s="388">
        <f>(+BD281+BO281+BZ281)/3</f>
        <v>2563.9077568134171</v>
      </c>
      <c r="P281" s="388">
        <f>(+AT281+BE281+BP281)/3</f>
        <v>0</v>
      </c>
      <c r="Q281" s="388">
        <f>(+AU281+BF281+BQ281)/3</f>
        <v>0</v>
      </c>
      <c r="R281" s="387"/>
      <c r="S281" s="382"/>
      <c r="T281" s="375">
        <f>ROUND(((+O281*Matrices!$C$65)+(O281*Matrices!$E$67))*Matrices!$D$59,0)</f>
        <v>875549</v>
      </c>
      <c r="U281" s="375">
        <f>ROUND(((+P281*Matrices!$D$65)+(P281*Matrices!$E$67))*Matrices!$D$59,0)</f>
        <v>0</v>
      </c>
      <c r="V281" s="375">
        <f>ROUND(((+Q281*Matrices!$E$65)+(Q281*Matrices!$E$67))*Matrices!$D$59,0)</f>
        <v>0</v>
      </c>
      <c r="W281" s="387"/>
      <c r="X281" s="747"/>
      <c r="Y281" s="389" t="s">
        <v>272</v>
      </c>
      <c r="Z281" s="388">
        <f>(+BO281+BZ281+CK281)/3</f>
        <v>2392.3333333333335</v>
      </c>
      <c r="AA281" s="388">
        <f>(+BE281+BP281+CA281)/3</f>
        <v>0</v>
      </c>
      <c r="AB281" s="388">
        <f>(+BF281+BQ281+CB281)/3</f>
        <v>0</v>
      </c>
      <c r="AC281" s="387"/>
      <c r="AD281" s="382"/>
      <c r="AE281" s="375">
        <f>ROUND(((+Z281*Matrices!$C$65)+(Z281*Matrices!$E$67))*Matrices!$D$59,0)</f>
        <v>816958</v>
      </c>
      <c r="AF281" s="375">
        <f>ROUND(((+AA281*Matrices!$D$65)+(AA281*Matrices!$E$67))*Matrices!$D$59,0)</f>
        <v>0</v>
      </c>
      <c r="AG281" s="375">
        <f>ROUND(((+AB281*Matrices!$E$65)+(AB281*Matrices!$E$67))*Matrices!$D$59,0)</f>
        <v>0</v>
      </c>
      <c r="AI281" s="747"/>
      <c r="AJ281" s="389" t="s">
        <v>272</v>
      </c>
      <c r="AK281" s="388">
        <f t="shared" si="122"/>
        <v>-171.57442348008362</v>
      </c>
      <c r="AL281" s="388">
        <f t="shared" si="122"/>
        <v>0</v>
      </c>
      <c r="AM281" s="388">
        <f t="shared" si="122"/>
        <v>0</v>
      </c>
      <c r="AO281" s="370"/>
      <c r="AP281" s="386"/>
      <c r="AQ281" s="751"/>
      <c r="AR281" s="389" t="s">
        <v>273</v>
      </c>
      <c r="AS281" s="388">
        <f>AS280*BO282</f>
        <v>2706.1661891117478</v>
      </c>
      <c r="AT281" s="388"/>
      <c r="AU281" s="388"/>
      <c r="AV281" s="387"/>
      <c r="AW281" s="382"/>
      <c r="AX281" s="375">
        <f>ROUND(((+AS281*Matrices!$C$65)+(AS281*Matrices!$E$67))*Matrices!$D$59,0)</f>
        <v>924129</v>
      </c>
      <c r="AY281" s="375">
        <f>ROUND(((+AT281*Matrices!$D$65)+(AT281*Matrices!$E$67))*Matrices!$D$59,0)</f>
        <v>0</v>
      </c>
      <c r="AZ281" s="375">
        <f>ROUND(((+AU281*Matrices!$E$65)+(AU281*Matrices!$E$67))*Matrices!$D$59,0)</f>
        <v>0</v>
      </c>
      <c r="BA281" s="386"/>
      <c r="BB281" s="751"/>
      <c r="BC281" s="389" t="s">
        <v>273</v>
      </c>
      <c r="BD281" s="388">
        <v>2573.7232704402513</v>
      </c>
      <c r="BE281" s="388">
        <v>0</v>
      </c>
      <c r="BF281" s="388">
        <v>0</v>
      </c>
      <c r="BG281" s="387"/>
      <c r="BH281" s="382"/>
      <c r="BI281" s="375">
        <f>ROUND(((+BD281*Matrices!$C$65)+(BD281*Matrices!$E$67))*Matrices!$D$59,0)</f>
        <v>878901</v>
      </c>
      <c r="BJ281" s="375">
        <f>ROUND(((+BE281*Matrices!$D$65)+(BE281*Matrices!$E$67))*Matrices!$D$59,0)</f>
        <v>0</v>
      </c>
      <c r="BK281" s="375">
        <f>ROUND(((+BF281*Matrices!$E$65)+(BF281*Matrices!$E$67))*Matrices!$D$59,0)</f>
        <v>0</v>
      </c>
      <c r="BM281" s="751"/>
      <c r="BN281" s="389" t="s">
        <v>272</v>
      </c>
      <c r="BO281" s="388">
        <v>2584</v>
      </c>
      <c r="BP281" s="388"/>
      <c r="BQ281" s="388"/>
      <c r="BR281" s="387"/>
      <c r="BS281" s="382"/>
      <c r="BT281" s="375">
        <f>ROUND(((+BO281*Matrices!$C$65)+(BO281*Matrices!$E$67))*Matrices!$D$59,0)</f>
        <v>882410</v>
      </c>
      <c r="BU281" s="375">
        <f>ROUND(((+BP281*Matrices!$D$65)+(BP281*Matrices!$E$67))*Matrices!$D$59,0)</f>
        <v>0</v>
      </c>
      <c r="BV281" s="375">
        <f>ROUND(((+BQ281*Matrices!$E$65)+(BQ281*Matrices!$E$67))*Matrices!$D$59,0)</f>
        <v>0</v>
      </c>
      <c r="BW281" s="386"/>
      <c r="BX281" s="751"/>
      <c r="BY281" s="389" t="s">
        <v>272</v>
      </c>
      <c r="BZ281" s="388">
        <v>2534</v>
      </c>
      <c r="CA281" s="388"/>
      <c r="CB281" s="388"/>
      <c r="CC281" s="387"/>
      <c r="CD281" s="382"/>
      <c r="CE281" s="375">
        <f>ROUND(((+BZ281*Matrices!$C$65)+(BZ281*Matrices!$E$67))*Matrices!$D$59,0)</f>
        <v>865336</v>
      </c>
      <c r="CF281" s="375">
        <f>ROUND(((+CA281*Matrices!$D$65)+(CA281*Matrices!$E$67))*Matrices!$D$59,0)</f>
        <v>0</v>
      </c>
      <c r="CG281" s="375">
        <f>ROUND(((+CB281*Matrices!$E$65)+(CB281*Matrices!$E$67))*Matrices!$D$59,0)</f>
        <v>0</v>
      </c>
      <c r="CH281" s="386"/>
      <c r="CI281" s="751"/>
      <c r="CJ281" s="389" t="s">
        <v>272</v>
      </c>
      <c r="CK281" s="388">
        <f>'AY2013-14-end_of_course'!D61</f>
        <v>2059</v>
      </c>
      <c r="CL281" s="388"/>
      <c r="CM281" s="388"/>
      <c r="CN281" s="387"/>
      <c r="CO281" s="382"/>
      <c r="CP281" s="375">
        <f>ROUND(((+CK281*Matrices!$C$65)+(CK281*Matrices!$E$67))*Matrices!$D$59,0)</f>
        <v>703128</v>
      </c>
      <c r="CQ281" s="375">
        <f>ROUND(((+CL281*Matrices!$D$65)+(CL281*Matrices!$E$67))*Matrices!$D$59,0)</f>
        <v>0</v>
      </c>
      <c r="CR281" s="375">
        <f>ROUND(((+CM281*Matrices!$E$65)+(CM281*Matrices!$E$67))*Matrices!$D$59,0)</f>
        <v>0</v>
      </c>
    </row>
    <row r="282" spans="1:96" x14ac:dyDescent="0.2">
      <c r="B282" s="748"/>
      <c r="C282" s="385" t="s">
        <v>270</v>
      </c>
      <c r="D282" s="384">
        <f>D281/D280</f>
        <v>0.93774021697495813</v>
      </c>
      <c r="E282" s="384">
        <f>IFERROR(E281/E280,0)</f>
        <v>0</v>
      </c>
      <c r="F282" s="384">
        <f>IFERROR(F281/F280,0)</f>
        <v>0</v>
      </c>
      <c r="G282" s="383"/>
      <c r="H282" s="382"/>
      <c r="I282" s="381"/>
      <c r="J282" s="381"/>
      <c r="K282" s="381"/>
      <c r="M282" s="748"/>
      <c r="N282" s="385" t="s">
        <v>270</v>
      </c>
      <c r="O282" s="384">
        <f>O281/O280</f>
        <v>0.94644066327553233</v>
      </c>
      <c r="P282" s="384">
        <f>IFERROR(P281/P280,0)</f>
        <v>0</v>
      </c>
      <c r="Q282" s="384">
        <f>IFERROR(Q281/Q280,0)</f>
        <v>0</v>
      </c>
      <c r="R282" s="383"/>
      <c r="S282" s="382"/>
      <c r="T282" s="381"/>
      <c r="U282" s="381"/>
      <c r="V282" s="381"/>
      <c r="W282" s="383"/>
      <c r="X282" s="748"/>
      <c r="Y282" s="385" t="s">
        <v>270</v>
      </c>
      <c r="Z282" s="384">
        <f>Z281/Z280</f>
        <v>0.94521269590412227</v>
      </c>
      <c r="AA282" s="384">
        <f>IFERROR(AA281/AA280,0)</f>
        <v>0</v>
      </c>
      <c r="AB282" s="384">
        <f>IFERROR(AB281/AB280,0)</f>
        <v>0</v>
      </c>
      <c r="AC282" s="383"/>
      <c r="AD282" s="382"/>
      <c r="AE282" s="381"/>
      <c r="AF282" s="381"/>
      <c r="AG282" s="381"/>
      <c r="AI282" s="748"/>
      <c r="AJ282" s="385"/>
      <c r="AK282" s="384"/>
      <c r="AL282" s="384"/>
      <c r="AM282" s="384"/>
      <c r="AO282" s="370"/>
      <c r="AP282" s="386"/>
      <c r="AQ282" s="752"/>
      <c r="AR282" s="385" t="s">
        <v>271</v>
      </c>
      <c r="AS282" s="384">
        <f>IFERROR(AS281/AS280,0)</f>
        <v>0.92550143266475648</v>
      </c>
      <c r="AT282" s="384">
        <f>IFERROR(AT281/AT280,0)</f>
        <v>0</v>
      </c>
      <c r="AU282" s="384">
        <f>IFERROR(AU281/AU280,0)</f>
        <v>0</v>
      </c>
      <c r="AV282" s="383"/>
      <c r="AW282" s="382"/>
      <c r="AX282" s="381"/>
      <c r="AY282" s="381"/>
      <c r="AZ282" s="381"/>
      <c r="BA282" s="386"/>
      <c r="BB282" s="752"/>
      <c r="BC282" s="385" t="s">
        <v>271</v>
      </c>
      <c r="BD282" s="384">
        <f>IFERROR(BD281/BD280,0)</f>
        <v>0.96394129979035625</v>
      </c>
      <c r="BE282" s="384">
        <f>IFERROR(BE281/BE280,0)</f>
        <v>0</v>
      </c>
      <c r="BF282" s="384">
        <f>IFERROR(BF281/BF280,0)</f>
        <v>0</v>
      </c>
      <c r="BG282" s="383"/>
      <c r="BH282" s="382"/>
      <c r="BI282" s="381"/>
      <c r="BJ282" s="381"/>
      <c r="BK282" s="381"/>
      <c r="BM282" s="752"/>
      <c r="BN282" s="385" t="s">
        <v>270</v>
      </c>
      <c r="BO282" s="384">
        <f>IFERROR(BO281/BO280,0)</f>
        <v>0.92550143266475648</v>
      </c>
      <c r="BP282" s="384">
        <f>IFERROR(BP281/BP280,0)</f>
        <v>0</v>
      </c>
      <c r="BQ282" s="384">
        <f>IFERROR(BQ281/BQ280,0)</f>
        <v>0</v>
      </c>
      <c r="BR282" s="383"/>
      <c r="BS282" s="382"/>
      <c r="BT282" s="381"/>
      <c r="BU282" s="381"/>
      <c r="BV282" s="381"/>
      <c r="BW282" s="386"/>
      <c r="BX282" s="752"/>
      <c r="BY282" s="385" t="s">
        <v>270</v>
      </c>
      <c r="BZ282" s="384">
        <f>BZ281/BZ280</f>
        <v>0.95084427767354596</v>
      </c>
      <c r="CA282" s="384" t="str">
        <f>IFERROR(CA281/CA280,"")</f>
        <v/>
      </c>
      <c r="CB282" s="384" t="str">
        <f>IFERROR(CB281/CB280,"")</f>
        <v/>
      </c>
      <c r="CC282" s="383"/>
      <c r="CD282" s="382"/>
      <c r="CE282" s="381"/>
      <c r="CF282" s="381"/>
      <c r="CG282" s="381"/>
      <c r="CH282" s="386"/>
      <c r="CI282" s="752"/>
      <c r="CJ282" s="385" t="s">
        <v>270</v>
      </c>
      <c r="CK282" s="384">
        <f>CK281/CK280</f>
        <v>0.96395131086142327</v>
      </c>
      <c r="CL282" s="384" t="str">
        <f>IFERROR(CL281/CL280,"")</f>
        <v/>
      </c>
      <c r="CM282" s="384" t="str">
        <f>IFERROR(CM281/CM280,"")</f>
        <v/>
      </c>
      <c r="CN282" s="383"/>
      <c r="CO282" s="382"/>
      <c r="CP282" s="381"/>
      <c r="CQ282" s="381"/>
      <c r="CR282" s="381"/>
    </row>
    <row r="283" spans="1:96" x14ac:dyDescent="0.2">
      <c r="B283" s="380" t="s">
        <v>141</v>
      </c>
      <c r="C283" s="379"/>
      <c r="D283" s="378">
        <f>D281+D278+D275</f>
        <v>29449.394582233101</v>
      </c>
      <c r="E283" s="378">
        <f>E281+E278+E275</f>
        <v>0</v>
      </c>
      <c r="F283" s="378">
        <f>F281+F278+F275</f>
        <v>0</v>
      </c>
      <c r="G283" s="377"/>
      <c r="H283" s="376" t="s">
        <v>141</v>
      </c>
      <c r="I283" s="375">
        <f>I275+I278+I281</f>
        <v>5464546</v>
      </c>
      <c r="J283" s="375">
        <f>J275+J278+J281</f>
        <v>0</v>
      </c>
      <c r="K283" s="375">
        <f>K275+K278+K281</f>
        <v>0</v>
      </c>
      <c r="M283" s="380" t="s">
        <v>141</v>
      </c>
      <c r="N283" s="379"/>
      <c r="O283" s="378">
        <f>O281+O278+O275</f>
        <v>29050.1627221909</v>
      </c>
      <c r="P283" s="378">
        <f>P281+P278+P275</f>
        <v>0</v>
      </c>
      <c r="Q283" s="378">
        <f>Q281+Q278+Q275</f>
        <v>0</v>
      </c>
      <c r="R283" s="377"/>
      <c r="S283" s="376" t="s">
        <v>141</v>
      </c>
      <c r="T283" s="375">
        <f>T275+T278+T281</f>
        <v>5356503</v>
      </c>
      <c r="U283" s="375">
        <f>U275+U278+U281</f>
        <v>0</v>
      </c>
      <c r="V283" s="375">
        <f>V275+V278+V281</f>
        <v>0</v>
      </c>
      <c r="W283" s="377"/>
      <c r="X283" s="380" t="s">
        <v>141</v>
      </c>
      <c r="Y283" s="379"/>
      <c r="Z283" s="378">
        <f>Z281+Z278+Z275</f>
        <v>27148.99536666667</v>
      </c>
      <c r="AA283" s="378">
        <f>AA281+AA278+AA275</f>
        <v>0</v>
      </c>
      <c r="AB283" s="378">
        <f>AB281+AB278+AB275</f>
        <v>0</v>
      </c>
      <c r="AC283" s="377"/>
      <c r="AD283" s="376" t="s">
        <v>141</v>
      </c>
      <c r="AE283" s="375">
        <f>AE275+AE278+AE281</f>
        <v>4986135</v>
      </c>
      <c r="AF283" s="375">
        <f>AF275+AF278+AF281</f>
        <v>0</v>
      </c>
      <c r="AG283" s="375">
        <f>AG275+AG278+AG281</f>
        <v>0</v>
      </c>
      <c r="AI283" s="380" t="s">
        <v>141</v>
      </c>
      <c r="AJ283" s="379"/>
      <c r="AK283" s="378">
        <f>AK281+AK278+AK275</f>
        <v>-1901.1673555242301</v>
      </c>
      <c r="AL283" s="378">
        <f>AL281+AL278+AL275</f>
        <v>0</v>
      </c>
      <c r="AM283" s="378">
        <f>AM281+AM278+AM275</f>
        <v>0</v>
      </c>
      <c r="AO283" s="370"/>
      <c r="AP283" s="374"/>
      <c r="AQ283" s="380" t="s">
        <v>141</v>
      </c>
      <c r="AR283" s="379"/>
      <c r="AS283" s="378">
        <f>AS281+AS278+AS275</f>
        <v>27877.691780126603</v>
      </c>
      <c r="AT283" s="378">
        <f>AT281+AT278+AT275</f>
        <v>0</v>
      </c>
      <c r="AU283" s="378">
        <f>AU281+AU278+AU275</f>
        <v>0</v>
      </c>
      <c r="AV283" s="377"/>
      <c r="AW283" s="376" t="s">
        <v>141</v>
      </c>
      <c r="AX283" s="375">
        <f>AX275+AX278+AX281</f>
        <v>5256875</v>
      </c>
      <c r="AY283" s="375">
        <f>AY275+AY278+AY281</f>
        <v>0</v>
      </c>
      <c r="AZ283" s="375">
        <f>AZ275+AZ278+AZ281</f>
        <v>0</v>
      </c>
      <c r="BA283" s="374"/>
      <c r="BB283" s="380" t="s">
        <v>141</v>
      </c>
      <c r="BC283" s="379"/>
      <c r="BD283" s="378">
        <f>BD281+BD278+BD275</f>
        <v>30377.497866572699</v>
      </c>
      <c r="BE283" s="378">
        <f>BE281+BE278+BE275</f>
        <v>0</v>
      </c>
      <c r="BF283" s="378">
        <f>BF281+BF278+BF275</f>
        <v>0</v>
      </c>
      <c r="BG283" s="377"/>
      <c r="BH283" s="376" t="s">
        <v>141</v>
      </c>
      <c r="BI283" s="375">
        <f>BI275+BI278+BI281</f>
        <v>5637086</v>
      </c>
      <c r="BJ283" s="375">
        <f>BJ275+BJ278+BJ281</f>
        <v>0</v>
      </c>
      <c r="BK283" s="375">
        <f>BK275+BK278+BK281</f>
        <v>0</v>
      </c>
      <c r="BM283" s="380" t="s">
        <v>141</v>
      </c>
      <c r="BN283" s="379"/>
      <c r="BO283" s="378">
        <f>BO281+BO278+BO275</f>
        <v>30092.9941</v>
      </c>
      <c r="BP283" s="378">
        <f>BP281+BP278+BP275</f>
        <v>0</v>
      </c>
      <c r="BQ283" s="378">
        <f>BQ281+BQ278+BQ275</f>
        <v>0</v>
      </c>
      <c r="BR283" s="377"/>
      <c r="BS283" s="376" t="s">
        <v>141</v>
      </c>
      <c r="BT283" s="375">
        <f>BT275+BT278+BT281</f>
        <v>5499674</v>
      </c>
      <c r="BU283" s="375">
        <f>BU275+BU278+BU281</f>
        <v>0</v>
      </c>
      <c r="BV283" s="375">
        <f>BV275+BV278+BV281</f>
        <v>0</v>
      </c>
      <c r="BW283" s="374"/>
      <c r="BX283" s="380" t="s">
        <v>141</v>
      </c>
      <c r="BY283" s="379"/>
      <c r="BZ283" s="378">
        <f>BZ281+BZ278+BZ275</f>
        <v>26679.996200000001</v>
      </c>
      <c r="CA283" s="378">
        <f>CA281+CA278+CA275</f>
        <v>0</v>
      </c>
      <c r="CB283" s="378">
        <f>CB281+CB278+CB275</f>
        <v>0</v>
      </c>
      <c r="CC283" s="377"/>
      <c r="CD283" s="376" t="s">
        <v>141</v>
      </c>
      <c r="CE283" s="375">
        <f>CE275+CE278+CE281</f>
        <v>4932747</v>
      </c>
      <c r="CF283" s="375">
        <f>CF275+CF278+CF281</f>
        <v>0</v>
      </c>
      <c r="CG283" s="375">
        <f>CG275+CG278+CG281</f>
        <v>0</v>
      </c>
      <c r="CH283" s="374"/>
      <c r="CI283" s="380" t="s">
        <v>141</v>
      </c>
      <c r="CJ283" s="379"/>
      <c r="CK283" s="378">
        <f>CK281+CK278+CK275</f>
        <v>24673.995800000001</v>
      </c>
      <c r="CL283" s="378">
        <f>CL281+CL278+CL275</f>
        <v>0</v>
      </c>
      <c r="CM283" s="378">
        <f>CM281+CM278+CM275</f>
        <v>0</v>
      </c>
      <c r="CN283" s="377"/>
      <c r="CO283" s="376" t="s">
        <v>141</v>
      </c>
      <c r="CP283" s="375">
        <f>CP275+CP278+CP281</f>
        <v>4525983</v>
      </c>
      <c r="CQ283" s="375">
        <f>CQ275+CQ278+CQ281</f>
        <v>0</v>
      </c>
      <c r="CR283" s="375">
        <f>CR275+CR278+CR281</f>
        <v>0</v>
      </c>
    </row>
    <row r="284" spans="1:96" x14ac:dyDescent="0.2">
      <c r="D284" s="373" t="s">
        <v>269</v>
      </c>
      <c r="E284" s="373"/>
      <c r="F284" s="350">
        <f>SUM(D283:F283)</f>
        <v>29449.394582233101</v>
      </c>
      <c r="G284" s="350"/>
      <c r="H284" s="369"/>
      <c r="I284" s="372" t="s">
        <v>268</v>
      </c>
      <c r="J284" s="371"/>
      <c r="K284" s="368">
        <f>SUM(I283:K283)</f>
        <v>5464546</v>
      </c>
      <c r="O284" s="373" t="s">
        <v>269</v>
      </c>
      <c r="P284" s="373"/>
      <c r="Q284" s="350">
        <f>SUM(O283:Q283)</f>
        <v>29050.1627221909</v>
      </c>
      <c r="R284" s="350"/>
      <c r="S284" s="369"/>
      <c r="T284" s="372" t="s">
        <v>268</v>
      </c>
      <c r="U284" s="371"/>
      <c r="V284" s="368">
        <f>SUM(T283:V283)</f>
        <v>5356503</v>
      </c>
      <c r="W284" s="350"/>
      <c r="Z284" s="373" t="s">
        <v>269</v>
      </c>
      <c r="AA284" s="373"/>
      <c r="AB284" s="350">
        <f>SUM(Z283:AB283)</f>
        <v>27148.99536666667</v>
      </c>
      <c r="AC284" s="350"/>
      <c r="AD284" s="369"/>
      <c r="AE284" s="372" t="s">
        <v>268</v>
      </c>
      <c r="AF284" s="371"/>
      <c r="AG284" s="368">
        <f>SUM(AE283:AG283)</f>
        <v>4986135</v>
      </c>
      <c r="AK284" s="373" t="s">
        <v>269</v>
      </c>
      <c r="AL284" s="373"/>
      <c r="AM284" s="350">
        <f>SUM(AK283:AM283)</f>
        <v>-1901.1673555242301</v>
      </c>
      <c r="AO284" s="368">
        <f>ROUND(AG284-V284,0)</f>
        <v>-370368</v>
      </c>
      <c r="AP284" s="374"/>
      <c r="AS284" s="373" t="s">
        <v>269</v>
      </c>
      <c r="AT284" s="373"/>
      <c r="AU284" s="350">
        <f>SUM(AS283:AU283)</f>
        <v>27877.691780126603</v>
      </c>
      <c r="AV284" s="350"/>
      <c r="AW284" s="369"/>
      <c r="AX284" s="372" t="s">
        <v>268</v>
      </c>
      <c r="AY284" s="371"/>
      <c r="AZ284" s="368">
        <f>SUM(AX283:AZ283)</f>
        <v>5256875</v>
      </c>
      <c r="BA284" s="374"/>
      <c r="BD284" s="373" t="s">
        <v>269</v>
      </c>
      <c r="BE284" s="373"/>
      <c r="BF284" s="350">
        <f>SUM(BD283:BF283)</f>
        <v>30377.497866572699</v>
      </c>
      <c r="BG284" s="350"/>
      <c r="BH284" s="369"/>
      <c r="BI284" s="372" t="s">
        <v>268</v>
      </c>
      <c r="BJ284" s="371"/>
      <c r="BK284" s="368">
        <f>SUM(BI283:BK283)</f>
        <v>5637086</v>
      </c>
      <c r="BO284" s="373" t="s">
        <v>269</v>
      </c>
      <c r="BP284" s="373"/>
      <c r="BQ284" s="350">
        <f>SUM(BO283:BQ283)</f>
        <v>30092.9941</v>
      </c>
      <c r="BR284" s="350"/>
      <c r="BS284" s="369"/>
      <c r="BT284" s="372" t="s">
        <v>268</v>
      </c>
      <c r="BU284" s="371"/>
      <c r="BV284" s="368">
        <f>SUM(BT283:BV283)</f>
        <v>5499674</v>
      </c>
      <c r="BW284" s="374"/>
      <c r="BZ284" s="373" t="s">
        <v>269</v>
      </c>
      <c r="CA284" s="373"/>
      <c r="CB284" s="350">
        <f>SUM(BZ283:CB283)</f>
        <v>26679.996200000001</v>
      </c>
      <c r="CC284" s="350"/>
      <c r="CD284" s="369"/>
      <c r="CE284" s="372" t="s">
        <v>268</v>
      </c>
      <c r="CF284" s="371"/>
      <c r="CG284" s="368">
        <f>SUM(CE283:CG283)</f>
        <v>4932747</v>
      </c>
      <c r="CH284" s="374"/>
      <c r="CK284" s="373" t="s">
        <v>269</v>
      </c>
      <c r="CL284" s="373"/>
      <c r="CM284" s="350">
        <f>SUM(CK283:CM283)</f>
        <v>24673.995800000001</v>
      </c>
      <c r="CN284" s="350"/>
      <c r="CO284" s="369"/>
      <c r="CP284" s="372" t="s">
        <v>268</v>
      </c>
      <c r="CQ284" s="371"/>
      <c r="CR284" s="368">
        <f>SUM(CP283:CR283)</f>
        <v>4525983</v>
      </c>
    </row>
    <row r="285" spans="1:96" x14ac:dyDescent="0.2">
      <c r="H285" s="369"/>
      <c r="I285" s="369"/>
      <c r="J285" s="369"/>
      <c r="K285" s="369"/>
      <c r="S285" s="369"/>
      <c r="T285" s="369"/>
      <c r="U285" s="369"/>
      <c r="V285" s="369"/>
      <c r="AD285" s="369"/>
      <c r="AE285" s="369"/>
      <c r="AF285" s="369"/>
      <c r="AG285" s="369"/>
      <c r="AO285" s="370"/>
      <c r="AW285" s="369"/>
      <c r="AX285" s="369"/>
      <c r="AY285" s="369"/>
      <c r="AZ285" s="369"/>
      <c r="BH285" s="369"/>
      <c r="BI285" s="369"/>
      <c r="BJ285" s="369"/>
      <c r="BK285" s="369"/>
      <c r="BS285" s="369"/>
      <c r="BT285" s="369"/>
      <c r="BU285" s="369"/>
      <c r="BV285" s="369"/>
      <c r="CD285" s="369"/>
      <c r="CE285" s="369"/>
      <c r="CF285" s="369"/>
      <c r="CG285" s="369"/>
      <c r="CO285" s="369"/>
      <c r="CP285" s="369"/>
      <c r="CQ285" s="369"/>
      <c r="CR285" s="369"/>
    </row>
    <row r="286" spans="1:96" x14ac:dyDescent="0.2">
      <c r="A286" s="110" t="s">
        <v>93</v>
      </c>
      <c r="B286" s="402"/>
      <c r="C286" s="401"/>
      <c r="D286" s="749" t="s">
        <v>276</v>
      </c>
      <c r="E286" s="749"/>
      <c r="F286" s="750"/>
      <c r="G286" s="400"/>
      <c r="H286" s="393"/>
      <c r="I286" s="753" t="s">
        <v>276</v>
      </c>
      <c r="J286" s="754"/>
      <c r="K286" s="755"/>
      <c r="M286" s="402"/>
      <c r="N286" s="401"/>
      <c r="O286" s="749" t="s">
        <v>276</v>
      </c>
      <c r="P286" s="749"/>
      <c r="Q286" s="750"/>
      <c r="R286" s="400"/>
      <c r="S286" s="393"/>
      <c r="T286" s="753" t="s">
        <v>276</v>
      </c>
      <c r="U286" s="754"/>
      <c r="V286" s="755"/>
      <c r="W286" s="400"/>
      <c r="X286" s="402"/>
      <c r="Y286" s="401"/>
      <c r="Z286" s="749" t="s">
        <v>276</v>
      </c>
      <c r="AA286" s="749"/>
      <c r="AB286" s="750"/>
      <c r="AC286" s="400"/>
      <c r="AD286" s="393"/>
      <c r="AE286" s="753" t="s">
        <v>276</v>
      </c>
      <c r="AF286" s="754"/>
      <c r="AG286" s="755"/>
      <c r="AI286" s="402"/>
      <c r="AJ286" s="401"/>
      <c r="AK286" s="749" t="s">
        <v>276</v>
      </c>
      <c r="AL286" s="749"/>
      <c r="AM286" s="750"/>
      <c r="AO286" s="370"/>
      <c r="AP286" s="403"/>
      <c r="AQ286" s="402"/>
      <c r="AR286" s="401"/>
      <c r="AS286" s="756" t="s">
        <v>276</v>
      </c>
      <c r="AT286" s="756"/>
      <c r="AU286" s="757"/>
      <c r="AV286" s="400"/>
      <c r="AW286" s="393"/>
      <c r="AX286" s="753" t="s">
        <v>276</v>
      </c>
      <c r="AY286" s="754"/>
      <c r="AZ286" s="755"/>
      <c r="BA286" s="403"/>
      <c r="BB286" s="402"/>
      <c r="BC286" s="401"/>
      <c r="BD286" s="756" t="s">
        <v>276</v>
      </c>
      <c r="BE286" s="756"/>
      <c r="BF286" s="757"/>
      <c r="BG286" s="400"/>
      <c r="BH286" s="393"/>
      <c r="BI286" s="753" t="s">
        <v>276</v>
      </c>
      <c r="BJ286" s="754"/>
      <c r="BK286" s="755"/>
      <c r="BM286" s="402"/>
      <c r="BN286" s="401"/>
      <c r="BO286" s="756" t="s">
        <v>276</v>
      </c>
      <c r="BP286" s="756"/>
      <c r="BQ286" s="757"/>
      <c r="BR286" s="400"/>
      <c r="BS286" s="393"/>
      <c r="BT286" s="753" t="s">
        <v>276</v>
      </c>
      <c r="BU286" s="754"/>
      <c r="BV286" s="755"/>
      <c r="BW286" s="403"/>
      <c r="BX286" s="402"/>
      <c r="BY286" s="401"/>
      <c r="BZ286" s="756" t="s">
        <v>276</v>
      </c>
      <c r="CA286" s="756"/>
      <c r="CB286" s="757"/>
      <c r="CC286" s="400"/>
      <c r="CD286" s="393"/>
      <c r="CE286" s="753" t="s">
        <v>276</v>
      </c>
      <c r="CF286" s="754"/>
      <c r="CG286" s="755"/>
      <c r="CH286" s="403"/>
      <c r="CI286" s="402"/>
      <c r="CJ286" s="401"/>
      <c r="CK286" s="756" t="s">
        <v>276</v>
      </c>
      <c r="CL286" s="756"/>
      <c r="CM286" s="757"/>
      <c r="CN286" s="400"/>
      <c r="CO286" s="393"/>
      <c r="CP286" s="753" t="s">
        <v>276</v>
      </c>
      <c r="CQ286" s="754"/>
      <c r="CR286" s="755"/>
    </row>
    <row r="287" spans="1:96" x14ac:dyDescent="0.2">
      <c r="B287" s="398" t="s">
        <v>229</v>
      </c>
      <c r="C287" s="398"/>
      <c r="D287" s="397" t="s">
        <v>228</v>
      </c>
      <c r="E287" s="396" t="s">
        <v>227</v>
      </c>
      <c r="F287" s="396" t="s">
        <v>226</v>
      </c>
      <c r="G287" s="395"/>
      <c r="H287" s="394" t="s">
        <v>229</v>
      </c>
      <c r="I287" s="393" t="s">
        <v>228</v>
      </c>
      <c r="J287" s="392" t="s">
        <v>227</v>
      </c>
      <c r="K287" s="392" t="s">
        <v>226</v>
      </c>
      <c r="M287" s="398" t="s">
        <v>229</v>
      </c>
      <c r="N287" s="398"/>
      <c r="O287" s="397" t="s">
        <v>228</v>
      </c>
      <c r="P287" s="396" t="s">
        <v>227</v>
      </c>
      <c r="Q287" s="396" t="s">
        <v>226</v>
      </c>
      <c r="R287" s="395"/>
      <c r="S287" s="394" t="s">
        <v>229</v>
      </c>
      <c r="T287" s="393" t="s">
        <v>228</v>
      </c>
      <c r="U287" s="392" t="s">
        <v>227</v>
      </c>
      <c r="V287" s="392" t="s">
        <v>226</v>
      </c>
      <c r="W287" s="395"/>
      <c r="X287" s="398" t="s">
        <v>229</v>
      </c>
      <c r="Y287" s="398"/>
      <c r="Z287" s="397" t="s">
        <v>228</v>
      </c>
      <c r="AA287" s="396" t="s">
        <v>227</v>
      </c>
      <c r="AB287" s="396" t="s">
        <v>226</v>
      </c>
      <c r="AC287" s="395"/>
      <c r="AD287" s="394" t="s">
        <v>229</v>
      </c>
      <c r="AE287" s="393" t="s">
        <v>228</v>
      </c>
      <c r="AF287" s="392" t="s">
        <v>227</v>
      </c>
      <c r="AG287" s="392" t="s">
        <v>226</v>
      </c>
      <c r="AI287" s="398" t="s">
        <v>229</v>
      </c>
      <c r="AJ287" s="398"/>
      <c r="AK287" s="397" t="s">
        <v>228</v>
      </c>
      <c r="AL287" s="396" t="s">
        <v>227</v>
      </c>
      <c r="AM287" s="396" t="s">
        <v>226</v>
      </c>
      <c r="AO287" s="370"/>
      <c r="AP287" s="399"/>
      <c r="AQ287" s="398" t="s">
        <v>229</v>
      </c>
      <c r="AR287" s="398"/>
      <c r="AS287" s="397" t="s">
        <v>228</v>
      </c>
      <c r="AT287" s="396" t="s">
        <v>227</v>
      </c>
      <c r="AU287" s="396" t="s">
        <v>226</v>
      </c>
      <c r="AV287" s="395"/>
      <c r="AW287" s="394" t="s">
        <v>229</v>
      </c>
      <c r="AX287" s="393" t="s">
        <v>228</v>
      </c>
      <c r="AY287" s="392" t="s">
        <v>227</v>
      </c>
      <c r="AZ287" s="392" t="s">
        <v>226</v>
      </c>
      <c r="BA287" s="399"/>
      <c r="BB287" s="398" t="s">
        <v>229</v>
      </c>
      <c r="BC287" s="398"/>
      <c r="BD287" s="397" t="s">
        <v>228</v>
      </c>
      <c r="BE287" s="396" t="s">
        <v>227</v>
      </c>
      <c r="BF287" s="396" t="s">
        <v>226</v>
      </c>
      <c r="BG287" s="395"/>
      <c r="BH287" s="394" t="s">
        <v>229</v>
      </c>
      <c r="BI287" s="393" t="s">
        <v>228</v>
      </c>
      <c r="BJ287" s="392" t="s">
        <v>227</v>
      </c>
      <c r="BK287" s="392" t="s">
        <v>226</v>
      </c>
      <c r="BM287" s="398" t="s">
        <v>229</v>
      </c>
      <c r="BN287" s="398"/>
      <c r="BO287" s="397" t="s">
        <v>228</v>
      </c>
      <c r="BP287" s="396" t="s">
        <v>227</v>
      </c>
      <c r="BQ287" s="396" t="s">
        <v>226</v>
      </c>
      <c r="BR287" s="395"/>
      <c r="BS287" s="394" t="s">
        <v>229</v>
      </c>
      <c r="BT287" s="393" t="s">
        <v>228</v>
      </c>
      <c r="BU287" s="392" t="s">
        <v>227</v>
      </c>
      <c r="BV287" s="392" t="s">
        <v>226</v>
      </c>
      <c r="BW287" s="399"/>
      <c r="BX287" s="398" t="s">
        <v>229</v>
      </c>
      <c r="BY287" s="398"/>
      <c r="BZ287" s="397" t="s">
        <v>228</v>
      </c>
      <c r="CA287" s="396" t="s">
        <v>227</v>
      </c>
      <c r="CB287" s="396" t="s">
        <v>226</v>
      </c>
      <c r="CC287" s="395"/>
      <c r="CD287" s="394" t="s">
        <v>229</v>
      </c>
      <c r="CE287" s="393" t="s">
        <v>228</v>
      </c>
      <c r="CF287" s="392" t="s">
        <v>227</v>
      </c>
      <c r="CG287" s="392" t="s">
        <v>226</v>
      </c>
      <c r="CH287" s="399"/>
      <c r="CI287" s="398" t="s">
        <v>229</v>
      </c>
      <c r="CJ287" s="398"/>
      <c r="CK287" s="397" t="s">
        <v>228</v>
      </c>
      <c r="CL287" s="396" t="s">
        <v>227</v>
      </c>
      <c r="CM287" s="396" t="s">
        <v>226</v>
      </c>
      <c r="CN287" s="395"/>
      <c r="CO287" s="394" t="s">
        <v>229</v>
      </c>
      <c r="CP287" s="393" t="s">
        <v>228</v>
      </c>
      <c r="CQ287" s="392" t="s">
        <v>227</v>
      </c>
      <c r="CR287" s="392" t="s">
        <v>226</v>
      </c>
    </row>
    <row r="288" spans="1:96" x14ac:dyDescent="0.2">
      <c r="B288" s="746" t="s">
        <v>225</v>
      </c>
      <c r="C288" s="391" t="s">
        <v>274</v>
      </c>
      <c r="D288" s="390">
        <f>(AS288+BD288+BO288)/3</f>
        <v>16876.333333333332</v>
      </c>
      <c r="E288" s="390">
        <f>(+AT288+BE288)/2</f>
        <v>0</v>
      </c>
      <c r="F288" s="390">
        <f>(+AU288+BF288)/2</f>
        <v>0</v>
      </c>
      <c r="G288" s="386"/>
      <c r="H288" s="382" t="s">
        <v>225</v>
      </c>
      <c r="I288" s="381"/>
      <c r="J288" s="381"/>
      <c r="K288" s="381"/>
      <c r="M288" s="746" t="s">
        <v>225</v>
      </c>
      <c r="N288" s="391" t="s">
        <v>274</v>
      </c>
      <c r="O288" s="390">
        <f>(+BD288+BO288+BZ288)/3</f>
        <v>15299.333333333334</v>
      </c>
      <c r="P288" s="390">
        <f>(+AT288+BE288+BP288)/3</f>
        <v>0</v>
      </c>
      <c r="Q288" s="390">
        <f>(+AU288+BF288+BQ288)/3</f>
        <v>0</v>
      </c>
      <c r="R288" s="386"/>
      <c r="S288" s="382" t="s">
        <v>225</v>
      </c>
      <c r="T288" s="381"/>
      <c r="U288" s="381"/>
      <c r="V288" s="381"/>
      <c r="W288" s="386"/>
      <c r="X288" s="746" t="s">
        <v>225</v>
      </c>
      <c r="Y288" s="391" t="s">
        <v>274</v>
      </c>
      <c r="Z288" s="390">
        <f>(+BO288+BZ288+CK288)/3</f>
        <v>11710.333333333334</v>
      </c>
      <c r="AA288" s="390">
        <f>(+BE288+BP288+CA288)/3</f>
        <v>0</v>
      </c>
      <c r="AB288" s="390">
        <f>(+BF288+BQ288+CB288)/3</f>
        <v>0</v>
      </c>
      <c r="AC288" s="386"/>
      <c r="AD288" s="382" t="s">
        <v>225</v>
      </c>
      <c r="AE288" s="381"/>
      <c r="AF288" s="381"/>
      <c r="AG288" s="381"/>
      <c r="AI288" s="746" t="s">
        <v>225</v>
      </c>
      <c r="AJ288" s="391" t="s">
        <v>274</v>
      </c>
      <c r="AK288" s="390">
        <f t="shared" ref="AK288:AM289" si="123">IFERROR(Z288-O288,0)</f>
        <v>-3589</v>
      </c>
      <c r="AL288" s="390">
        <f t="shared" si="123"/>
        <v>0</v>
      </c>
      <c r="AM288" s="390">
        <f t="shared" si="123"/>
        <v>0</v>
      </c>
      <c r="AO288" s="370"/>
      <c r="AP288" s="386"/>
      <c r="AQ288" s="746" t="s">
        <v>225</v>
      </c>
      <c r="AR288" s="391" t="s">
        <v>275</v>
      </c>
      <c r="AS288" s="390">
        <v>18021</v>
      </c>
      <c r="AT288" s="390"/>
      <c r="AU288" s="390"/>
      <c r="AV288" s="386"/>
      <c r="AW288" s="382" t="s">
        <v>225</v>
      </c>
      <c r="AX288" s="381"/>
      <c r="AY288" s="381"/>
      <c r="AZ288" s="381"/>
      <c r="BA288" s="386"/>
      <c r="BB288" s="746" t="s">
        <v>225</v>
      </c>
      <c r="BC288" s="391" t="s">
        <v>275</v>
      </c>
      <c r="BD288" s="390">
        <v>16401</v>
      </c>
      <c r="BE288" s="390">
        <v>0</v>
      </c>
      <c r="BF288" s="390">
        <v>0</v>
      </c>
      <c r="BG288" s="386"/>
      <c r="BH288" s="382" t="s">
        <v>225</v>
      </c>
      <c r="BI288" s="381"/>
      <c r="BJ288" s="381"/>
      <c r="BK288" s="381"/>
      <c r="BM288" s="746" t="s">
        <v>225</v>
      </c>
      <c r="BN288" s="391" t="s">
        <v>274</v>
      </c>
      <c r="BO288" s="390">
        <v>16207</v>
      </c>
      <c r="BP288" s="390"/>
      <c r="BQ288" s="390"/>
      <c r="BR288" s="386"/>
      <c r="BS288" s="382" t="s">
        <v>225</v>
      </c>
      <c r="BT288" s="381"/>
      <c r="BU288" s="381"/>
      <c r="BV288" s="381"/>
      <c r="BW288" s="386"/>
      <c r="BX288" s="746" t="s">
        <v>225</v>
      </c>
      <c r="BY288" s="391" t="s">
        <v>274</v>
      </c>
      <c r="BZ288" s="390">
        <v>13290</v>
      </c>
      <c r="CA288" s="390"/>
      <c r="CB288" s="390"/>
      <c r="CC288" s="386"/>
      <c r="CD288" s="382" t="s">
        <v>225</v>
      </c>
      <c r="CE288" s="381"/>
      <c r="CF288" s="381"/>
      <c r="CG288" s="381"/>
      <c r="CH288" s="386"/>
      <c r="CI288" s="746" t="s">
        <v>225</v>
      </c>
      <c r="CJ288" s="391" t="s">
        <v>274</v>
      </c>
      <c r="CK288" s="390">
        <f>'AY2013-14-Census'!D62</f>
        <v>5634</v>
      </c>
      <c r="CL288" s="390"/>
      <c r="CM288" s="390"/>
      <c r="CN288" s="386"/>
      <c r="CO288" s="382" t="s">
        <v>225</v>
      </c>
      <c r="CP288" s="381"/>
      <c r="CQ288" s="381"/>
      <c r="CR288" s="381"/>
    </row>
    <row r="289" spans="1:96" x14ac:dyDescent="0.2">
      <c r="B289" s="747"/>
      <c r="C289" s="389" t="s">
        <v>272</v>
      </c>
      <c r="D289" s="388">
        <f>(AS289+BD289+BO289)/3</f>
        <v>14274.414645289447</v>
      </c>
      <c r="E289" s="388">
        <f>(+AT289+BE289)/2</f>
        <v>0</v>
      </c>
      <c r="F289" s="388">
        <f>(+AU289+BF289)/2</f>
        <v>0</v>
      </c>
      <c r="G289" s="387"/>
      <c r="H289" s="382"/>
      <c r="I289" s="375">
        <f>ROUND(((+D289*Matrices!$C$63)+(D289*Matrices!$E$67))*Matrices!$D$59,0)</f>
        <v>2193549</v>
      </c>
      <c r="J289" s="375">
        <f>ROUND(((+E289*Matrices!$D$63)+(E289*Matrices!$E$67))*Matrices!$D$59,0)</f>
        <v>0</v>
      </c>
      <c r="K289" s="375">
        <f>ROUND(((+F289*Matrices!$E$63)+(F289*Matrices!$E$67))*Matrices!$D$59,0)</f>
        <v>0</v>
      </c>
      <c r="M289" s="747"/>
      <c r="N289" s="389" t="s">
        <v>272</v>
      </c>
      <c r="O289" s="388">
        <f>(+BD289+BO289+BZ289)/3</f>
        <v>13501.407490627551</v>
      </c>
      <c r="P289" s="388">
        <f>(+AT289+BE289+BP289)/3</f>
        <v>0</v>
      </c>
      <c r="Q289" s="388">
        <f>(+AU289+BF289+BQ289)/3</f>
        <v>0</v>
      </c>
      <c r="R289" s="387"/>
      <c r="S289" s="382"/>
      <c r="T289" s="375">
        <f>ROUND(((+O289*Matrices!$C$63)+(O289*Matrices!$E$67))*Matrices!$D$59,0)</f>
        <v>2074761</v>
      </c>
      <c r="U289" s="375">
        <f>ROUND(((+P289*Matrices!$D$63)+(P289*Matrices!$E$67))*Matrices!$D$59,0)</f>
        <v>0</v>
      </c>
      <c r="V289" s="375">
        <f>ROUND(((+Q289*Matrices!$E$63)+(Q289*Matrices!$E$67))*Matrices!$D$59,0)</f>
        <v>0</v>
      </c>
      <c r="W289" s="387"/>
      <c r="X289" s="747"/>
      <c r="Y289" s="389" t="s">
        <v>272</v>
      </c>
      <c r="Z289" s="388">
        <f>(+BO289+BZ289+CK289)/3</f>
        <v>11904.453631999999</v>
      </c>
      <c r="AA289" s="388">
        <f>(+BE289+BP289+CA289)/3</f>
        <v>0</v>
      </c>
      <c r="AB289" s="388">
        <f>(+BF289+BQ289+CB289)/3</f>
        <v>0</v>
      </c>
      <c r="AC289" s="387"/>
      <c r="AD289" s="382"/>
      <c r="AE289" s="375">
        <f>ROUND(((+Z289*Matrices!$C$63)+(Z289*Matrices!$E$67))*Matrices!$D$59,0)</f>
        <v>1829357</v>
      </c>
      <c r="AF289" s="375">
        <f>ROUND(((+AA289*Matrices!$D$63)+(AA289*Matrices!$E$67))*Matrices!$D$59,0)</f>
        <v>0</v>
      </c>
      <c r="AG289" s="375">
        <f>ROUND(((+AB289*Matrices!$E$63)+(AB289*Matrices!$E$67))*Matrices!$D$59,0)</f>
        <v>0</v>
      </c>
      <c r="AI289" s="747"/>
      <c r="AJ289" s="389" t="s">
        <v>272</v>
      </c>
      <c r="AK289" s="388">
        <f t="shared" si="123"/>
        <v>-1596.9538586275521</v>
      </c>
      <c r="AL289" s="388">
        <f t="shared" si="123"/>
        <v>0</v>
      </c>
      <c r="AM289" s="388">
        <f t="shared" si="123"/>
        <v>0</v>
      </c>
      <c r="AO289" s="370"/>
      <c r="AP289" s="386"/>
      <c r="AQ289" s="751"/>
      <c r="AR289" s="389" t="s">
        <v>273</v>
      </c>
      <c r="AS289" s="388">
        <f>AS288*BO290</f>
        <v>15167.051463985685</v>
      </c>
      <c r="AT289" s="388"/>
      <c r="AU289" s="388"/>
      <c r="AV289" s="387"/>
      <c r="AW289" s="382"/>
      <c r="AX289" s="375">
        <f>ROUND(((+AS289*Matrices!$C$63)+(AS289*Matrices!$E$67))*Matrices!$D$59,0)</f>
        <v>2330721</v>
      </c>
      <c r="AY289" s="375">
        <f>ROUND(((+AT289*Matrices!$D$63)+(AT289*Matrices!$E$67))*Matrices!$D$59,0)</f>
        <v>0</v>
      </c>
      <c r="AZ289" s="375">
        <f>ROUND(((+AU289*Matrices!$E$63)+(AU289*Matrices!$E$67))*Matrices!$D$59,0)</f>
        <v>0</v>
      </c>
      <c r="BA289" s="386"/>
      <c r="BB289" s="751"/>
      <c r="BC289" s="389" t="s">
        <v>273</v>
      </c>
      <c r="BD289" s="388">
        <v>14015.861575882656</v>
      </c>
      <c r="BE289" s="388">
        <v>0</v>
      </c>
      <c r="BF289" s="388">
        <v>0</v>
      </c>
      <c r="BG289" s="387"/>
      <c r="BH289" s="382"/>
      <c r="BI289" s="375">
        <f>ROUND(((+BD289*Matrices!$C$63)+(BD289*Matrices!$E$67))*Matrices!$D$59,0)</f>
        <v>2153817</v>
      </c>
      <c r="BJ289" s="375">
        <f>ROUND(((+BE289*Matrices!$D$63)+(BE289*Matrices!$E$67))*Matrices!$D$59,0)</f>
        <v>0</v>
      </c>
      <c r="BK289" s="375">
        <f>ROUND(((+BF289*Matrices!$E$63)+(BF289*Matrices!$E$67))*Matrices!$D$59,0)</f>
        <v>0</v>
      </c>
      <c r="BM289" s="751"/>
      <c r="BN289" s="389" t="s">
        <v>272</v>
      </c>
      <c r="BO289" s="388">
        <v>13640.330895999999</v>
      </c>
      <c r="BP289" s="388"/>
      <c r="BQ289" s="388"/>
      <c r="BR289" s="387"/>
      <c r="BS289" s="382"/>
      <c r="BT289" s="375">
        <f>ROUND(((+BO289*Matrices!$C$63)+(BO289*Matrices!$E$67))*Matrices!$D$59,0)</f>
        <v>2096110</v>
      </c>
      <c r="BU289" s="375">
        <f>ROUND(((+BP289*Matrices!$D$63)+(BP289*Matrices!$E$67))*Matrices!$D$59,0)</f>
        <v>0</v>
      </c>
      <c r="BV289" s="375">
        <f>ROUND(((+BQ289*Matrices!$E$63)+(BQ289*Matrices!$E$67))*Matrices!$D$59,0)</f>
        <v>0</v>
      </c>
      <c r="BW289" s="386"/>
      <c r="BX289" s="751"/>
      <c r="BY289" s="389" t="s">
        <v>272</v>
      </c>
      <c r="BZ289" s="388">
        <v>12848.03</v>
      </c>
      <c r="CA289" s="388"/>
      <c r="CB289" s="388"/>
      <c r="CC289" s="387"/>
      <c r="CD289" s="382"/>
      <c r="CE289" s="375">
        <f>ROUND(((+BZ289*Matrices!$C$63)+(BZ289*Matrices!$E$67))*Matrices!$D$59,0)</f>
        <v>1974357</v>
      </c>
      <c r="CF289" s="375">
        <f>ROUND(((+CA289*Matrices!$D$63)+(CA289*Matrices!$E$67))*Matrices!$D$59,0)</f>
        <v>0</v>
      </c>
      <c r="CG289" s="375">
        <f>ROUND(((+CB289*Matrices!$E$63)+(CB289*Matrices!$E$67))*Matrices!$D$59,0)</f>
        <v>0</v>
      </c>
      <c r="CH289" s="386"/>
      <c r="CI289" s="751"/>
      <c r="CJ289" s="389" t="s">
        <v>272</v>
      </c>
      <c r="CK289" s="388">
        <f>'AY2013-14-end_of_course'!D62</f>
        <v>9225</v>
      </c>
      <c r="CL289" s="388"/>
      <c r="CM289" s="388"/>
      <c r="CN289" s="387"/>
      <c r="CO289" s="382"/>
      <c r="CP289" s="375">
        <f>ROUND(((+CK289*Matrices!$C$63)+(CK289*Matrices!$E$67))*Matrices!$D$59,0)</f>
        <v>1417606</v>
      </c>
      <c r="CQ289" s="375">
        <f>ROUND(((+CL289*Matrices!$D$63)+(CL289*Matrices!$E$67))*Matrices!$D$59,0)</f>
        <v>0</v>
      </c>
      <c r="CR289" s="375">
        <f>ROUND(((+CM289*Matrices!$E$63)+(CM289*Matrices!$E$67))*Matrices!$D$59,0)</f>
        <v>0</v>
      </c>
    </row>
    <row r="290" spans="1:96" x14ac:dyDescent="0.2">
      <c r="B290" s="748"/>
      <c r="C290" s="385" t="s">
        <v>270</v>
      </c>
      <c r="D290" s="384">
        <f>D289/D288</f>
        <v>0.84582440766889222</v>
      </c>
      <c r="E290" s="384">
        <f>IFERROR(E289/E288,0)</f>
        <v>0</v>
      </c>
      <c r="F290" s="384">
        <f>IFERROR(F289/F288,0)</f>
        <v>0</v>
      </c>
      <c r="G290" s="383"/>
      <c r="H290" s="382"/>
      <c r="I290" s="381"/>
      <c r="J290" s="381"/>
      <c r="K290" s="381"/>
      <c r="M290" s="748"/>
      <c r="N290" s="385" t="s">
        <v>270</v>
      </c>
      <c r="O290" s="384">
        <f>O289/O288</f>
        <v>0.88248338646308444</v>
      </c>
      <c r="P290" s="384">
        <f>IFERROR(P289/P288,0)</f>
        <v>0</v>
      </c>
      <c r="Q290" s="384">
        <f>IFERROR(Q289/Q288,0)</f>
        <v>0</v>
      </c>
      <c r="R290" s="383"/>
      <c r="S290" s="382"/>
      <c r="T290" s="381"/>
      <c r="U290" s="381"/>
      <c r="V290" s="381"/>
      <c r="W290" s="383"/>
      <c r="X290" s="748"/>
      <c r="Y290" s="385" t="s">
        <v>270</v>
      </c>
      <c r="Z290" s="384">
        <f>Z289/Z288</f>
        <v>1.0165768380063192</v>
      </c>
      <c r="AA290" s="384">
        <f>IFERROR(AA289/AA288,0)</f>
        <v>0</v>
      </c>
      <c r="AB290" s="384">
        <f>IFERROR(AB289/AB288,0)</f>
        <v>0</v>
      </c>
      <c r="AC290" s="383"/>
      <c r="AD290" s="382"/>
      <c r="AE290" s="381"/>
      <c r="AF290" s="381"/>
      <c r="AG290" s="381"/>
      <c r="AI290" s="748"/>
      <c r="AJ290" s="385"/>
      <c r="AK290" s="384"/>
      <c r="AL290" s="384"/>
      <c r="AM290" s="384"/>
      <c r="AO290" s="370"/>
      <c r="AP290" s="386"/>
      <c r="AQ290" s="752"/>
      <c r="AR290" s="385" t="s">
        <v>271</v>
      </c>
      <c r="AS290" s="384">
        <f>IFERROR(AS289/AS288,0)</f>
        <v>0.84163206614425867</v>
      </c>
      <c r="AT290" s="384">
        <f>IFERROR(AT289/AT288,0)</f>
        <v>0</v>
      </c>
      <c r="AU290" s="384">
        <f>IFERROR(AU289/AU288,0)</f>
        <v>0</v>
      </c>
      <c r="AV290" s="383"/>
      <c r="AW290" s="382"/>
      <c r="AX290" s="381"/>
      <c r="AY290" s="381"/>
      <c r="AZ290" s="381"/>
      <c r="BA290" s="386"/>
      <c r="BB290" s="752"/>
      <c r="BC290" s="385" t="s">
        <v>271</v>
      </c>
      <c r="BD290" s="384">
        <f>IFERROR(BD289/BD288,0)</f>
        <v>0.85457359770030217</v>
      </c>
      <c r="BE290" s="384">
        <f>IFERROR(BE289/BE288,0)</f>
        <v>0</v>
      </c>
      <c r="BF290" s="384">
        <f>IFERROR(BF289/BF288,0)</f>
        <v>0</v>
      </c>
      <c r="BG290" s="383"/>
      <c r="BH290" s="382"/>
      <c r="BI290" s="381"/>
      <c r="BJ290" s="381"/>
      <c r="BK290" s="381"/>
      <c r="BM290" s="752"/>
      <c r="BN290" s="385" t="s">
        <v>270</v>
      </c>
      <c r="BO290" s="384">
        <f>IFERROR(BO289/BO288,0)</f>
        <v>0.84163206614425867</v>
      </c>
      <c r="BP290" s="384">
        <f>IFERROR(BP289/BP288,0)</f>
        <v>0</v>
      </c>
      <c r="BQ290" s="384">
        <f>IFERROR(BQ289/BQ288,0)</f>
        <v>0</v>
      </c>
      <c r="BR290" s="383"/>
      <c r="BS290" s="382"/>
      <c r="BT290" s="381"/>
      <c r="BU290" s="381"/>
      <c r="BV290" s="381"/>
      <c r="BW290" s="386"/>
      <c r="BX290" s="752"/>
      <c r="BY290" s="385" t="s">
        <v>270</v>
      </c>
      <c r="BZ290" s="384">
        <f>BZ289/BZ288</f>
        <v>0.96674416854778034</v>
      </c>
      <c r="CA290" s="384" t="str">
        <f>IFERROR(CA289/CA288,"")</f>
        <v/>
      </c>
      <c r="CB290" s="384" t="str">
        <f>IFERROR(CB289/CB288,"")</f>
        <v/>
      </c>
      <c r="CC290" s="383"/>
      <c r="CD290" s="382"/>
      <c r="CE290" s="381"/>
      <c r="CF290" s="381"/>
      <c r="CG290" s="381"/>
      <c r="CH290" s="386"/>
      <c r="CI290" s="752"/>
      <c r="CJ290" s="385" t="s">
        <v>270</v>
      </c>
      <c r="CK290" s="384">
        <f>CK289/CK288</f>
        <v>1.6373801916932906</v>
      </c>
      <c r="CL290" s="384" t="str">
        <f>IFERROR(CL289/CL288,"")</f>
        <v/>
      </c>
      <c r="CM290" s="384" t="str">
        <f>IFERROR(CM289/CM288,"")</f>
        <v/>
      </c>
      <c r="CN290" s="383"/>
      <c r="CO290" s="382"/>
      <c r="CP290" s="381"/>
      <c r="CQ290" s="381"/>
      <c r="CR290" s="381"/>
    </row>
    <row r="291" spans="1:96" x14ac:dyDescent="0.2">
      <c r="B291" s="746" t="s">
        <v>224</v>
      </c>
      <c r="C291" s="391" t="s">
        <v>274</v>
      </c>
      <c r="D291" s="390">
        <f>(AS291+BD291+BO291)/3</f>
        <v>3261.5</v>
      </c>
      <c r="E291" s="390">
        <f>(+AT291+BE291)/2</f>
        <v>0</v>
      </c>
      <c r="F291" s="390">
        <f>(+AU291+BF291)/2</f>
        <v>0</v>
      </c>
      <c r="G291" s="386"/>
      <c r="H291" s="382" t="s">
        <v>224</v>
      </c>
      <c r="I291" s="381"/>
      <c r="J291" s="381"/>
      <c r="K291" s="381"/>
      <c r="M291" s="746" t="s">
        <v>224</v>
      </c>
      <c r="N291" s="391" t="s">
        <v>274</v>
      </c>
      <c r="O291" s="390">
        <f>(+BD291+BO291+BZ291)/3</f>
        <v>2655.8333333333335</v>
      </c>
      <c r="P291" s="390">
        <f>(+AT291+BE291+BP291)/3</f>
        <v>0</v>
      </c>
      <c r="Q291" s="390">
        <f>(+AU291+BF291+BQ291)/3</f>
        <v>0</v>
      </c>
      <c r="R291" s="386"/>
      <c r="S291" s="382" t="s">
        <v>224</v>
      </c>
      <c r="T291" s="381"/>
      <c r="U291" s="381"/>
      <c r="V291" s="381"/>
      <c r="W291" s="386"/>
      <c r="X291" s="746" t="s">
        <v>224</v>
      </c>
      <c r="Y291" s="391" t="s">
        <v>274</v>
      </c>
      <c r="Z291" s="390">
        <f>(+BO291+BZ291+CK291)/3</f>
        <v>1556.5</v>
      </c>
      <c r="AA291" s="390">
        <f>(+BE291+BP291+CA291)/3</f>
        <v>0</v>
      </c>
      <c r="AB291" s="390">
        <f>(+BF291+BQ291+CB291)/3</f>
        <v>0</v>
      </c>
      <c r="AC291" s="386"/>
      <c r="AD291" s="382" t="s">
        <v>224</v>
      </c>
      <c r="AE291" s="381"/>
      <c r="AF291" s="381"/>
      <c r="AG291" s="381"/>
      <c r="AI291" s="746" t="s">
        <v>224</v>
      </c>
      <c r="AJ291" s="391" t="s">
        <v>274</v>
      </c>
      <c r="AK291" s="390">
        <f t="shared" ref="AK291:AM292" si="124">IFERROR(Z291-O291,0)</f>
        <v>-1099.3333333333335</v>
      </c>
      <c r="AL291" s="390">
        <f t="shared" si="124"/>
        <v>0</v>
      </c>
      <c r="AM291" s="390">
        <f t="shared" si="124"/>
        <v>0</v>
      </c>
      <c r="AO291" s="370"/>
      <c r="AP291" s="386"/>
      <c r="AQ291" s="746" t="s">
        <v>224</v>
      </c>
      <c r="AR291" s="391" t="s">
        <v>275</v>
      </c>
      <c r="AS291" s="390">
        <v>3581</v>
      </c>
      <c r="AT291" s="390"/>
      <c r="AU291" s="390"/>
      <c r="AV291" s="386"/>
      <c r="AW291" s="382" t="s">
        <v>224</v>
      </c>
      <c r="AX291" s="381"/>
      <c r="AY291" s="381"/>
      <c r="AZ291" s="381"/>
      <c r="BA291" s="386"/>
      <c r="BB291" s="746" t="s">
        <v>224</v>
      </c>
      <c r="BC291" s="391" t="s">
        <v>275</v>
      </c>
      <c r="BD291" s="390">
        <v>4008</v>
      </c>
      <c r="BE291" s="390">
        <v>0</v>
      </c>
      <c r="BF291" s="390">
        <v>0</v>
      </c>
      <c r="BG291" s="386"/>
      <c r="BH291" s="382" t="s">
        <v>224</v>
      </c>
      <c r="BI291" s="381"/>
      <c r="BJ291" s="381"/>
      <c r="BK291" s="381"/>
      <c r="BM291" s="746" t="s">
        <v>224</v>
      </c>
      <c r="BN291" s="391" t="s">
        <v>274</v>
      </c>
      <c r="BO291" s="390">
        <v>2195.5</v>
      </c>
      <c r="BP291" s="390"/>
      <c r="BQ291" s="390"/>
      <c r="BR291" s="386"/>
      <c r="BS291" s="382" t="s">
        <v>224</v>
      </c>
      <c r="BT291" s="381"/>
      <c r="BU291" s="381"/>
      <c r="BV291" s="381"/>
      <c r="BW291" s="386"/>
      <c r="BX291" s="746" t="s">
        <v>224</v>
      </c>
      <c r="BY291" s="391" t="s">
        <v>274</v>
      </c>
      <c r="BZ291" s="390">
        <v>1764</v>
      </c>
      <c r="CA291" s="390"/>
      <c r="CB291" s="390"/>
      <c r="CC291" s="386"/>
      <c r="CD291" s="382" t="s">
        <v>224</v>
      </c>
      <c r="CE291" s="381"/>
      <c r="CF291" s="381"/>
      <c r="CG291" s="381"/>
      <c r="CH291" s="386"/>
      <c r="CI291" s="746" t="s">
        <v>224</v>
      </c>
      <c r="CJ291" s="391" t="s">
        <v>274</v>
      </c>
      <c r="CK291" s="390">
        <f>'AY2013-14-Census'!D63</f>
        <v>710</v>
      </c>
      <c r="CL291" s="390"/>
      <c r="CM291" s="390"/>
      <c r="CN291" s="386"/>
      <c r="CO291" s="382" t="s">
        <v>224</v>
      </c>
      <c r="CP291" s="381"/>
      <c r="CQ291" s="381"/>
      <c r="CR291" s="381"/>
    </row>
    <row r="292" spans="1:96" x14ac:dyDescent="0.2">
      <c r="B292" s="747"/>
      <c r="C292" s="389" t="s">
        <v>272</v>
      </c>
      <c r="D292" s="388">
        <f>(AS292+BD292+BO292)/3</f>
        <v>3082.8482033241039</v>
      </c>
      <c r="E292" s="388">
        <f>(+AT292+BE292)/2</f>
        <v>0</v>
      </c>
      <c r="F292" s="388">
        <f>(+AU292+BF292)/2</f>
        <v>0</v>
      </c>
      <c r="G292" s="387"/>
      <c r="H292" s="382"/>
      <c r="I292" s="375">
        <f>ROUND(((+D292*Matrices!$C$64)+(D292*Matrices!$E$67))*Matrices!$D$59,0)</f>
        <v>676778</v>
      </c>
      <c r="J292" s="375">
        <f>ROUND(((+E292*Matrices!$D$64)+(E292*Matrices!$E$67))*Matrices!$D$59,0)</f>
        <v>0</v>
      </c>
      <c r="K292" s="375">
        <f>ROUND(((+F292*Matrices!$E$64)+(F292*Matrices!$E$67))*Matrices!$D$59,0)</f>
        <v>0</v>
      </c>
      <c r="M292" s="747"/>
      <c r="N292" s="389" t="s">
        <v>272</v>
      </c>
      <c r="O292" s="388">
        <f>(+BD292+BO292+BZ292)/3</f>
        <v>2492.1574829111382</v>
      </c>
      <c r="P292" s="388">
        <f>(+AT292+BE292+BP292)/3</f>
        <v>0</v>
      </c>
      <c r="Q292" s="388">
        <f>(+AU292+BF292+BQ292)/3</f>
        <v>0</v>
      </c>
      <c r="R292" s="387"/>
      <c r="S292" s="382"/>
      <c r="T292" s="375">
        <f>ROUND(((+O292*Matrices!$C$64)+(O292*Matrices!$E$67))*Matrices!$D$59,0)</f>
        <v>547103</v>
      </c>
      <c r="U292" s="375">
        <f>ROUND(((+P292*Matrices!$D$64)+(P292*Matrices!$E$67))*Matrices!$D$59,0)</f>
        <v>0</v>
      </c>
      <c r="V292" s="375">
        <f>ROUND(((+Q292*Matrices!$E$64)+(Q292*Matrices!$E$67))*Matrices!$D$59,0)</f>
        <v>0</v>
      </c>
      <c r="W292" s="387"/>
      <c r="X292" s="747"/>
      <c r="Y292" s="389" t="s">
        <v>272</v>
      </c>
      <c r="Z292" s="388">
        <f>(+BO292+BZ292+CK292)/3</f>
        <v>1693.8466666666666</v>
      </c>
      <c r="AA292" s="388">
        <f>(+BE292+BP292+CA292)/3</f>
        <v>0</v>
      </c>
      <c r="AB292" s="388">
        <f>(+BF292+BQ292+CB292)/3</f>
        <v>0</v>
      </c>
      <c r="AC292" s="387"/>
      <c r="AD292" s="382"/>
      <c r="AE292" s="375">
        <f>ROUND(((+Z292*Matrices!$C$64)+(Z292*Matrices!$E$67))*Matrices!$D$59,0)</f>
        <v>371850</v>
      </c>
      <c r="AF292" s="375">
        <f>ROUND(((+AA292*Matrices!$D$64)+(AA292*Matrices!$E$67))*Matrices!$D$59,0)</f>
        <v>0</v>
      </c>
      <c r="AG292" s="375">
        <f>ROUND(((+AB292*Matrices!$E$64)+(AB292*Matrices!$E$67))*Matrices!$D$59,0)</f>
        <v>0</v>
      </c>
      <c r="AI292" s="747"/>
      <c r="AJ292" s="389" t="s">
        <v>272</v>
      </c>
      <c r="AK292" s="388">
        <f t="shared" si="124"/>
        <v>-798.31081624447165</v>
      </c>
      <c r="AL292" s="388">
        <f t="shared" si="124"/>
        <v>0</v>
      </c>
      <c r="AM292" s="388">
        <f t="shared" si="124"/>
        <v>0</v>
      </c>
      <c r="AO292" s="370"/>
      <c r="AP292" s="386"/>
      <c r="AQ292" s="751"/>
      <c r="AR292" s="389" t="s">
        <v>273</v>
      </c>
      <c r="AS292" s="388">
        <f>AS291*BO293</f>
        <v>3392.6121612388979</v>
      </c>
      <c r="AT292" s="388"/>
      <c r="AU292" s="388"/>
      <c r="AV292" s="387"/>
      <c r="AW292" s="382"/>
      <c r="AX292" s="375">
        <f>ROUND(((+AS292*Matrices!$C$64)+(AS292*Matrices!$E$67))*Matrices!$D$59,0)</f>
        <v>744780</v>
      </c>
      <c r="AY292" s="375">
        <f>ROUND(((+AT292*Matrices!$D$64)+(AT292*Matrices!$E$67))*Matrices!$D$59,0)</f>
        <v>0</v>
      </c>
      <c r="AZ292" s="375">
        <f>ROUND(((+AU292*Matrices!$E$64)+(AU292*Matrices!$E$67))*Matrices!$D$59,0)</f>
        <v>0</v>
      </c>
      <c r="BA292" s="386"/>
      <c r="BB292" s="751"/>
      <c r="BC292" s="389" t="s">
        <v>273</v>
      </c>
      <c r="BD292" s="388">
        <v>3775.9324487334138</v>
      </c>
      <c r="BE292" s="388">
        <v>0</v>
      </c>
      <c r="BF292" s="388">
        <v>0</v>
      </c>
      <c r="BG292" s="387"/>
      <c r="BH292" s="382"/>
      <c r="BI292" s="375">
        <f>ROUND(((+BD292*Matrices!$C$64)+(BD292*Matrices!$E$67))*Matrices!$D$59,0)</f>
        <v>828930</v>
      </c>
      <c r="BJ292" s="375">
        <f>ROUND(((+BE292*Matrices!$D$64)+(BE292*Matrices!$E$67))*Matrices!$D$59,0)</f>
        <v>0</v>
      </c>
      <c r="BK292" s="375">
        <f>ROUND(((+BF292*Matrices!$E$64)+(BF292*Matrices!$E$67))*Matrices!$D$59,0)</f>
        <v>0</v>
      </c>
      <c r="BM292" s="751"/>
      <c r="BN292" s="389" t="s">
        <v>272</v>
      </c>
      <c r="BO292" s="388">
        <v>2080</v>
      </c>
      <c r="BP292" s="388"/>
      <c r="BQ292" s="388"/>
      <c r="BR292" s="387"/>
      <c r="BS292" s="382"/>
      <c r="BT292" s="375">
        <f>ROUND(((+BO292*Matrices!$C$64)+(BO292*Matrices!$E$67))*Matrices!$D$59,0)</f>
        <v>456622</v>
      </c>
      <c r="BU292" s="375">
        <f>ROUND(((+BP292*Matrices!$D$64)+(BP292*Matrices!$E$67))*Matrices!$D$59,0)</f>
        <v>0</v>
      </c>
      <c r="BV292" s="375">
        <f>ROUND(((+BQ292*Matrices!$E$64)+(BQ292*Matrices!$E$67))*Matrices!$D$59,0)</f>
        <v>0</v>
      </c>
      <c r="BW292" s="386"/>
      <c r="BX292" s="751"/>
      <c r="BY292" s="389" t="s">
        <v>272</v>
      </c>
      <c r="BZ292" s="388">
        <v>1620.54</v>
      </c>
      <c r="CA292" s="388"/>
      <c r="CB292" s="388"/>
      <c r="CC292" s="387"/>
      <c r="CD292" s="382"/>
      <c r="CE292" s="375">
        <f>ROUND(((+BZ292*Matrices!$C$64)+(BZ292*Matrices!$E$67))*Matrices!$D$59,0)</f>
        <v>355757</v>
      </c>
      <c r="CF292" s="375">
        <f>ROUND(((+CA292*Matrices!$D$64)+(CA292*Matrices!$E$67))*Matrices!$D$59,0)</f>
        <v>0</v>
      </c>
      <c r="CG292" s="375">
        <f>ROUND(((+CB292*Matrices!$E$64)+(CB292*Matrices!$E$67))*Matrices!$D$59,0)</f>
        <v>0</v>
      </c>
      <c r="CH292" s="386"/>
      <c r="CI292" s="751"/>
      <c r="CJ292" s="389" t="s">
        <v>272</v>
      </c>
      <c r="CK292" s="388">
        <f>'AY2013-14-end_of_course'!D63</f>
        <v>1381</v>
      </c>
      <c r="CL292" s="388"/>
      <c r="CM292" s="388"/>
      <c r="CN292" s="387"/>
      <c r="CO292" s="382"/>
      <c r="CP292" s="375">
        <f>ROUND(((+CK292*Matrices!$C$64)+(CK292*Matrices!$E$67))*Matrices!$D$59,0)</f>
        <v>303171</v>
      </c>
      <c r="CQ292" s="375">
        <f>ROUND(((+CL292*Matrices!$D$64)+(CL292*Matrices!$E$67))*Matrices!$D$59,0)</f>
        <v>0</v>
      </c>
      <c r="CR292" s="375">
        <f>ROUND(((+CM292*Matrices!$E$64)+(CM292*Matrices!$E$67))*Matrices!$D$59,0)</f>
        <v>0</v>
      </c>
    </row>
    <row r="293" spans="1:96" x14ac:dyDescent="0.2">
      <c r="B293" s="748"/>
      <c r="C293" s="385" t="s">
        <v>270</v>
      </c>
      <c r="D293" s="384">
        <f>D292/D291</f>
        <v>0.94522403903851104</v>
      </c>
      <c r="E293" s="384">
        <f>IFERROR(E292/E291,0)</f>
        <v>0</v>
      </c>
      <c r="F293" s="384">
        <f>IFERROR(F292/F291,0)</f>
        <v>0</v>
      </c>
      <c r="G293" s="383"/>
      <c r="H293" s="382"/>
      <c r="I293" s="381"/>
      <c r="J293" s="381"/>
      <c r="K293" s="381"/>
      <c r="M293" s="748"/>
      <c r="N293" s="385" t="s">
        <v>270</v>
      </c>
      <c r="O293" s="384">
        <f>O292/O291</f>
        <v>0.93837118904718098</v>
      </c>
      <c r="P293" s="384">
        <f>IFERROR(P292/P291,0)</f>
        <v>0</v>
      </c>
      <c r="Q293" s="384">
        <f>IFERROR(Q292/Q291,0)</f>
        <v>0</v>
      </c>
      <c r="R293" s="383"/>
      <c r="S293" s="382"/>
      <c r="T293" s="381"/>
      <c r="U293" s="381"/>
      <c r="V293" s="381"/>
      <c r="W293" s="383"/>
      <c r="X293" s="748"/>
      <c r="Y293" s="385" t="s">
        <v>270</v>
      </c>
      <c r="Z293" s="384">
        <f>Z292/Z291</f>
        <v>1.0882407109968948</v>
      </c>
      <c r="AA293" s="384">
        <f>IFERROR(AA292/AA291,0)</f>
        <v>0</v>
      </c>
      <c r="AB293" s="384">
        <f>IFERROR(AB292/AB291,0)</f>
        <v>0</v>
      </c>
      <c r="AC293" s="383"/>
      <c r="AD293" s="382"/>
      <c r="AE293" s="381"/>
      <c r="AF293" s="381"/>
      <c r="AG293" s="381"/>
      <c r="AI293" s="748"/>
      <c r="AJ293" s="385"/>
      <c r="AK293" s="384"/>
      <c r="AL293" s="384"/>
      <c r="AM293" s="384"/>
      <c r="AO293" s="370"/>
      <c r="AP293" s="386"/>
      <c r="AQ293" s="752"/>
      <c r="AR293" s="385" t="s">
        <v>271</v>
      </c>
      <c r="AS293" s="384">
        <f>IFERROR(AS292/AS291,0)</f>
        <v>0.94739239353222504</v>
      </c>
      <c r="AT293" s="384">
        <f>IFERROR(AT292/AT291,0)</f>
        <v>0</v>
      </c>
      <c r="AU293" s="384">
        <f>IFERROR(AU292/AU291,0)</f>
        <v>0</v>
      </c>
      <c r="AV293" s="383"/>
      <c r="AW293" s="382"/>
      <c r="AX293" s="381"/>
      <c r="AY293" s="381"/>
      <c r="AZ293" s="381"/>
      <c r="BA293" s="386"/>
      <c r="BB293" s="752"/>
      <c r="BC293" s="385" t="s">
        <v>271</v>
      </c>
      <c r="BD293" s="384">
        <f>IFERROR(BD292/BD291,0)</f>
        <v>0.94209891435464421</v>
      </c>
      <c r="BE293" s="384">
        <f>IFERROR(BE292/BE291,0)</f>
        <v>0</v>
      </c>
      <c r="BF293" s="384">
        <f>IFERROR(BF292/BF291,0)</f>
        <v>0</v>
      </c>
      <c r="BG293" s="383"/>
      <c r="BH293" s="382"/>
      <c r="BI293" s="381"/>
      <c r="BJ293" s="381"/>
      <c r="BK293" s="381"/>
      <c r="BM293" s="752"/>
      <c r="BN293" s="385" t="s">
        <v>270</v>
      </c>
      <c r="BO293" s="384">
        <f>IFERROR(BO292/BO291,0)</f>
        <v>0.94739239353222504</v>
      </c>
      <c r="BP293" s="384">
        <f>IFERROR(BP292/BP291,0)</f>
        <v>0</v>
      </c>
      <c r="BQ293" s="384">
        <f>IFERROR(BQ292/BQ291,0)</f>
        <v>0</v>
      </c>
      <c r="BR293" s="383"/>
      <c r="BS293" s="382"/>
      <c r="BT293" s="381"/>
      <c r="BU293" s="381"/>
      <c r="BV293" s="381"/>
      <c r="BW293" s="386"/>
      <c r="BX293" s="752"/>
      <c r="BY293" s="385" t="s">
        <v>270</v>
      </c>
      <c r="BZ293" s="384">
        <f>BZ292/BZ291</f>
        <v>0.91867346938775507</v>
      </c>
      <c r="CA293" s="384" t="str">
        <f>IFERROR(CA292/CA291,"")</f>
        <v/>
      </c>
      <c r="CB293" s="384" t="str">
        <f>IFERROR(CB292/CB291,"")</f>
        <v/>
      </c>
      <c r="CC293" s="383"/>
      <c r="CD293" s="382"/>
      <c r="CE293" s="381"/>
      <c r="CF293" s="381"/>
      <c r="CG293" s="381"/>
      <c r="CH293" s="386"/>
      <c r="CI293" s="752"/>
      <c r="CJ293" s="385" t="s">
        <v>270</v>
      </c>
      <c r="CK293" s="384">
        <f>CK292/CK291</f>
        <v>1.9450704225352113</v>
      </c>
      <c r="CL293" s="384" t="str">
        <f>IFERROR(CL292/CL291,"")</f>
        <v/>
      </c>
      <c r="CM293" s="384" t="str">
        <f>IFERROR(CM292/CM291,"")</f>
        <v/>
      </c>
      <c r="CN293" s="383"/>
      <c r="CO293" s="382"/>
      <c r="CP293" s="381"/>
      <c r="CQ293" s="381"/>
      <c r="CR293" s="381"/>
    </row>
    <row r="294" spans="1:96" x14ac:dyDescent="0.2">
      <c r="B294" s="746" t="s">
        <v>223</v>
      </c>
      <c r="C294" s="391" t="s">
        <v>274</v>
      </c>
      <c r="D294" s="390">
        <f>(AS294+BD294+BO294)/3</f>
        <v>1597.6666666666667</v>
      </c>
      <c r="E294" s="390">
        <f>(+AT294+BE294)/2</f>
        <v>0</v>
      </c>
      <c r="F294" s="390">
        <f>(+AU294+BF294)/2</f>
        <v>0</v>
      </c>
      <c r="G294" s="386"/>
      <c r="H294" s="382" t="s">
        <v>223</v>
      </c>
      <c r="I294" s="381"/>
      <c r="J294" s="381"/>
      <c r="K294" s="381"/>
      <c r="M294" s="746" t="s">
        <v>223</v>
      </c>
      <c r="N294" s="391" t="s">
        <v>274</v>
      </c>
      <c r="O294" s="390">
        <f>(+BD294+BO294+BZ294)/3</f>
        <v>1623</v>
      </c>
      <c r="P294" s="390">
        <f>(+AT294+BE294+BP294)/3</f>
        <v>0</v>
      </c>
      <c r="Q294" s="390">
        <f>(+AU294+BF294+BQ294)/3</f>
        <v>0</v>
      </c>
      <c r="R294" s="386"/>
      <c r="S294" s="382" t="s">
        <v>223</v>
      </c>
      <c r="T294" s="381"/>
      <c r="U294" s="381"/>
      <c r="V294" s="381"/>
      <c r="W294" s="386"/>
      <c r="X294" s="746" t="s">
        <v>223</v>
      </c>
      <c r="Y294" s="391" t="s">
        <v>274</v>
      </c>
      <c r="Z294" s="390">
        <f>(+BO294+BZ294+CK294)/3</f>
        <v>1270.8333333333333</v>
      </c>
      <c r="AA294" s="390">
        <f>(+BE294+BP294+CA294)/3</f>
        <v>0</v>
      </c>
      <c r="AB294" s="390">
        <f>(+BF294+BQ294+CB294)/3</f>
        <v>0</v>
      </c>
      <c r="AC294" s="386"/>
      <c r="AD294" s="382" t="s">
        <v>223</v>
      </c>
      <c r="AE294" s="381"/>
      <c r="AF294" s="381"/>
      <c r="AG294" s="381"/>
      <c r="AI294" s="746" t="s">
        <v>223</v>
      </c>
      <c r="AJ294" s="391" t="s">
        <v>274</v>
      </c>
      <c r="AK294" s="390">
        <f t="shared" ref="AK294:AM295" si="125">IFERROR(Z294-O294,0)</f>
        <v>-352.16666666666674</v>
      </c>
      <c r="AL294" s="390">
        <f t="shared" si="125"/>
        <v>0</v>
      </c>
      <c r="AM294" s="390">
        <f t="shared" si="125"/>
        <v>0</v>
      </c>
      <c r="AO294" s="370"/>
      <c r="AP294" s="386"/>
      <c r="AQ294" s="746" t="s">
        <v>223</v>
      </c>
      <c r="AR294" s="391" t="s">
        <v>275</v>
      </c>
      <c r="AS294" s="390">
        <v>1607</v>
      </c>
      <c r="AT294" s="390"/>
      <c r="AU294" s="390"/>
      <c r="AV294" s="386"/>
      <c r="AW294" s="382" t="s">
        <v>223</v>
      </c>
      <c r="AX294" s="381"/>
      <c r="AY294" s="381"/>
      <c r="AZ294" s="381"/>
      <c r="BA294" s="386"/>
      <c r="BB294" s="746" t="s">
        <v>223</v>
      </c>
      <c r="BC294" s="391" t="s">
        <v>275</v>
      </c>
      <c r="BD294" s="390">
        <v>1813</v>
      </c>
      <c r="BE294" s="390">
        <v>0</v>
      </c>
      <c r="BF294" s="390">
        <v>0</v>
      </c>
      <c r="BG294" s="386"/>
      <c r="BH294" s="382" t="s">
        <v>223</v>
      </c>
      <c r="BI294" s="381"/>
      <c r="BJ294" s="381"/>
      <c r="BK294" s="381"/>
      <c r="BM294" s="746" t="s">
        <v>223</v>
      </c>
      <c r="BN294" s="391" t="s">
        <v>274</v>
      </c>
      <c r="BO294" s="390">
        <v>1373</v>
      </c>
      <c r="BP294" s="390"/>
      <c r="BQ294" s="390"/>
      <c r="BR294" s="386"/>
      <c r="BS294" s="382" t="s">
        <v>223</v>
      </c>
      <c r="BT294" s="381"/>
      <c r="BU294" s="381"/>
      <c r="BV294" s="381"/>
      <c r="BW294" s="386"/>
      <c r="BX294" s="746" t="s">
        <v>223</v>
      </c>
      <c r="BY294" s="391" t="s">
        <v>274</v>
      </c>
      <c r="BZ294" s="390">
        <v>1683</v>
      </c>
      <c r="CA294" s="390"/>
      <c r="CB294" s="390"/>
      <c r="CC294" s="386"/>
      <c r="CD294" s="382" t="s">
        <v>223</v>
      </c>
      <c r="CE294" s="381"/>
      <c r="CF294" s="381"/>
      <c r="CG294" s="381"/>
      <c r="CH294" s="386"/>
      <c r="CI294" s="746" t="s">
        <v>223</v>
      </c>
      <c r="CJ294" s="391" t="s">
        <v>274</v>
      </c>
      <c r="CK294" s="390">
        <f>'AY2013-14-Census'!D64</f>
        <v>756.5</v>
      </c>
      <c r="CL294" s="390"/>
      <c r="CM294" s="390"/>
      <c r="CN294" s="386"/>
      <c r="CO294" s="382" t="s">
        <v>223</v>
      </c>
      <c r="CP294" s="381"/>
      <c r="CQ294" s="381"/>
      <c r="CR294" s="381"/>
    </row>
    <row r="295" spans="1:96" x14ac:dyDescent="0.2">
      <c r="B295" s="747"/>
      <c r="C295" s="389" t="s">
        <v>272</v>
      </c>
      <c r="D295" s="388">
        <f>(AS295+BD295+BO295)/3</f>
        <v>1521.119269297551</v>
      </c>
      <c r="E295" s="388">
        <f>(+AT295+BE295)/2</f>
        <v>0</v>
      </c>
      <c r="F295" s="388">
        <f>(+AU295+BF295)/2</f>
        <v>0</v>
      </c>
      <c r="G295" s="387"/>
      <c r="H295" s="382"/>
      <c r="I295" s="375">
        <f>ROUND(((+D295*Matrices!$C$65)+(D295*Matrices!$E$67))*Matrices!$D$59,0)</f>
        <v>519447</v>
      </c>
      <c r="J295" s="375">
        <f>ROUND(((+E295*Matrices!$D$65)+(E295*Matrices!$E$67))*Matrices!$D$59,0)</f>
        <v>0</v>
      </c>
      <c r="K295" s="375">
        <f>ROUND(((+F295*Matrices!$E$65)+(F295*Matrices!$E$67))*Matrices!$D$59,0)</f>
        <v>0</v>
      </c>
      <c r="M295" s="747"/>
      <c r="N295" s="389" t="s">
        <v>272</v>
      </c>
      <c r="O295" s="388">
        <f>(+BD295+BO295+BZ295)/3</f>
        <v>1549.4614445828145</v>
      </c>
      <c r="P295" s="388">
        <f>(+AT295+BE295+BP295)/3</f>
        <v>0</v>
      </c>
      <c r="Q295" s="388">
        <f>(+AU295+BF295+BQ295)/3</f>
        <v>0</v>
      </c>
      <c r="R295" s="387"/>
      <c r="S295" s="382"/>
      <c r="T295" s="375">
        <f>ROUND(((+O295*Matrices!$C$65)+(O295*Matrices!$E$67))*Matrices!$D$59,0)</f>
        <v>529126</v>
      </c>
      <c r="U295" s="375">
        <f>ROUND(((+P295*Matrices!$D$65)+(P295*Matrices!$E$67))*Matrices!$D$59,0)</f>
        <v>0</v>
      </c>
      <c r="V295" s="375">
        <f>ROUND(((+Q295*Matrices!$E$65)+(Q295*Matrices!$E$67))*Matrices!$D$59,0)</f>
        <v>0</v>
      </c>
      <c r="W295" s="387"/>
      <c r="X295" s="747"/>
      <c r="Y295" s="389" t="s">
        <v>272</v>
      </c>
      <c r="Z295" s="388">
        <f>(+BO295+BZ295+CK295)/3</f>
        <v>1251.8466666666666</v>
      </c>
      <c r="AA295" s="388">
        <f>(+BE295+BP295+CA295)/3</f>
        <v>0</v>
      </c>
      <c r="AB295" s="388">
        <f>(+BF295+BQ295+CB295)/3</f>
        <v>0</v>
      </c>
      <c r="AC295" s="387"/>
      <c r="AD295" s="382"/>
      <c r="AE295" s="375">
        <f>ROUND(((+Z295*Matrices!$C$65)+(Z295*Matrices!$E$67))*Matrices!$D$59,0)</f>
        <v>427493</v>
      </c>
      <c r="AF295" s="375">
        <f>ROUND(((+AA295*Matrices!$D$65)+(AA295*Matrices!$E$67))*Matrices!$D$59,0)</f>
        <v>0</v>
      </c>
      <c r="AG295" s="375">
        <f>ROUND(((+AB295*Matrices!$E$65)+(AB295*Matrices!$E$67))*Matrices!$D$59,0)</f>
        <v>0</v>
      </c>
      <c r="AI295" s="747"/>
      <c r="AJ295" s="389" t="s">
        <v>272</v>
      </c>
      <c r="AK295" s="388">
        <f t="shared" si="125"/>
        <v>-297.61477791614789</v>
      </c>
      <c r="AL295" s="388">
        <f t="shared" si="125"/>
        <v>0</v>
      </c>
      <c r="AM295" s="388">
        <f t="shared" si="125"/>
        <v>0</v>
      </c>
      <c r="AO295" s="370"/>
      <c r="AP295" s="386"/>
      <c r="AQ295" s="751"/>
      <c r="AR295" s="389" t="s">
        <v>273</v>
      </c>
      <c r="AS295" s="388">
        <f>AS294*BO296</f>
        <v>1507.5134741442098</v>
      </c>
      <c r="AT295" s="388"/>
      <c r="AU295" s="388"/>
      <c r="AV295" s="387"/>
      <c r="AW295" s="382"/>
      <c r="AX295" s="375">
        <f>ROUND(((+AS295*Matrices!$C$65)+(AS295*Matrices!$E$67))*Matrices!$D$59,0)</f>
        <v>514801</v>
      </c>
      <c r="AY295" s="375">
        <f>ROUND(((+AT295*Matrices!$D$65)+(AT295*Matrices!$E$67))*Matrices!$D$59,0)</f>
        <v>0</v>
      </c>
      <c r="AZ295" s="375">
        <f>ROUND(((+AU295*Matrices!$E$65)+(AU295*Matrices!$E$67))*Matrices!$D$59,0)</f>
        <v>0</v>
      </c>
      <c r="BA295" s="386"/>
      <c r="BB295" s="751"/>
      <c r="BC295" s="389" t="s">
        <v>273</v>
      </c>
      <c r="BD295" s="388">
        <v>1767.8443337484434</v>
      </c>
      <c r="BE295" s="388">
        <v>0</v>
      </c>
      <c r="BF295" s="388">
        <v>0</v>
      </c>
      <c r="BG295" s="387"/>
      <c r="BH295" s="382"/>
      <c r="BI295" s="375">
        <f>ROUND(((+BD295*Matrices!$C$65)+(BD295*Matrices!$E$67))*Matrices!$D$59,0)</f>
        <v>603701</v>
      </c>
      <c r="BJ295" s="375">
        <f>ROUND(((+BE295*Matrices!$D$65)+(BE295*Matrices!$E$67))*Matrices!$D$59,0)</f>
        <v>0</v>
      </c>
      <c r="BK295" s="375">
        <f>ROUND(((+BF295*Matrices!$E$65)+(BF295*Matrices!$E$67))*Matrices!$D$59,0)</f>
        <v>0</v>
      </c>
      <c r="BM295" s="751"/>
      <c r="BN295" s="389" t="s">
        <v>272</v>
      </c>
      <c r="BO295" s="388">
        <v>1288</v>
      </c>
      <c r="BP295" s="388"/>
      <c r="BQ295" s="388"/>
      <c r="BR295" s="387"/>
      <c r="BS295" s="382"/>
      <c r="BT295" s="375">
        <f>ROUND(((+BO295*Matrices!$C$65)+(BO295*Matrices!$E$67))*Matrices!$D$59,0)</f>
        <v>439839</v>
      </c>
      <c r="BU295" s="375">
        <f>ROUND(((+BP295*Matrices!$D$65)+(BP295*Matrices!$E$67))*Matrices!$D$59,0)</f>
        <v>0</v>
      </c>
      <c r="BV295" s="375">
        <f>ROUND(((+BQ295*Matrices!$E$65)+(BQ295*Matrices!$E$67))*Matrices!$D$59,0)</f>
        <v>0</v>
      </c>
      <c r="BW295" s="386"/>
      <c r="BX295" s="751"/>
      <c r="BY295" s="389" t="s">
        <v>272</v>
      </c>
      <c r="BZ295" s="388">
        <v>1592.54</v>
      </c>
      <c r="CA295" s="388"/>
      <c r="CB295" s="388"/>
      <c r="CC295" s="387"/>
      <c r="CD295" s="382"/>
      <c r="CE295" s="375">
        <f>ROUND(((+BZ295*Matrices!$C$65)+(BZ295*Matrices!$E$67))*Matrices!$D$59,0)</f>
        <v>543836</v>
      </c>
      <c r="CF295" s="375">
        <f>ROUND(((+CA295*Matrices!$D$65)+(CA295*Matrices!$E$67))*Matrices!$D$59,0)</f>
        <v>0</v>
      </c>
      <c r="CG295" s="375">
        <f>ROUND(((+CB295*Matrices!$E$65)+(CB295*Matrices!$E$67))*Matrices!$D$59,0)</f>
        <v>0</v>
      </c>
      <c r="CH295" s="386"/>
      <c r="CI295" s="751"/>
      <c r="CJ295" s="389" t="s">
        <v>272</v>
      </c>
      <c r="CK295" s="388">
        <f>'AY2013-14-end_of_course'!D64</f>
        <v>875</v>
      </c>
      <c r="CL295" s="388"/>
      <c r="CM295" s="388"/>
      <c r="CN295" s="387"/>
      <c r="CO295" s="382"/>
      <c r="CP295" s="375">
        <f>ROUND(((+CK295*Matrices!$C$65)+(CK295*Matrices!$E$67))*Matrices!$D$59,0)</f>
        <v>298804</v>
      </c>
      <c r="CQ295" s="375">
        <f>ROUND(((+CL295*Matrices!$D$65)+(CL295*Matrices!$E$67))*Matrices!$D$59,0)</f>
        <v>0</v>
      </c>
      <c r="CR295" s="375">
        <f>ROUND(((+CM295*Matrices!$E$65)+(CM295*Matrices!$E$67))*Matrices!$D$59,0)</f>
        <v>0</v>
      </c>
    </row>
    <row r="296" spans="1:96" x14ac:dyDescent="0.2">
      <c r="B296" s="748"/>
      <c r="C296" s="385" t="s">
        <v>270</v>
      </c>
      <c r="D296" s="384">
        <f>D295/D294</f>
        <v>0.95208800498490564</v>
      </c>
      <c r="E296" s="384">
        <f>IFERROR(E295/E294,0)</f>
        <v>0</v>
      </c>
      <c r="F296" s="384">
        <f>IFERROR(F295/F294,0)</f>
        <v>0</v>
      </c>
      <c r="G296" s="383"/>
      <c r="H296" s="382"/>
      <c r="I296" s="381"/>
      <c r="J296" s="381"/>
      <c r="K296" s="381"/>
      <c r="M296" s="748"/>
      <c r="N296" s="385" t="s">
        <v>270</v>
      </c>
      <c r="O296" s="384">
        <f>O295/O294</f>
        <v>0.95468973788220235</v>
      </c>
      <c r="P296" s="384">
        <f>IFERROR(P295/P294,0)</f>
        <v>0</v>
      </c>
      <c r="Q296" s="384">
        <f>IFERROR(Q295/Q294,0)</f>
        <v>0</v>
      </c>
      <c r="R296" s="383"/>
      <c r="S296" s="382"/>
      <c r="T296" s="381"/>
      <c r="U296" s="381"/>
      <c r="V296" s="381"/>
      <c r="W296" s="383"/>
      <c r="X296" s="748"/>
      <c r="Y296" s="385" t="s">
        <v>270</v>
      </c>
      <c r="Z296" s="384">
        <f>Z295/Z294</f>
        <v>0.98505967213114753</v>
      </c>
      <c r="AA296" s="384">
        <f>IFERROR(AA295/AA294,0)</f>
        <v>0</v>
      </c>
      <c r="AB296" s="384">
        <f>IFERROR(AB295/AB294,0)</f>
        <v>0</v>
      </c>
      <c r="AC296" s="383"/>
      <c r="AD296" s="382"/>
      <c r="AE296" s="381"/>
      <c r="AF296" s="381"/>
      <c r="AG296" s="381"/>
      <c r="AI296" s="748"/>
      <c r="AJ296" s="385"/>
      <c r="AK296" s="384"/>
      <c r="AL296" s="384"/>
      <c r="AM296" s="384"/>
      <c r="AO296" s="370"/>
      <c r="AP296" s="386"/>
      <c r="AQ296" s="752"/>
      <c r="AR296" s="385" t="s">
        <v>271</v>
      </c>
      <c r="AS296" s="384">
        <f>IFERROR(AS295/AS294,0)</f>
        <v>0.93809176984705023</v>
      </c>
      <c r="AT296" s="384">
        <f>IFERROR(AT295/AT294,0)</f>
        <v>0</v>
      </c>
      <c r="AU296" s="384">
        <f>IFERROR(AU295/AU294,0)</f>
        <v>0</v>
      </c>
      <c r="AV296" s="383"/>
      <c r="AW296" s="382"/>
      <c r="AX296" s="381"/>
      <c r="AY296" s="381"/>
      <c r="AZ296" s="381"/>
      <c r="BA296" s="386"/>
      <c r="BB296" s="752"/>
      <c r="BC296" s="385" t="s">
        <v>271</v>
      </c>
      <c r="BD296" s="384">
        <f>IFERROR(BD295/BD294,0)</f>
        <v>0.97509339975093401</v>
      </c>
      <c r="BE296" s="384">
        <f>IFERROR(BE295/BE294,0)</f>
        <v>0</v>
      </c>
      <c r="BF296" s="384">
        <f>IFERROR(BF295/BF294,0)</f>
        <v>0</v>
      </c>
      <c r="BG296" s="383"/>
      <c r="BH296" s="382"/>
      <c r="BI296" s="381"/>
      <c r="BJ296" s="381"/>
      <c r="BK296" s="381"/>
      <c r="BM296" s="752"/>
      <c r="BN296" s="385" t="s">
        <v>270</v>
      </c>
      <c r="BO296" s="384">
        <f>IFERROR(BO295/BO294,0)</f>
        <v>0.93809176984705023</v>
      </c>
      <c r="BP296" s="384">
        <f>IFERROR(BP295/BP294,0)</f>
        <v>0</v>
      </c>
      <c r="BQ296" s="384">
        <f>IFERROR(BQ295/BQ294,0)</f>
        <v>0</v>
      </c>
      <c r="BR296" s="383"/>
      <c r="BS296" s="382"/>
      <c r="BT296" s="381"/>
      <c r="BU296" s="381"/>
      <c r="BV296" s="381"/>
      <c r="BW296" s="386"/>
      <c r="BX296" s="752"/>
      <c r="BY296" s="385" t="s">
        <v>270</v>
      </c>
      <c r="BZ296" s="384">
        <f>BZ295/BZ294</f>
        <v>0.94625074272133092</v>
      </c>
      <c r="CA296" s="384" t="str">
        <f>IFERROR(CA295/CA294,"")</f>
        <v/>
      </c>
      <c r="CB296" s="384" t="str">
        <f>IFERROR(CB295/CB294,"")</f>
        <v/>
      </c>
      <c r="CC296" s="383"/>
      <c r="CD296" s="382"/>
      <c r="CE296" s="381"/>
      <c r="CF296" s="381"/>
      <c r="CG296" s="381"/>
      <c r="CH296" s="386"/>
      <c r="CI296" s="752"/>
      <c r="CJ296" s="385" t="s">
        <v>270</v>
      </c>
      <c r="CK296" s="384">
        <f>CK295/CK294</f>
        <v>1.1566424322538005</v>
      </c>
      <c r="CL296" s="384" t="str">
        <f>IFERROR(CL295/CL294,"")</f>
        <v/>
      </c>
      <c r="CM296" s="384" t="str">
        <f>IFERROR(CM295/CM294,"")</f>
        <v/>
      </c>
      <c r="CN296" s="383"/>
      <c r="CO296" s="382"/>
      <c r="CP296" s="381"/>
      <c r="CQ296" s="381"/>
      <c r="CR296" s="381"/>
    </row>
    <row r="297" spans="1:96" x14ac:dyDescent="0.2">
      <c r="B297" s="380" t="s">
        <v>141</v>
      </c>
      <c r="C297" s="379"/>
      <c r="D297" s="378">
        <f>D295+D292+D289</f>
        <v>18878.382117911104</v>
      </c>
      <c r="E297" s="378">
        <f>E295+E292+E289</f>
        <v>0</v>
      </c>
      <c r="F297" s="378">
        <f>F295+F292+F289</f>
        <v>0</v>
      </c>
      <c r="G297" s="377"/>
      <c r="H297" s="376" t="s">
        <v>141</v>
      </c>
      <c r="I297" s="375">
        <f>I289+I292+I295</f>
        <v>3389774</v>
      </c>
      <c r="J297" s="375">
        <f>J289+J292+J295</f>
        <v>0</v>
      </c>
      <c r="K297" s="375">
        <f>K289+K292+K295</f>
        <v>0</v>
      </c>
      <c r="M297" s="380" t="s">
        <v>141</v>
      </c>
      <c r="N297" s="379"/>
      <c r="O297" s="378">
        <f>O295+O292+O289</f>
        <v>17543.026418121503</v>
      </c>
      <c r="P297" s="378">
        <f>P295+P292+P289</f>
        <v>0</v>
      </c>
      <c r="Q297" s="378">
        <f>Q295+Q292+Q289</f>
        <v>0</v>
      </c>
      <c r="R297" s="377"/>
      <c r="S297" s="376" t="s">
        <v>141</v>
      </c>
      <c r="T297" s="375">
        <f>T289+T292+T295</f>
        <v>3150990</v>
      </c>
      <c r="U297" s="375">
        <f>U289+U292+U295</f>
        <v>0</v>
      </c>
      <c r="V297" s="375">
        <f>V289+V292+V295</f>
        <v>0</v>
      </c>
      <c r="W297" s="377"/>
      <c r="X297" s="380" t="s">
        <v>141</v>
      </c>
      <c r="Y297" s="379"/>
      <c r="Z297" s="378">
        <f>Z295+Z292+Z289</f>
        <v>14850.146965333332</v>
      </c>
      <c r="AA297" s="378">
        <f>AA295+AA292+AA289</f>
        <v>0</v>
      </c>
      <c r="AB297" s="378">
        <f>AB295+AB292+AB289</f>
        <v>0</v>
      </c>
      <c r="AC297" s="377"/>
      <c r="AD297" s="376" t="s">
        <v>141</v>
      </c>
      <c r="AE297" s="375">
        <f>AE289+AE292+AE295</f>
        <v>2628700</v>
      </c>
      <c r="AF297" s="375">
        <f>AF289+AF292+AF295</f>
        <v>0</v>
      </c>
      <c r="AG297" s="375">
        <f>AG289+AG292+AG295</f>
        <v>0</v>
      </c>
      <c r="AI297" s="380" t="s">
        <v>141</v>
      </c>
      <c r="AJ297" s="379"/>
      <c r="AK297" s="378">
        <f>AK295+AK292+AK289</f>
        <v>-2692.8794527881719</v>
      </c>
      <c r="AL297" s="378">
        <f>AL295+AL292+AL289</f>
        <v>0</v>
      </c>
      <c r="AM297" s="378">
        <f>AM295+AM292+AM289</f>
        <v>0</v>
      </c>
      <c r="AO297" s="370"/>
      <c r="AP297" s="374"/>
      <c r="AQ297" s="380" t="s">
        <v>141</v>
      </c>
      <c r="AR297" s="379"/>
      <c r="AS297" s="378">
        <f>AS295+AS292+AS289</f>
        <v>20067.177099368793</v>
      </c>
      <c r="AT297" s="378">
        <f>AT295+AT292+AT289</f>
        <v>0</v>
      </c>
      <c r="AU297" s="378">
        <f>AU295+AU292+AU289</f>
        <v>0</v>
      </c>
      <c r="AV297" s="377"/>
      <c r="AW297" s="376" t="s">
        <v>141</v>
      </c>
      <c r="AX297" s="375">
        <f>AX289+AX292+AX295</f>
        <v>3590302</v>
      </c>
      <c r="AY297" s="375">
        <f>AY289+AY292+AY295</f>
        <v>0</v>
      </c>
      <c r="AZ297" s="375">
        <f>AZ289+AZ292+AZ295</f>
        <v>0</v>
      </c>
      <c r="BA297" s="374"/>
      <c r="BB297" s="380" t="s">
        <v>141</v>
      </c>
      <c r="BC297" s="379"/>
      <c r="BD297" s="378">
        <f>BD295+BD292+BD289</f>
        <v>19559.638358364515</v>
      </c>
      <c r="BE297" s="378">
        <f>BE295+BE292+BE289</f>
        <v>0</v>
      </c>
      <c r="BF297" s="378">
        <f>BF295+BF292+BF289</f>
        <v>0</v>
      </c>
      <c r="BG297" s="377"/>
      <c r="BH297" s="376" t="s">
        <v>141</v>
      </c>
      <c r="BI297" s="375">
        <f>BI289+BI292+BI295</f>
        <v>3586448</v>
      </c>
      <c r="BJ297" s="375">
        <f>BJ289+BJ292+BJ295</f>
        <v>0</v>
      </c>
      <c r="BK297" s="375">
        <f>BK289+BK292+BK295</f>
        <v>0</v>
      </c>
      <c r="BM297" s="380" t="s">
        <v>141</v>
      </c>
      <c r="BN297" s="379"/>
      <c r="BO297" s="378">
        <f>BO295+BO292+BO289</f>
        <v>17008.330895999999</v>
      </c>
      <c r="BP297" s="378">
        <f>BP295+BP292+BP289</f>
        <v>0</v>
      </c>
      <c r="BQ297" s="378">
        <f>BQ295+BQ292+BQ289</f>
        <v>0</v>
      </c>
      <c r="BR297" s="377"/>
      <c r="BS297" s="376" t="s">
        <v>141</v>
      </c>
      <c r="BT297" s="375">
        <f>BT289+BT292+BT295</f>
        <v>2992571</v>
      </c>
      <c r="BU297" s="375">
        <f>BU289+BU292+BU295</f>
        <v>0</v>
      </c>
      <c r="BV297" s="375">
        <f>BV289+BV292+BV295</f>
        <v>0</v>
      </c>
      <c r="BW297" s="374"/>
      <c r="BX297" s="380" t="s">
        <v>141</v>
      </c>
      <c r="BY297" s="379"/>
      <c r="BZ297" s="378">
        <f>BZ295+BZ292+BZ289</f>
        <v>16061.11</v>
      </c>
      <c r="CA297" s="378">
        <f>CA295+CA292+CA289</f>
        <v>0</v>
      </c>
      <c r="CB297" s="378">
        <f>CB295+CB292+CB289</f>
        <v>0</v>
      </c>
      <c r="CC297" s="377"/>
      <c r="CD297" s="376" t="s">
        <v>141</v>
      </c>
      <c r="CE297" s="375">
        <f>CE289+CE292+CE295</f>
        <v>2873950</v>
      </c>
      <c r="CF297" s="375">
        <f>CF289+CF292+CF295</f>
        <v>0</v>
      </c>
      <c r="CG297" s="375">
        <f>CG289+CG292+CG295</f>
        <v>0</v>
      </c>
      <c r="CH297" s="374"/>
      <c r="CI297" s="380" t="s">
        <v>141</v>
      </c>
      <c r="CJ297" s="379"/>
      <c r="CK297" s="378">
        <f>CK295+CK292+CK289</f>
        <v>11481</v>
      </c>
      <c r="CL297" s="378">
        <f>CL295+CL292+CL289</f>
        <v>0</v>
      </c>
      <c r="CM297" s="378">
        <f>CM295+CM292+CM289</f>
        <v>0</v>
      </c>
      <c r="CN297" s="377"/>
      <c r="CO297" s="376" t="s">
        <v>141</v>
      </c>
      <c r="CP297" s="375">
        <f>CP289+CP292+CP295</f>
        <v>2019581</v>
      </c>
      <c r="CQ297" s="375">
        <f>CQ289+CQ292+CQ295</f>
        <v>0</v>
      </c>
      <c r="CR297" s="375">
        <f>CR289+CR292+CR295</f>
        <v>0</v>
      </c>
    </row>
    <row r="298" spans="1:96" x14ac:dyDescent="0.2">
      <c r="D298" s="373" t="s">
        <v>269</v>
      </c>
      <c r="E298" s="373"/>
      <c r="F298" s="350">
        <f>SUM(D297:F297)</f>
        <v>18878.382117911104</v>
      </c>
      <c r="G298" s="350"/>
      <c r="H298" s="369"/>
      <c r="I298" s="372" t="s">
        <v>268</v>
      </c>
      <c r="J298" s="371"/>
      <c r="K298" s="368">
        <f>SUM(I297:K297)</f>
        <v>3389774</v>
      </c>
      <c r="O298" s="373" t="s">
        <v>269</v>
      </c>
      <c r="P298" s="373"/>
      <c r="Q298" s="350">
        <f>SUM(O297:Q297)</f>
        <v>17543.026418121503</v>
      </c>
      <c r="R298" s="350"/>
      <c r="S298" s="369"/>
      <c r="T298" s="372" t="s">
        <v>268</v>
      </c>
      <c r="U298" s="371"/>
      <c r="V298" s="368">
        <f>SUM(T297:V297)</f>
        <v>3150990</v>
      </c>
      <c r="W298" s="350"/>
      <c r="Z298" s="373" t="s">
        <v>269</v>
      </c>
      <c r="AA298" s="373"/>
      <c r="AB298" s="350">
        <f>SUM(Z297:AB297)</f>
        <v>14850.146965333332</v>
      </c>
      <c r="AC298" s="350"/>
      <c r="AD298" s="369"/>
      <c r="AE298" s="372" t="s">
        <v>268</v>
      </c>
      <c r="AF298" s="371"/>
      <c r="AG298" s="368">
        <f>SUM(AE297:AG297)</f>
        <v>2628700</v>
      </c>
      <c r="AK298" s="373" t="s">
        <v>269</v>
      </c>
      <c r="AL298" s="373"/>
      <c r="AM298" s="350">
        <f>SUM(AK297:AM297)</f>
        <v>-2692.8794527881719</v>
      </c>
      <c r="AO298" s="368">
        <f>ROUND(AG298-V298,0)</f>
        <v>-522290</v>
      </c>
      <c r="AP298" s="374"/>
      <c r="AS298" s="373" t="s">
        <v>269</v>
      </c>
      <c r="AT298" s="373"/>
      <c r="AU298" s="350">
        <f>SUM(AS297:AU297)</f>
        <v>20067.177099368793</v>
      </c>
      <c r="AV298" s="350"/>
      <c r="AW298" s="369"/>
      <c r="AX298" s="372" t="s">
        <v>268</v>
      </c>
      <c r="AY298" s="371"/>
      <c r="AZ298" s="368">
        <f>SUM(AX297:AZ297)</f>
        <v>3590302</v>
      </c>
      <c r="BA298" s="374"/>
      <c r="BD298" s="373" t="s">
        <v>269</v>
      </c>
      <c r="BE298" s="373"/>
      <c r="BF298" s="350">
        <f>SUM(BD297:BF297)</f>
        <v>19559.638358364515</v>
      </c>
      <c r="BG298" s="350"/>
      <c r="BH298" s="369"/>
      <c r="BI298" s="372" t="s">
        <v>268</v>
      </c>
      <c r="BJ298" s="371"/>
      <c r="BK298" s="368">
        <f>SUM(BI297:BK297)</f>
        <v>3586448</v>
      </c>
      <c r="BO298" s="373" t="s">
        <v>269</v>
      </c>
      <c r="BP298" s="373"/>
      <c r="BQ298" s="350">
        <f>SUM(BO297:BQ297)</f>
        <v>17008.330895999999</v>
      </c>
      <c r="BR298" s="350"/>
      <c r="BS298" s="369"/>
      <c r="BT298" s="372" t="s">
        <v>268</v>
      </c>
      <c r="BU298" s="371"/>
      <c r="BV298" s="368">
        <f>SUM(BT297:BV297)</f>
        <v>2992571</v>
      </c>
      <c r="BW298" s="374"/>
      <c r="BZ298" s="373" t="s">
        <v>269</v>
      </c>
      <c r="CA298" s="373"/>
      <c r="CB298" s="350">
        <f>SUM(BZ297:CB297)</f>
        <v>16061.11</v>
      </c>
      <c r="CC298" s="350"/>
      <c r="CD298" s="369"/>
      <c r="CE298" s="372" t="s">
        <v>268</v>
      </c>
      <c r="CF298" s="371"/>
      <c r="CG298" s="368">
        <f>SUM(CE297:CG297)</f>
        <v>2873950</v>
      </c>
      <c r="CH298" s="374"/>
      <c r="CK298" s="373" t="s">
        <v>269</v>
      </c>
      <c r="CL298" s="373"/>
      <c r="CM298" s="350">
        <f>SUM(CK297:CM297)</f>
        <v>11481</v>
      </c>
      <c r="CN298" s="350"/>
      <c r="CO298" s="369"/>
      <c r="CP298" s="372" t="s">
        <v>268</v>
      </c>
      <c r="CQ298" s="371"/>
      <c r="CR298" s="368">
        <f>SUM(CP297:CR297)</f>
        <v>2019581</v>
      </c>
    </row>
    <row r="299" spans="1:96" x14ac:dyDescent="0.2">
      <c r="H299" s="369"/>
      <c r="I299" s="369"/>
      <c r="J299" s="369"/>
      <c r="K299" s="369"/>
      <c r="S299" s="369"/>
      <c r="T299" s="369"/>
      <c r="U299" s="369"/>
      <c r="V299" s="369"/>
      <c r="AD299" s="369"/>
      <c r="AE299" s="369"/>
      <c r="AF299" s="369"/>
      <c r="AG299" s="369"/>
      <c r="AO299" s="370"/>
      <c r="AW299" s="369"/>
      <c r="AX299" s="369"/>
      <c r="AY299" s="369"/>
      <c r="AZ299" s="369"/>
      <c r="BH299" s="369"/>
      <c r="BI299" s="369"/>
      <c r="BJ299" s="369"/>
      <c r="BK299" s="369"/>
      <c r="BS299" s="369"/>
      <c r="BT299" s="369"/>
      <c r="BU299" s="369"/>
      <c r="BV299" s="369"/>
      <c r="CD299" s="369"/>
      <c r="CE299" s="369"/>
      <c r="CF299" s="369"/>
      <c r="CG299" s="369"/>
      <c r="CO299" s="369"/>
      <c r="CP299" s="369"/>
      <c r="CQ299" s="369"/>
      <c r="CR299" s="369"/>
    </row>
    <row r="300" spans="1:96" x14ac:dyDescent="0.2">
      <c r="A300" s="110" t="s">
        <v>95</v>
      </c>
      <c r="B300" s="402"/>
      <c r="C300" s="401"/>
      <c r="D300" s="749" t="s">
        <v>276</v>
      </c>
      <c r="E300" s="749"/>
      <c r="F300" s="750"/>
      <c r="G300" s="400"/>
      <c r="H300" s="393"/>
      <c r="I300" s="753" t="s">
        <v>276</v>
      </c>
      <c r="J300" s="754"/>
      <c r="K300" s="755"/>
      <c r="M300" s="402"/>
      <c r="N300" s="401"/>
      <c r="O300" s="749" t="s">
        <v>276</v>
      </c>
      <c r="P300" s="749"/>
      <c r="Q300" s="750"/>
      <c r="R300" s="400"/>
      <c r="S300" s="393"/>
      <c r="T300" s="753" t="s">
        <v>276</v>
      </c>
      <c r="U300" s="754"/>
      <c r="V300" s="755"/>
      <c r="W300" s="400"/>
      <c r="X300" s="402"/>
      <c r="Y300" s="401"/>
      <c r="Z300" s="749" t="s">
        <v>276</v>
      </c>
      <c r="AA300" s="749"/>
      <c r="AB300" s="750"/>
      <c r="AC300" s="400"/>
      <c r="AD300" s="393"/>
      <c r="AE300" s="753" t="s">
        <v>276</v>
      </c>
      <c r="AF300" s="754"/>
      <c r="AG300" s="755"/>
      <c r="AI300" s="402"/>
      <c r="AJ300" s="401"/>
      <c r="AK300" s="749" t="s">
        <v>276</v>
      </c>
      <c r="AL300" s="749"/>
      <c r="AM300" s="750"/>
      <c r="AO300" s="370"/>
      <c r="AP300" s="403"/>
      <c r="AQ300" s="402"/>
      <c r="AR300" s="401"/>
      <c r="AS300" s="756" t="s">
        <v>276</v>
      </c>
      <c r="AT300" s="756"/>
      <c r="AU300" s="757"/>
      <c r="AV300" s="400"/>
      <c r="AW300" s="393"/>
      <c r="AX300" s="753" t="s">
        <v>276</v>
      </c>
      <c r="AY300" s="754"/>
      <c r="AZ300" s="755"/>
      <c r="BA300" s="403"/>
      <c r="BB300" s="402"/>
      <c r="BC300" s="401"/>
      <c r="BD300" s="756" t="s">
        <v>276</v>
      </c>
      <c r="BE300" s="756"/>
      <c r="BF300" s="757"/>
      <c r="BG300" s="400"/>
      <c r="BH300" s="393"/>
      <c r="BI300" s="753" t="s">
        <v>276</v>
      </c>
      <c r="BJ300" s="754"/>
      <c r="BK300" s="755"/>
      <c r="BM300" s="402"/>
      <c r="BN300" s="401"/>
      <c r="BO300" s="756" t="s">
        <v>276</v>
      </c>
      <c r="BP300" s="756"/>
      <c r="BQ300" s="757"/>
      <c r="BR300" s="400"/>
      <c r="BS300" s="393"/>
      <c r="BT300" s="753" t="s">
        <v>276</v>
      </c>
      <c r="BU300" s="754"/>
      <c r="BV300" s="755"/>
      <c r="BW300" s="403"/>
      <c r="BX300" s="402"/>
      <c r="BY300" s="401"/>
      <c r="BZ300" s="756" t="s">
        <v>276</v>
      </c>
      <c r="CA300" s="756"/>
      <c r="CB300" s="757"/>
      <c r="CC300" s="400"/>
      <c r="CD300" s="393"/>
      <c r="CE300" s="753" t="s">
        <v>276</v>
      </c>
      <c r="CF300" s="754"/>
      <c r="CG300" s="755"/>
      <c r="CH300" s="403"/>
      <c r="CI300" s="402"/>
      <c r="CJ300" s="401"/>
      <c r="CK300" s="756" t="s">
        <v>276</v>
      </c>
      <c r="CL300" s="756"/>
      <c r="CM300" s="757"/>
      <c r="CN300" s="400"/>
      <c r="CO300" s="393"/>
      <c r="CP300" s="753" t="s">
        <v>276</v>
      </c>
      <c r="CQ300" s="754"/>
      <c r="CR300" s="755"/>
    </row>
    <row r="301" spans="1:96" x14ac:dyDescent="0.2">
      <c r="B301" s="398" t="s">
        <v>229</v>
      </c>
      <c r="C301" s="398"/>
      <c r="D301" s="397" t="s">
        <v>228</v>
      </c>
      <c r="E301" s="396" t="s">
        <v>227</v>
      </c>
      <c r="F301" s="396" t="s">
        <v>226</v>
      </c>
      <c r="G301" s="395"/>
      <c r="H301" s="394" t="s">
        <v>229</v>
      </c>
      <c r="I301" s="393" t="s">
        <v>228</v>
      </c>
      <c r="J301" s="392" t="s">
        <v>227</v>
      </c>
      <c r="K301" s="392" t="s">
        <v>226</v>
      </c>
      <c r="M301" s="398" t="s">
        <v>229</v>
      </c>
      <c r="N301" s="398"/>
      <c r="O301" s="397" t="s">
        <v>228</v>
      </c>
      <c r="P301" s="396" t="s">
        <v>227</v>
      </c>
      <c r="Q301" s="396" t="s">
        <v>226</v>
      </c>
      <c r="R301" s="395"/>
      <c r="S301" s="394" t="s">
        <v>229</v>
      </c>
      <c r="T301" s="393" t="s">
        <v>228</v>
      </c>
      <c r="U301" s="392" t="s">
        <v>227</v>
      </c>
      <c r="V301" s="392" t="s">
        <v>226</v>
      </c>
      <c r="W301" s="395"/>
      <c r="X301" s="398" t="s">
        <v>229</v>
      </c>
      <c r="Y301" s="398"/>
      <c r="Z301" s="397" t="s">
        <v>228</v>
      </c>
      <c r="AA301" s="396" t="s">
        <v>227</v>
      </c>
      <c r="AB301" s="396" t="s">
        <v>226</v>
      </c>
      <c r="AC301" s="395"/>
      <c r="AD301" s="394" t="s">
        <v>229</v>
      </c>
      <c r="AE301" s="393" t="s">
        <v>228</v>
      </c>
      <c r="AF301" s="392" t="s">
        <v>227</v>
      </c>
      <c r="AG301" s="392" t="s">
        <v>226</v>
      </c>
      <c r="AI301" s="398" t="s">
        <v>229</v>
      </c>
      <c r="AJ301" s="398"/>
      <c r="AK301" s="397" t="s">
        <v>228</v>
      </c>
      <c r="AL301" s="396" t="s">
        <v>227</v>
      </c>
      <c r="AM301" s="396" t="s">
        <v>226</v>
      </c>
      <c r="AO301" s="370"/>
      <c r="AP301" s="399"/>
      <c r="AQ301" s="398" t="s">
        <v>229</v>
      </c>
      <c r="AR301" s="398"/>
      <c r="AS301" s="397" t="s">
        <v>228</v>
      </c>
      <c r="AT301" s="396" t="s">
        <v>227</v>
      </c>
      <c r="AU301" s="396" t="s">
        <v>226</v>
      </c>
      <c r="AV301" s="395"/>
      <c r="AW301" s="394" t="s">
        <v>229</v>
      </c>
      <c r="AX301" s="393" t="s">
        <v>228</v>
      </c>
      <c r="AY301" s="392" t="s">
        <v>227</v>
      </c>
      <c r="AZ301" s="392" t="s">
        <v>226</v>
      </c>
      <c r="BA301" s="399"/>
      <c r="BB301" s="398" t="s">
        <v>229</v>
      </c>
      <c r="BC301" s="398"/>
      <c r="BD301" s="397" t="s">
        <v>228</v>
      </c>
      <c r="BE301" s="396" t="s">
        <v>227</v>
      </c>
      <c r="BF301" s="396" t="s">
        <v>226</v>
      </c>
      <c r="BG301" s="395"/>
      <c r="BH301" s="394" t="s">
        <v>229</v>
      </c>
      <c r="BI301" s="393" t="s">
        <v>228</v>
      </c>
      <c r="BJ301" s="392" t="s">
        <v>227</v>
      </c>
      <c r="BK301" s="392" t="s">
        <v>226</v>
      </c>
      <c r="BM301" s="398" t="s">
        <v>229</v>
      </c>
      <c r="BN301" s="398"/>
      <c r="BO301" s="397" t="s">
        <v>228</v>
      </c>
      <c r="BP301" s="396" t="s">
        <v>227</v>
      </c>
      <c r="BQ301" s="396" t="s">
        <v>226</v>
      </c>
      <c r="BR301" s="395"/>
      <c r="BS301" s="394" t="s">
        <v>229</v>
      </c>
      <c r="BT301" s="393" t="s">
        <v>228</v>
      </c>
      <c r="BU301" s="392" t="s">
        <v>227</v>
      </c>
      <c r="BV301" s="392" t="s">
        <v>226</v>
      </c>
      <c r="BW301" s="399"/>
      <c r="BX301" s="398" t="s">
        <v>229</v>
      </c>
      <c r="BY301" s="398"/>
      <c r="BZ301" s="397" t="s">
        <v>228</v>
      </c>
      <c r="CA301" s="396" t="s">
        <v>227</v>
      </c>
      <c r="CB301" s="396" t="s">
        <v>226</v>
      </c>
      <c r="CC301" s="395"/>
      <c r="CD301" s="394" t="s">
        <v>229</v>
      </c>
      <c r="CE301" s="393" t="s">
        <v>228</v>
      </c>
      <c r="CF301" s="392" t="s">
        <v>227</v>
      </c>
      <c r="CG301" s="392" t="s">
        <v>226</v>
      </c>
      <c r="CH301" s="399"/>
      <c r="CI301" s="398" t="s">
        <v>229</v>
      </c>
      <c r="CJ301" s="398"/>
      <c r="CK301" s="397" t="s">
        <v>228</v>
      </c>
      <c r="CL301" s="396" t="s">
        <v>227</v>
      </c>
      <c r="CM301" s="396" t="s">
        <v>226</v>
      </c>
      <c r="CN301" s="395"/>
      <c r="CO301" s="394" t="s">
        <v>229</v>
      </c>
      <c r="CP301" s="393" t="s">
        <v>228</v>
      </c>
      <c r="CQ301" s="392" t="s">
        <v>227</v>
      </c>
      <c r="CR301" s="392" t="s">
        <v>226</v>
      </c>
    </row>
    <row r="302" spans="1:96" x14ac:dyDescent="0.2">
      <c r="B302" s="746" t="s">
        <v>225</v>
      </c>
      <c r="C302" s="391" t="s">
        <v>274</v>
      </c>
      <c r="D302" s="390">
        <f>(AS302+BD302+BO302)/3</f>
        <v>45349.666666666664</v>
      </c>
      <c r="E302" s="390">
        <f>(+AT302+BE302)/2</f>
        <v>0</v>
      </c>
      <c r="F302" s="390">
        <f>(+AU302+BF302)/2</f>
        <v>0</v>
      </c>
      <c r="G302" s="386"/>
      <c r="H302" s="382" t="s">
        <v>225</v>
      </c>
      <c r="I302" s="381"/>
      <c r="J302" s="381"/>
      <c r="K302" s="381"/>
      <c r="M302" s="746" t="s">
        <v>225</v>
      </c>
      <c r="N302" s="391" t="s">
        <v>274</v>
      </c>
      <c r="O302" s="390">
        <f>(+BD302+BO302+BZ302)/3</f>
        <v>41861</v>
      </c>
      <c r="P302" s="390">
        <f>(+AT302+BE302+BP302)/3</f>
        <v>0</v>
      </c>
      <c r="Q302" s="390">
        <f>(+AU302+BF302+BQ302)/3</f>
        <v>0</v>
      </c>
      <c r="R302" s="386"/>
      <c r="S302" s="382" t="s">
        <v>225</v>
      </c>
      <c r="T302" s="381"/>
      <c r="U302" s="381"/>
      <c r="V302" s="381"/>
      <c r="W302" s="386"/>
      <c r="X302" s="746" t="s">
        <v>225</v>
      </c>
      <c r="Y302" s="391" t="s">
        <v>274</v>
      </c>
      <c r="Z302" s="390">
        <f>(+BO302+BZ302+CK302)/3</f>
        <v>38789</v>
      </c>
      <c r="AA302" s="390">
        <f>(+BE302+BP302+CA302)/3</f>
        <v>0</v>
      </c>
      <c r="AB302" s="390">
        <f>(+BF302+BQ302+CB302)/3</f>
        <v>0</v>
      </c>
      <c r="AC302" s="386"/>
      <c r="AD302" s="382" t="s">
        <v>225</v>
      </c>
      <c r="AE302" s="381"/>
      <c r="AF302" s="381"/>
      <c r="AG302" s="381"/>
      <c r="AI302" s="746" t="s">
        <v>225</v>
      </c>
      <c r="AJ302" s="391" t="s">
        <v>274</v>
      </c>
      <c r="AK302" s="390">
        <f t="shared" ref="AK302:AM303" si="126">IFERROR(Z302-O302,0)</f>
        <v>-3072</v>
      </c>
      <c r="AL302" s="390">
        <f t="shared" si="126"/>
        <v>0</v>
      </c>
      <c r="AM302" s="390">
        <f t="shared" si="126"/>
        <v>0</v>
      </c>
      <c r="AO302" s="370"/>
      <c r="AP302" s="386"/>
      <c r="AQ302" s="746" t="s">
        <v>225</v>
      </c>
      <c r="AR302" s="391" t="s">
        <v>275</v>
      </c>
      <c r="AS302" s="390">
        <v>46797</v>
      </c>
      <c r="AT302" s="390"/>
      <c r="AU302" s="390"/>
      <c r="AV302" s="386"/>
      <c r="AW302" s="382" t="s">
        <v>225</v>
      </c>
      <c r="AX302" s="381"/>
      <c r="AY302" s="381"/>
      <c r="AZ302" s="381"/>
      <c r="BA302" s="386"/>
      <c r="BB302" s="746" t="s">
        <v>225</v>
      </c>
      <c r="BC302" s="391" t="s">
        <v>275</v>
      </c>
      <c r="BD302" s="390">
        <v>46886</v>
      </c>
      <c r="BE302" s="390">
        <v>0</v>
      </c>
      <c r="BF302" s="390">
        <v>0</v>
      </c>
      <c r="BG302" s="386"/>
      <c r="BH302" s="382" t="s">
        <v>225</v>
      </c>
      <c r="BI302" s="381"/>
      <c r="BJ302" s="381"/>
      <c r="BK302" s="381"/>
      <c r="BM302" s="746" t="s">
        <v>225</v>
      </c>
      <c r="BN302" s="391" t="s">
        <v>274</v>
      </c>
      <c r="BO302" s="390">
        <v>42366</v>
      </c>
      <c r="BP302" s="390"/>
      <c r="BQ302" s="390"/>
      <c r="BR302" s="386"/>
      <c r="BS302" s="382" t="s">
        <v>225</v>
      </c>
      <c r="BT302" s="381"/>
      <c r="BU302" s="381"/>
      <c r="BV302" s="381"/>
      <c r="BW302" s="386"/>
      <c r="BX302" s="746" t="s">
        <v>225</v>
      </c>
      <c r="BY302" s="391" t="s">
        <v>274</v>
      </c>
      <c r="BZ302" s="390">
        <v>36331</v>
      </c>
      <c r="CA302" s="390"/>
      <c r="CB302" s="390"/>
      <c r="CC302" s="386"/>
      <c r="CD302" s="382" t="s">
        <v>225</v>
      </c>
      <c r="CE302" s="381"/>
      <c r="CF302" s="381"/>
      <c r="CG302" s="381"/>
      <c r="CH302" s="386"/>
      <c r="CI302" s="746" t="s">
        <v>225</v>
      </c>
      <c r="CJ302" s="391" t="s">
        <v>274</v>
      </c>
      <c r="CK302" s="390">
        <f>'AY2013-14-Census'!D65</f>
        <v>37670</v>
      </c>
      <c r="CL302" s="390"/>
      <c r="CM302" s="390"/>
      <c r="CN302" s="386"/>
      <c r="CO302" s="382" t="s">
        <v>225</v>
      </c>
      <c r="CP302" s="381"/>
      <c r="CQ302" s="381"/>
      <c r="CR302" s="381"/>
    </row>
    <row r="303" spans="1:96" x14ac:dyDescent="0.2">
      <c r="B303" s="747"/>
      <c r="C303" s="389" t="s">
        <v>272</v>
      </c>
      <c r="D303" s="388">
        <f>(AS303+BD303+BO303)/3</f>
        <v>37165.475410884501</v>
      </c>
      <c r="E303" s="388">
        <f>(+AT303+BE303)/2</f>
        <v>0</v>
      </c>
      <c r="F303" s="388">
        <f>(+AU303+BF303)/2</f>
        <v>0</v>
      </c>
      <c r="G303" s="387"/>
      <c r="H303" s="382"/>
      <c r="I303" s="375">
        <f>ROUND(((+D303*Matrices!$C$63)+(D303*Matrices!$E$67))*Matrices!$D$59,0)</f>
        <v>5711219</v>
      </c>
      <c r="J303" s="375">
        <f>ROUND(((+E303*Matrices!$D$63)+(E303*Matrices!$E$67))*Matrices!$D$59,0)</f>
        <v>0</v>
      </c>
      <c r="K303" s="375">
        <f>ROUND(((+F303*Matrices!$E$63)+(F303*Matrices!$E$67))*Matrices!$D$59,0)</f>
        <v>0</v>
      </c>
      <c r="M303" s="747"/>
      <c r="N303" s="389" t="s">
        <v>272</v>
      </c>
      <c r="O303" s="388">
        <f>(+BD303+BO303+BZ303)/3</f>
        <v>34714.060332295528</v>
      </c>
      <c r="P303" s="388">
        <f>(+AT303+BE303+BP303)/3</f>
        <v>0</v>
      </c>
      <c r="Q303" s="388">
        <f>(+AU303+BF303+BQ303)/3</f>
        <v>0</v>
      </c>
      <c r="R303" s="387"/>
      <c r="S303" s="382"/>
      <c r="T303" s="375">
        <f>ROUND(((+O303*Matrices!$C$63)+(O303*Matrices!$E$67))*Matrices!$D$59,0)</f>
        <v>5334510</v>
      </c>
      <c r="U303" s="375">
        <f>ROUND(((+P303*Matrices!$D$63)+(P303*Matrices!$E$67))*Matrices!$D$59,0)</f>
        <v>0</v>
      </c>
      <c r="V303" s="375">
        <f>ROUND(((+Q303*Matrices!$E$63)+(Q303*Matrices!$E$67))*Matrices!$D$59,0)</f>
        <v>0</v>
      </c>
      <c r="W303" s="387"/>
      <c r="X303" s="747"/>
      <c r="Y303" s="389" t="s">
        <v>272</v>
      </c>
      <c r="Z303" s="388">
        <f>(+BO303+BZ303+CK303)/3</f>
        <v>32643.007466666666</v>
      </c>
      <c r="AA303" s="388">
        <f>(+BE303+BP303+CA303)/3</f>
        <v>0</v>
      </c>
      <c r="AB303" s="388">
        <f>(+BF303+BQ303+CB303)/3</f>
        <v>0</v>
      </c>
      <c r="AC303" s="387"/>
      <c r="AD303" s="382"/>
      <c r="AE303" s="375">
        <f>ROUND(((+Z303*Matrices!$C$63)+(Z303*Matrices!$E$67))*Matrices!$D$59,0)</f>
        <v>5016251</v>
      </c>
      <c r="AF303" s="375">
        <f>ROUND(((+AA303*Matrices!$D$63)+(AA303*Matrices!$E$67))*Matrices!$D$59,0)</f>
        <v>0</v>
      </c>
      <c r="AG303" s="375">
        <f>ROUND(((+AB303*Matrices!$E$63)+(AB303*Matrices!$E$67))*Matrices!$D$59,0)</f>
        <v>0</v>
      </c>
      <c r="AI303" s="747"/>
      <c r="AJ303" s="389" t="s">
        <v>272</v>
      </c>
      <c r="AK303" s="388">
        <f t="shared" si="126"/>
        <v>-2071.0528656288625</v>
      </c>
      <c r="AL303" s="388">
        <f t="shared" si="126"/>
        <v>0</v>
      </c>
      <c r="AM303" s="388">
        <f t="shared" si="126"/>
        <v>0</v>
      </c>
      <c r="AO303" s="370"/>
      <c r="AP303" s="386"/>
      <c r="AQ303" s="751"/>
      <c r="AR303" s="389" t="s">
        <v>273</v>
      </c>
      <c r="AS303" s="388">
        <f>AS302*BO304</f>
        <v>38160.249135766891</v>
      </c>
      <c r="AT303" s="388"/>
      <c r="AU303" s="388"/>
      <c r="AV303" s="387"/>
      <c r="AW303" s="382"/>
      <c r="AX303" s="375">
        <f>ROUND(((+AS303*Matrices!$C$63)+(AS303*Matrices!$E$67))*Matrices!$D$59,0)</f>
        <v>5864085</v>
      </c>
      <c r="AY303" s="375">
        <f>ROUND(((+AT303*Matrices!$D$63)+(AT303*Matrices!$E$67))*Matrices!$D$59,0)</f>
        <v>0</v>
      </c>
      <c r="AZ303" s="375">
        <f>ROUND(((+AU303*Matrices!$E$63)+(AU303*Matrices!$E$67))*Matrices!$D$59,0)</f>
        <v>0</v>
      </c>
      <c r="BA303" s="386"/>
      <c r="BB303" s="751"/>
      <c r="BC303" s="389" t="s">
        <v>273</v>
      </c>
      <c r="BD303" s="388">
        <v>38789.152396886595</v>
      </c>
      <c r="BE303" s="388">
        <v>0</v>
      </c>
      <c r="BF303" s="388">
        <v>0</v>
      </c>
      <c r="BG303" s="387"/>
      <c r="BH303" s="382"/>
      <c r="BI303" s="375">
        <f>ROUND(((+BD303*Matrices!$C$63)+(BD303*Matrices!$E$67))*Matrices!$D$59,0)</f>
        <v>5960729</v>
      </c>
      <c r="BJ303" s="375">
        <f>ROUND(((+BE303*Matrices!$D$63)+(BE303*Matrices!$E$67))*Matrices!$D$59,0)</f>
        <v>0</v>
      </c>
      <c r="BK303" s="375">
        <f>ROUND(((+BF303*Matrices!$E$63)+(BF303*Matrices!$E$67))*Matrices!$D$59,0)</f>
        <v>0</v>
      </c>
      <c r="BM303" s="751"/>
      <c r="BN303" s="389" t="s">
        <v>272</v>
      </c>
      <c r="BO303" s="388">
        <v>34547.024700000002</v>
      </c>
      <c r="BP303" s="388"/>
      <c r="BQ303" s="388"/>
      <c r="BR303" s="387"/>
      <c r="BS303" s="382"/>
      <c r="BT303" s="375">
        <f>ROUND(((+BO303*Matrices!$C$63)+(BO303*Matrices!$E$67))*Matrices!$D$59,0)</f>
        <v>5308841</v>
      </c>
      <c r="BU303" s="375">
        <f>ROUND(((+BP303*Matrices!$D$63)+(BP303*Matrices!$E$67))*Matrices!$D$59,0)</f>
        <v>0</v>
      </c>
      <c r="BV303" s="375">
        <f>ROUND(((+BQ303*Matrices!$E$63)+(BQ303*Matrices!$E$67))*Matrices!$D$59,0)</f>
        <v>0</v>
      </c>
      <c r="BW303" s="386"/>
      <c r="BX303" s="751"/>
      <c r="BY303" s="389" t="s">
        <v>272</v>
      </c>
      <c r="BZ303" s="388">
        <v>30806.0039</v>
      </c>
      <c r="CA303" s="388"/>
      <c r="CB303" s="388"/>
      <c r="CC303" s="387"/>
      <c r="CD303" s="382"/>
      <c r="CE303" s="375">
        <f>ROUND(((+BZ303*Matrices!$C$63)+(BZ303*Matrices!$E$67))*Matrices!$D$59,0)</f>
        <v>4733959</v>
      </c>
      <c r="CF303" s="375">
        <f>ROUND(((+CA303*Matrices!$D$63)+(CA303*Matrices!$E$67))*Matrices!$D$59,0)</f>
        <v>0</v>
      </c>
      <c r="CG303" s="375">
        <f>ROUND(((+CB303*Matrices!$E$63)+(CB303*Matrices!$E$67))*Matrices!$D$59,0)</f>
        <v>0</v>
      </c>
      <c r="CH303" s="386"/>
      <c r="CI303" s="751"/>
      <c r="CJ303" s="389" t="s">
        <v>272</v>
      </c>
      <c r="CK303" s="388">
        <f>'AY2013-14-end_of_course'!D65</f>
        <v>32575.9938</v>
      </c>
      <c r="CL303" s="388"/>
      <c r="CM303" s="388"/>
      <c r="CN303" s="387"/>
      <c r="CO303" s="382"/>
      <c r="CP303" s="375">
        <f>ROUND(((+CK303*Matrices!$C$63)+(CK303*Matrices!$E$67))*Matrices!$D$59,0)</f>
        <v>5005953</v>
      </c>
      <c r="CQ303" s="375">
        <f>ROUND(((+CL303*Matrices!$D$63)+(CL303*Matrices!$E$67))*Matrices!$D$59,0)</f>
        <v>0</v>
      </c>
      <c r="CR303" s="375">
        <f>ROUND(((+CM303*Matrices!$E$63)+(CM303*Matrices!$E$67))*Matrices!$D$59,0)</f>
        <v>0</v>
      </c>
    </row>
    <row r="304" spans="1:96" x14ac:dyDescent="0.2">
      <c r="B304" s="748"/>
      <c r="C304" s="385" t="s">
        <v>270</v>
      </c>
      <c r="D304" s="384">
        <f>D303/D302</f>
        <v>0.81953139113594009</v>
      </c>
      <c r="E304" s="384">
        <f>IFERROR(E303/E302,0)</f>
        <v>0</v>
      </c>
      <c r="F304" s="384">
        <f>IFERROR(F303/F302,0)</f>
        <v>0</v>
      </c>
      <c r="G304" s="383"/>
      <c r="H304" s="382"/>
      <c r="I304" s="381"/>
      <c r="J304" s="381"/>
      <c r="K304" s="381"/>
      <c r="M304" s="748"/>
      <c r="N304" s="385" t="s">
        <v>270</v>
      </c>
      <c r="O304" s="384">
        <f>O303/O302</f>
        <v>0.82926973393601511</v>
      </c>
      <c r="P304" s="384">
        <f>IFERROR(P303/P302,0)</f>
        <v>0</v>
      </c>
      <c r="Q304" s="384">
        <f>IFERROR(Q303/Q302,0)</f>
        <v>0</v>
      </c>
      <c r="R304" s="383"/>
      <c r="S304" s="382"/>
      <c r="T304" s="381"/>
      <c r="U304" s="381"/>
      <c r="V304" s="381"/>
      <c r="W304" s="383"/>
      <c r="X304" s="748"/>
      <c r="Y304" s="385" t="s">
        <v>270</v>
      </c>
      <c r="Z304" s="384">
        <f>Z303/Z302</f>
        <v>0.84155321010252049</v>
      </c>
      <c r="AA304" s="384">
        <f>IFERROR(AA303/AA302,0)</f>
        <v>0</v>
      </c>
      <c r="AB304" s="384">
        <f>IFERROR(AB303/AB302,0)</f>
        <v>0</v>
      </c>
      <c r="AC304" s="383"/>
      <c r="AD304" s="382"/>
      <c r="AE304" s="381"/>
      <c r="AF304" s="381"/>
      <c r="AG304" s="381"/>
      <c r="AI304" s="748"/>
      <c r="AJ304" s="385"/>
      <c r="AK304" s="384"/>
      <c r="AL304" s="384"/>
      <c r="AM304" s="384"/>
      <c r="AO304" s="370"/>
      <c r="AP304" s="386"/>
      <c r="AQ304" s="752"/>
      <c r="AR304" s="385" t="s">
        <v>271</v>
      </c>
      <c r="AS304" s="384">
        <f>IFERROR(AS303/AS302,0)</f>
        <v>0.81544221073502343</v>
      </c>
      <c r="AT304" s="384">
        <f>IFERROR(AT303/AT302,0)</f>
        <v>0</v>
      </c>
      <c r="AU304" s="384">
        <f>IFERROR(AU303/AU302,0)</f>
        <v>0</v>
      </c>
      <c r="AV304" s="383"/>
      <c r="AW304" s="382"/>
      <c r="AX304" s="381"/>
      <c r="AY304" s="381"/>
      <c r="AZ304" s="381"/>
      <c r="BA304" s="386"/>
      <c r="BB304" s="752"/>
      <c r="BC304" s="385" t="s">
        <v>271</v>
      </c>
      <c r="BD304" s="384">
        <f>IFERROR(BD303/BD302,0)</f>
        <v>0.82730777624208918</v>
      </c>
      <c r="BE304" s="384">
        <f>IFERROR(BE303/BE302,0)</f>
        <v>0</v>
      </c>
      <c r="BF304" s="384">
        <f>IFERROR(BF303/BF302,0)</f>
        <v>0</v>
      </c>
      <c r="BG304" s="383"/>
      <c r="BH304" s="382"/>
      <c r="BI304" s="381"/>
      <c r="BJ304" s="381"/>
      <c r="BK304" s="381"/>
      <c r="BM304" s="752"/>
      <c r="BN304" s="385" t="s">
        <v>270</v>
      </c>
      <c r="BO304" s="384">
        <f>IFERROR(BO303/BO302,0)</f>
        <v>0.81544221073502343</v>
      </c>
      <c r="BP304" s="384">
        <f>IFERROR(BP303/BP302,0)</f>
        <v>0</v>
      </c>
      <c r="BQ304" s="384">
        <f>IFERROR(BQ303/BQ302,0)</f>
        <v>0</v>
      </c>
      <c r="BR304" s="383"/>
      <c r="BS304" s="382"/>
      <c r="BT304" s="381"/>
      <c r="BU304" s="381"/>
      <c r="BV304" s="381"/>
      <c r="BW304" s="386"/>
      <c r="BX304" s="752"/>
      <c r="BY304" s="385" t="s">
        <v>270</v>
      </c>
      <c r="BZ304" s="384">
        <f>BZ303/BZ302</f>
        <v>0.8479261209435468</v>
      </c>
      <c r="CA304" s="384" t="str">
        <f>IFERROR(CA303/CA302,"")</f>
        <v/>
      </c>
      <c r="CB304" s="384" t="str">
        <f>IFERROR(CB303/CB302,"")</f>
        <v/>
      </c>
      <c r="CC304" s="383"/>
      <c r="CD304" s="382"/>
      <c r="CE304" s="381"/>
      <c r="CF304" s="381"/>
      <c r="CG304" s="381"/>
      <c r="CH304" s="386"/>
      <c r="CI304" s="752"/>
      <c r="CJ304" s="385" t="s">
        <v>270</v>
      </c>
      <c r="CK304" s="384">
        <f>CK303/CK302</f>
        <v>0.86477286434828782</v>
      </c>
      <c r="CL304" s="384" t="str">
        <f>IFERROR(CL303/CL302,"")</f>
        <v/>
      </c>
      <c r="CM304" s="384" t="str">
        <f>IFERROR(CM303/CM302,"")</f>
        <v/>
      </c>
      <c r="CN304" s="383"/>
      <c r="CO304" s="382"/>
      <c r="CP304" s="381"/>
      <c r="CQ304" s="381"/>
      <c r="CR304" s="381"/>
    </row>
    <row r="305" spans="1:96" x14ac:dyDescent="0.2">
      <c r="B305" s="746" t="s">
        <v>224</v>
      </c>
      <c r="C305" s="391" t="s">
        <v>274</v>
      </c>
      <c r="D305" s="390">
        <f>(AS305+BD305+BO305)/3</f>
        <v>15226.666666666666</v>
      </c>
      <c r="E305" s="390">
        <f>(+AT305+BE305)/2</f>
        <v>0</v>
      </c>
      <c r="F305" s="390">
        <f>(+AU305+BF305)/2</f>
        <v>0</v>
      </c>
      <c r="G305" s="386"/>
      <c r="H305" s="382" t="s">
        <v>224</v>
      </c>
      <c r="I305" s="381"/>
      <c r="J305" s="381"/>
      <c r="K305" s="381"/>
      <c r="M305" s="746" t="s">
        <v>224</v>
      </c>
      <c r="N305" s="391" t="s">
        <v>274</v>
      </c>
      <c r="O305" s="390">
        <f>(+BD305+BO305+BZ305)/3</f>
        <v>15326.666666666666</v>
      </c>
      <c r="P305" s="390">
        <f>(+AT305+BE305+BP305)/3</f>
        <v>0</v>
      </c>
      <c r="Q305" s="390">
        <f>(+AU305+BF305+BQ305)/3</f>
        <v>0</v>
      </c>
      <c r="R305" s="386"/>
      <c r="S305" s="382" t="s">
        <v>224</v>
      </c>
      <c r="T305" s="381"/>
      <c r="U305" s="381"/>
      <c r="V305" s="381"/>
      <c r="W305" s="386"/>
      <c r="X305" s="746" t="s">
        <v>224</v>
      </c>
      <c r="Y305" s="391" t="s">
        <v>274</v>
      </c>
      <c r="Z305" s="390">
        <f>(+BO305+BZ305+CK305)/3</f>
        <v>16252.666666666666</v>
      </c>
      <c r="AA305" s="390">
        <f>(+BE305+BP305+CA305)/3</f>
        <v>0</v>
      </c>
      <c r="AB305" s="390">
        <f>(+BF305+BQ305+CB305)/3</f>
        <v>0</v>
      </c>
      <c r="AC305" s="386"/>
      <c r="AD305" s="382" t="s">
        <v>224</v>
      </c>
      <c r="AE305" s="381"/>
      <c r="AF305" s="381"/>
      <c r="AG305" s="381"/>
      <c r="AI305" s="746" t="s">
        <v>224</v>
      </c>
      <c r="AJ305" s="391" t="s">
        <v>274</v>
      </c>
      <c r="AK305" s="390">
        <f t="shared" ref="AK305:AM306" si="127">IFERROR(Z305-O305,0)</f>
        <v>926</v>
      </c>
      <c r="AL305" s="390">
        <f t="shared" si="127"/>
        <v>0</v>
      </c>
      <c r="AM305" s="390">
        <f t="shared" si="127"/>
        <v>0</v>
      </c>
      <c r="AO305" s="370"/>
      <c r="AP305" s="386"/>
      <c r="AQ305" s="746" t="s">
        <v>224</v>
      </c>
      <c r="AR305" s="391" t="s">
        <v>275</v>
      </c>
      <c r="AS305" s="390">
        <v>14380</v>
      </c>
      <c r="AT305" s="390"/>
      <c r="AU305" s="390"/>
      <c r="AV305" s="386"/>
      <c r="AW305" s="382" t="s">
        <v>224</v>
      </c>
      <c r="AX305" s="381"/>
      <c r="AY305" s="381"/>
      <c r="AZ305" s="381"/>
      <c r="BA305" s="386"/>
      <c r="BB305" s="746" t="s">
        <v>224</v>
      </c>
      <c r="BC305" s="391" t="s">
        <v>275</v>
      </c>
      <c r="BD305" s="390">
        <v>14412</v>
      </c>
      <c r="BE305" s="390">
        <v>0</v>
      </c>
      <c r="BF305" s="390">
        <v>0</v>
      </c>
      <c r="BG305" s="386"/>
      <c r="BH305" s="382" t="s">
        <v>224</v>
      </c>
      <c r="BI305" s="381"/>
      <c r="BJ305" s="381"/>
      <c r="BK305" s="381"/>
      <c r="BM305" s="746" t="s">
        <v>224</v>
      </c>
      <c r="BN305" s="391" t="s">
        <v>274</v>
      </c>
      <c r="BO305" s="390">
        <v>16888</v>
      </c>
      <c r="BP305" s="390"/>
      <c r="BQ305" s="390"/>
      <c r="BR305" s="386"/>
      <c r="BS305" s="382" t="s">
        <v>224</v>
      </c>
      <c r="BT305" s="381"/>
      <c r="BU305" s="381"/>
      <c r="BV305" s="381"/>
      <c r="BW305" s="386"/>
      <c r="BX305" s="746" t="s">
        <v>224</v>
      </c>
      <c r="BY305" s="391" t="s">
        <v>274</v>
      </c>
      <c r="BZ305" s="390">
        <v>14680</v>
      </c>
      <c r="CA305" s="390"/>
      <c r="CB305" s="390"/>
      <c r="CC305" s="386"/>
      <c r="CD305" s="382" t="s">
        <v>224</v>
      </c>
      <c r="CE305" s="381"/>
      <c r="CF305" s="381"/>
      <c r="CG305" s="381"/>
      <c r="CH305" s="386"/>
      <c r="CI305" s="746" t="s">
        <v>224</v>
      </c>
      <c r="CJ305" s="391" t="s">
        <v>274</v>
      </c>
      <c r="CK305" s="390">
        <f>'AY2013-14-Census'!D66</f>
        <v>17190</v>
      </c>
      <c r="CL305" s="390"/>
      <c r="CM305" s="390"/>
      <c r="CN305" s="386"/>
      <c r="CO305" s="382" t="s">
        <v>224</v>
      </c>
      <c r="CP305" s="381"/>
      <c r="CQ305" s="381"/>
      <c r="CR305" s="381"/>
    </row>
    <row r="306" spans="1:96" x14ac:dyDescent="0.2">
      <c r="B306" s="747"/>
      <c r="C306" s="389" t="s">
        <v>272</v>
      </c>
      <c r="D306" s="388">
        <f>(AS306+BD306+BO306)/3</f>
        <v>13217.435572630624</v>
      </c>
      <c r="E306" s="388">
        <f>(+AT306+BE306)/2</f>
        <v>0</v>
      </c>
      <c r="F306" s="388">
        <f>(+AU306+BF306)/2</f>
        <v>0</v>
      </c>
      <c r="G306" s="387"/>
      <c r="H306" s="382"/>
      <c r="I306" s="375">
        <f>ROUND(((+D306*Matrices!$C$64)+(D306*Matrices!$E$67))*Matrices!$D$59,0)</f>
        <v>2901624</v>
      </c>
      <c r="J306" s="375">
        <f>ROUND(((+E306*Matrices!$D$64)+(E306*Matrices!$E$67))*Matrices!$D$59,0)</f>
        <v>0</v>
      </c>
      <c r="K306" s="375">
        <f>ROUND(((+F306*Matrices!$E$64)+(F306*Matrices!$E$67))*Matrices!$D$59,0)</f>
        <v>0</v>
      </c>
      <c r="M306" s="747"/>
      <c r="N306" s="389" t="s">
        <v>272</v>
      </c>
      <c r="O306" s="388">
        <f>(+BD306+BO306+BZ306)/3</f>
        <v>13431.025340513146</v>
      </c>
      <c r="P306" s="388">
        <f>(+AT306+BE306+BP306)/3</f>
        <v>0</v>
      </c>
      <c r="Q306" s="388">
        <f>(+AU306+BF306+BQ306)/3</f>
        <v>0</v>
      </c>
      <c r="R306" s="387"/>
      <c r="S306" s="382"/>
      <c r="T306" s="375">
        <f>ROUND(((+O306*Matrices!$C$64)+(O306*Matrices!$E$67))*Matrices!$D$59,0)</f>
        <v>2948513</v>
      </c>
      <c r="U306" s="375">
        <f>ROUND(((+P306*Matrices!$D$64)+(P306*Matrices!$E$67))*Matrices!$D$59,0)</f>
        <v>0</v>
      </c>
      <c r="V306" s="375">
        <f>ROUND(((+Q306*Matrices!$E$64)+(Q306*Matrices!$E$67))*Matrices!$D$59,0)</f>
        <v>0</v>
      </c>
      <c r="W306" s="387"/>
      <c r="X306" s="747"/>
      <c r="Y306" s="389" t="s">
        <v>272</v>
      </c>
      <c r="Z306" s="388">
        <f>(+BO306+BZ306+CK306)/3</f>
        <v>13900.666666666666</v>
      </c>
      <c r="AA306" s="388">
        <f>(+BE306+BP306+CA306)/3</f>
        <v>0</v>
      </c>
      <c r="AB306" s="388">
        <f>(+BF306+BQ306+CB306)/3</f>
        <v>0</v>
      </c>
      <c r="AC306" s="387"/>
      <c r="AD306" s="382"/>
      <c r="AE306" s="375">
        <f>ROUND(((+Z306*Matrices!$C$64)+(Z306*Matrices!$E$67))*Matrices!$D$59,0)</f>
        <v>3051613</v>
      </c>
      <c r="AF306" s="375">
        <f>ROUND(((+AA306*Matrices!$D$64)+(AA306*Matrices!$E$67))*Matrices!$D$59,0)</f>
        <v>0</v>
      </c>
      <c r="AG306" s="375">
        <f>ROUND(((+AB306*Matrices!$E$64)+(AB306*Matrices!$E$67))*Matrices!$D$59,0)</f>
        <v>0</v>
      </c>
      <c r="AI306" s="747"/>
      <c r="AJ306" s="389" t="s">
        <v>272</v>
      </c>
      <c r="AK306" s="388">
        <f t="shared" si="127"/>
        <v>469.64132615351991</v>
      </c>
      <c r="AL306" s="388">
        <f t="shared" si="127"/>
        <v>0</v>
      </c>
      <c r="AM306" s="388">
        <f t="shared" si="127"/>
        <v>0</v>
      </c>
      <c r="AO306" s="370"/>
      <c r="AP306" s="386"/>
      <c r="AQ306" s="751"/>
      <c r="AR306" s="389" t="s">
        <v>273</v>
      </c>
      <c r="AS306" s="388">
        <f>AS305*BO307</f>
        <v>12343.230696352439</v>
      </c>
      <c r="AT306" s="388"/>
      <c r="AU306" s="388"/>
      <c r="AV306" s="387"/>
      <c r="AW306" s="382"/>
      <c r="AX306" s="375">
        <f>ROUND(((+AS306*Matrices!$C$64)+(AS306*Matrices!$E$67))*Matrices!$D$59,0)</f>
        <v>2709709</v>
      </c>
      <c r="AY306" s="375">
        <f>ROUND(((+AT306*Matrices!$D$64)+(AT306*Matrices!$E$67))*Matrices!$D$59,0)</f>
        <v>0</v>
      </c>
      <c r="AZ306" s="375">
        <f>ROUND(((+AU306*Matrices!$E$64)+(AU306*Matrices!$E$67))*Matrices!$D$59,0)</f>
        <v>0</v>
      </c>
      <c r="BA306" s="386"/>
      <c r="BB306" s="751"/>
      <c r="BC306" s="389" t="s">
        <v>273</v>
      </c>
      <c r="BD306" s="388">
        <v>12813.076021539437</v>
      </c>
      <c r="BE306" s="388">
        <v>0</v>
      </c>
      <c r="BF306" s="388">
        <v>0</v>
      </c>
      <c r="BG306" s="387"/>
      <c r="BH306" s="382"/>
      <c r="BI306" s="375">
        <f>ROUND(((+BD306*Matrices!$C$64)+(BD306*Matrices!$E$67))*Matrices!$D$59,0)</f>
        <v>2812855</v>
      </c>
      <c r="BJ306" s="375">
        <f>ROUND(((+BE306*Matrices!$D$64)+(BE306*Matrices!$E$67))*Matrices!$D$59,0)</f>
        <v>0</v>
      </c>
      <c r="BK306" s="375">
        <f>ROUND(((+BF306*Matrices!$E$64)+(BF306*Matrices!$E$67))*Matrices!$D$59,0)</f>
        <v>0</v>
      </c>
      <c r="BM306" s="751"/>
      <c r="BN306" s="389" t="s">
        <v>272</v>
      </c>
      <c r="BO306" s="388">
        <v>14496</v>
      </c>
      <c r="BP306" s="388"/>
      <c r="BQ306" s="388"/>
      <c r="BR306" s="387"/>
      <c r="BS306" s="382"/>
      <c r="BT306" s="375">
        <f>ROUND(((+BO306*Matrices!$C$64)+(BO306*Matrices!$E$67))*Matrices!$D$59,0)</f>
        <v>3182307</v>
      </c>
      <c r="BU306" s="375">
        <f>ROUND(((+BP306*Matrices!$D$64)+(BP306*Matrices!$E$67))*Matrices!$D$59,0)</f>
        <v>0</v>
      </c>
      <c r="BV306" s="375">
        <f>ROUND(((+BQ306*Matrices!$E$64)+(BQ306*Matrices!$E$67))*Matrices!$D$59,0)</f>
        <v>0</v>
      </c>
      <c r="BW306" s="386"/>
      <c r="BX306" s="751"/>
      <c r="BY306" s="389" t="s">
        <v>272</v>
      </c>
      <c r="BZ306" s="388">
        <v>12984</v>
      </c>
      <c r="CA306" s="388"/>
      <c r="CB306" s="388"/>
      <c r="CC306" s="387"/>
      <c r="CD306" s="382"/>
      <c r="CE306" s="375">
        <f>ROUND(((+BZ306*Matrices!$C$64)+(BZ306*Matrices!$E$67))*Matrices!$D$59,0)</f>
        <v>2850378</v>
      </c>
      <c r="CF306" s="375">
        <f>ROUND(((+CA306*Matrices!$D$64)+(CA306*Matrices!$E$67))*Matrices!$D$59,0)</f>
        <v>0</v>
      </c>
      <c r="CG306" s="375">
        <f>ROUND(((+CB306*Matrices!$E$64)+(CB306*Matrices!$E$67))*Matrices!$D$59,0)</f>
        <v>0</v>
      </c>
      <c r="CH306" s="386"/>
      <c r="CI306" s="751"/>
      <c r="CJ306" s="389" t="s">
        <v>272</v>
      </c>
      <c r="CK306" s="388">
        <f>'AY2013-14-end_of_course'!D66</f>
        <v>14222</v>
      </c>
      <c r="CL306" s="388"/>
      <c r="CM306" s="388"/>
      <c r="CN306" s="387"/>
      <c r="CO306" s="382"/>
      <c r="CP306" s="375">
        <f>ROUND(((+CK306*Matrices!$C$64)+(CK306*Matrices!$E$67))*Matrices!$D$59,0)</f>
        <v>3122156</v>
      </c>
      <c r="CQ306" s="375">
        <f>ROUND(((+CL306*Matrices!$D$64)+(CL306*Matrices!$E$67))*Matrices!$D$59,0)</f>
        <v>0</v>
      </c>
      <c r="CR306" s="375">
        <f>ROUND(((+CM306*Matrices!$E$64)+(CM306*Matrices!$E$67))*Matrices!$D$59,0)</f>
        <v>0</v>
      </c>
    </row>
    <row r="307" spans="1:96" x14ac:dyDescent="0.2">
      <c r="B307" s="748"/>
      <c r="C307" s="385" t="s">
        <v>270</v>
      </c>
      <c r="D307" s="384">
        <f>D306/D305</f>
        <v>0.86804524338642453</v>
      </c>
      <c r="E307" s="384">
        <f>IFERROR(E306/E305,0)</f>
        <v>0</v>
      </c>
      <c r="F307" s="384">
        <f>IFERROR(F306/F305,0)</f>
        <v>0</v>
      </c>
      <c r="G307" s="383"/>
      <c r="H307" s="382"/>
      <c r="I307" s="381"/>
      <c r="J307" s="381"/>
      <c r="K307" s="381"/>
      <c r="M307" s="748"/>
      <c r="N307" s="385" t="s">
        <v>270</v>
      </c>
      <c r="O307" s="384">
        <f>O306/O305</f>
        <v>0.87631744283469859</v>
      </c>
      <c r="P307" s="384">
        <f>IFERROR(P306/P305,0)</f>
        <v>0</v>
      </c>
      <c r="Q307" s="384">
        <f>IFERROR(Q306/Q305,0)</f>
        <v>0</v>
      </c>
      <c r="R307" s="383"/>
      <c r="S307" s="382"/>
      <c r="T307" s="381"/>
      <c r="U307" s="381"/>
      <c r="V307" s="381"/>
      <c r="W307" s="383"/>
      <c r="X307" s="748"/>
      <c r="Y307" s="385" t="s">
        <v>270</v>
      </c>
      <c r="Z307" s="384">
        <f>Z306/Z305</f>
        <v>0.85528528651708435</v>
      </c>
      <c r="AA307" s="384">
        <f>IFERROR(AA306/AA305,0)</f>
        <v>0</v>
      </c>
      <c r="AB307" s="384">
        <f>IFERROR(AB306/AB305,0)</f>
        <v>0</v>
      </c>
      <c r="AC307" s="383"/>
      <c r="AD307" s="382"/>
      <c r="AE307" s="381"/>
      <c r="AF307" s="381"/>
      <c r="AG307" s="381"/>
      <c r="AI307" s="748"/>
      <c r="AJ307" s="385"/>
      <c r="AK307" s="384"/>
      <c r="AL307" s="384"/>
      <c r="AM307" s="384"/>
      <c r="AO307" s="370"/>
      <c r="AP307" s="386"/>
      <c r="AQ307" s="752"/>
      <c r="AR307" s="385" t="s">
        <v>271</v>
      </c>
      <c r="AS307" s="384">
        <f>IFERROR(AS306/AS305,0)</f>
        <v>0.85836096636665082</v>
      </c>
      <c r="AT307" s="384">
        <f>IFERROR(AT306/AT305,0)</f>
        <v>0</v>
      </c>
      <c r="AU307" s="384">
        <f>IFERROR(AU306/AU305,0)</f>
        <v>0</v>
      </c>
      <c r="AV307" s="383"/>
      <c r="AW307" s="382"/>
      <c r="AX307" s="381"/>
      <c r="AY307" s="381"/>
      <c r="AZ307" s="381"/>
      <c r="BA307" s="386"/>
      <c r="BB307" s="752"/>
      <c r="BC307" s="385" t="s">
        <v>271</v>
      </c>
      <c r="BD307" s="384">
        <f>IFERROR(BD306/BD305,0)</f>
        <v>0.88905606588533426</v>
      </c>
      <c r="BE307" s="384">
        <f>IFERROR(BE306/BE305,0)</f>
        <v>0</v>
      </c>
      <c r="BF307" s="384">
        <f>IFERROR(BF306/BF305,0)</f>
        <v>0</v>
      </c>
      <c r="BG307" s="383"/>
      <c r="BH307" s="382"/>
      <c r="BI307" s="381"/>
      <c r="BJ307" s="381"/>
      <c r="BK307" s="381"/>
      <c r="BM307" s="752"/>
      <c r="BN307" s="385" t="s">
        <v>270</v>
      </c>
      <c r="BO307" s="384">
        <f>IFERROR(BO306/BO305,0)</f>
        <v>0.85836096636665082</v>
      </c>
      <c r="BP307" s="384">
        <f>IFERROR(BP306/BP305,0)</f>
        <v>0</v>
      </c>
      <c r="BQ307" s="384">
        <f>IFERROR(BQ306/BQ305,0)</f>
        <v>0</v>
      </c>
      <c r="BR307" s="383"/>
      <c r="BS307" s="382"/>
      <c r="BT307" s="381"/>
      <c r="BU307" s="381"/>
      <c r="BV307" s="381"/>
      <c r="BW307" s="386"/>
      <c r="BX307" s="752"/>
      <c r="BY307" s="385" t="s">
        <v>270</v>
      </c>
      <c r="BZ307" s="384">
        <f>BZ306/BZ305</f>
        <v>0.8844686648501362</v>
      </c>
      <c r="CA307" s="384" t="str">
        <f>IFERROR(CA306/CA305,"")</f>
        <v/>
      </c>
      <c r="CB307" s="384" t="str">
        <f>IFERROR(CB306/CB305,"")</f>
        <v/>
      </c>
      <c r="CC307" s="383"/>
      <c r="CD307" s="382"/>
      <c r="CE307" s="381"/>
      <c r="CF307" s="381"/>
      <c r="CG307" s="381"/>
      <c r="CH307" s="386"/>
      <c r="CI307" s="752"/>
      <c r="CJ307" s="385" t="s">
        <v>270</v>
      </c>
      <c r="CK307" s="384">
        <f>CK306/CK305</f>
        <v>0.82734147760325771</v>
      </c>
      <c r="CL307" s="384" t="str">
        <f>IFERROR(CL306/CL305,"")</f>
        <v/>
      </c>
      <c r="CM307" s="384" t="str">
        <f>IFERROR(CM306/CM305,"")</f>
        <v/>
      </c>
      <c r="CN307" s="383"/>
      <c r="CO307" s="382"/>
      <c r="CP307" s="381"/>
      <c r="CQ307" s="381"/>
      <c r="CR307" s="381"/>
    </row>
    <row r="308" spans="1:96" x14ac:dyDescent="0.2">
      <c r="B308" s="746" t="s">
        <v>223</v>
      </c>
      <c r="C308" s="391" t="s">
        <v>274</v>
      </c>
      <c r="D308" s="390">
        <f>(AS308+BD308+BO308)/3</f>
        <v>2286.3333333333335</v>
      </c>
      <c r="E308" s="390">
        <f>(+AT308+BE308)/2</f>
        <v>0</v>
      </c>
      <c r="F308" s="390">
        <f>(+AU308+BF308)/2</f>
        <v>0</v>
      </c>
      <c r="G308" s="386"/>
      <c r="H308" s="382" t="s">
        <v>223</v>
      </c>
      <c r="I308" s="381"/>
      <c r="J308" s="381"/>
      <c r="K308" s="381"/>
      <c r="M308" s="746" t="s">
        <v>223</v>
      </c>
      <c r="N308" s="391" t="s">
        <v>274</v>
      </c>
      <c r="O308" s="390">
        <f>(+BD308+BO308+BZ308)/3</f>
        <v>2416</v>
      </c>
      <c r="P308" s="390">
        <f>(+AT308+BE308+BP308)/3</f>
        <v>0</v>
      </c>
      <c r="Q308" s="390">
        <f>(+AU308+BF308+BQ308)/3</f>
        <v>0</v>
      </c>
      <c r="R308" s="386"/>
      <c r="S308" s="382" t="s">
        <v>223</v>
      </c>
      <c r="T308" s="381"/>
      <c r="U308" s="381"/>
      <c r="V308" s="381"/>
      <c r="W308" s="386"/>
      <c r="X308" s="746" t="s">
        <v>223</v>
      </c>
      <c r="Y308" s="391" t="s">
        <v>274</v>
      </c>
      <c r="Z308" s="390">
        <f>(+BO308+BZ308+CK308)/3</f>
        <v>2319</v>
      </c>
      <c r="AA308" s="390">
        <f>(+BE308+BP308+CA308)/3</f>
        <v>0</v>
      </c>
      <c r="AB308" s="390">
        <f>(+BF308+BQ308+CB308)/3</f>
        <v>0</v>
      </c>
      <c r="AC308" s="386"/>
      <c r="AD308" s="382" t="s">
        <v>223</v>
      </c>
      <c r="AE308" s="381"/>
      <c r="AF308" s="381"/>
      <c r="AG308" s="381"/>
      <c r="AI308" s="746" t="s">
        <v>223</v>
      </c>
      <c r="AJ308" s="391" t="s">
        <v>274</v>
      </c>
      <c r="AK308" s="390">
        <f t="shared" ref="AK308:AM309" si="128">IFERROR(Z308-O308,0)</f>
        <v>-97</v>
      </c>
      <c r="AL308" s="390">
        <f t="shared" si="128"/>
        <v>0</v>
      </c>
      <c r="AM308" s="390">
        <f t="shared" si="128"/>
        <v>0</v>
      </c>
      <c r="AO308" s="370"/>
      <c r="AP308" s="386"/>
      <c r="AQ308" s="746" t="s">
        <v>223</v>
      </c>
      <c r="AR308" s="391" t="s">
        <v>275</v>
      </c>
      <c r="AS308" s="390">
        <v>2013</v>
      </c>
      <c r="AT308" s="390"/>
      <c r="AU308" s="390"/>
      <c r="AV308" s="386"/>
      <c r="AW308" s="382" t="s">
        <v>223</v>
      </c>
      <c r="AX308" s="381"/>
      <c r="AY308" s="381"/>
      <c r="AZ308" s="381"/>
      <c r="BA308" s="386"/>
      <c r="BB308" s="746" t="s">
        <v>223</v>
      </c>
      <c r="BC308" s="391" t="s">
        <v>275</v>
      </c>
      <c r="BD308" s="390">
        <v>2204</v>
      </c>
      <c r="BE308" s="390">
        <v>0</v>
      </c>
      <c r="BF308" s="390">
        <v>0</v>
      </c>
      <c r="BG308" s="386"/>
      <c r="BH308" s="382" t="s">
        <v>223</v>
      </c>
      <c r="BI308" s="381"/>
      <c r="BJ308" s="381"/>
      <c r="BK308" s="381"/>
      <c r="BM308" s="746" t="s">
        <v>223</v>
      </c>
      <c r="BN308" s="391" t="s">
        <v>274</v>
      </c>
      <c r="BO308" s="390">
        <v>2642</v>
      </c>
      <c r="BP308" s="390"/>
      <c r="BQ308" s="390"/>
      <c r="BR308" s="386"/>
      <c r="BS308" s="382" t="s">
        <v>223</v>
      </c>
      <c r="BT308" s="381"/>
      <c r="BU308" s="381"/>
      <c r="BV308" s="381"/>
      <c r="BW308" s="386"/>
      <c r="BX308" s="746" t="s">
        <v>223</v>
      </c>
      <c r="BY308" s="391" t="s">
        <v>274</v>
      </c>
      <c r="BZ308" s="390">
        <v>2402</v>
      </c>
      <c r="CA308" s="390"/>
      <c r="CB308" s="390"/>
      <c r="CC308" s="386"/>
      <c r="CD308" s="382" t="s">
        <v>223</v>
      </c>
      <c r="CE308" s="381"/>
      <c r="CF308" s="381"/>
      <c r="CG308" s="381"/>
      <c r="CH308" s="386"/>
      <c r="CI308" s="746" t="s">
        <v>223</v>
      </c>
      <c r="CJ308" s="391" t="s">
        <v>274</v>
      </c>
      <c r="CK308" s="390">
        <f>'AY2013-14-Census'!D67</f>
        <v>1913</v>
      </c>
      <c r="CL308" s="390"/>
      <c r="CM308" s="390"/>
      <c r="CN308" s="386"/>
      <c r="CO308" s="382" t="s">
        <v>223</v>
      </c>
      <c r="CP308" s="381"/>
      <c r="CQ308" s="381"/>
      <c r="CR308" s="381"/>
    </row>
    <row r="309" spans="1:96" x14ac:dyDescent="0.2">
      <c r="B309" s="747"/>
      <c r="C309" s="389" t="s">
        <v>272</v>
      </c>
      <c r="D309" s="388">
        <f>(AS309+BD309+BO309)/3</f>
        <v>1932.1466238848379</v>
      </c>
      <c r="E309" s="388">
        <f>(+AT309+BE309)/2</f>
        <v>0</v>
      </c>
      <c r="F309" s="388">
        <f>(+AU309+BF309)/2</f>
        <v>0</v>
      </c>
      <c r="G309" s="387"/>
      <c r="H309" s="382"/>
      <c r="I309" s="375">
        <f>ROUND(((+D309*Matrices!$C$65)+(D309*Matrices!$E$67))*Matrices!$D$59,0)</f>
        <v>659809</v>
      </c>
      <c r="J309" s="375">
        <f>ROUND(((+E309*Matrices!$D$65)+(E309*Matrices!$E$67))*Matrices!$D$59,0)</f>
        <v>0</v>
      </c>
      <c r="K309" s="375">
        <f>ROUND(((+F309*Matrices!$E$65)+(F309*Matrices!$E$67))*Matrices!$D$59,0)</f>
        <v>0</v>
      </c>
      <c r="M309" s="747"/>
      <c r="N309" s="389" t="s">
        <v>272</v>
      </c>
      <c r="O309" s="388">
        <f>(+BD309+BO309+BZ309)/3</f>
        <v>2090.7681227493345</v>
      </c>
      <c r="P309" s="388">
        <f>(+AT309+BE309+BP309)/3</f>
        <v>0</v>
      </c>
      <c r="Q309" s="388">
        <f>(+AU309+BF309+BQ309)/3</f>
        <v>0</v>
      </c>
      <c r="R309" s="387"/>
      <c r="S309" s="382"/>
      <c r="T309" s="375">
        <f>ROUND(((+O309*Matrices!$C$65)+(O309*Matrices!$E$67))*Matrices!$D$59,0)</f>
        <v>713976</v>
      </c>
      <c r="U309" s="375">
        <f>ROUND(((+P309*Matrices!$D$65)+(P309*Matrices!$E$67))*Matrices!$D$59,0)</f>
        <v>0</v>
      </c>
      <c r="V309" s="375">
        <f>ROUND(((+Q309*Matrices!$E$65)+(Q309*Matrices!$E$67))*Matrices!$D$59,0)</f>
        <v>0</v>
      </c>
      <c r="W309" s="387"/>
      <c r="X309" s="747"/>
      <c r="Y309" s="389" t="s">
        <v>272</v>
      </c>
      <c r="Z309" s="388">
        <f>(+BO309+BZ309+CK309)/3</f>
        <v>2057.6666666666665</v>
      </c>
      <c r="AA309" s="388">
        <f>(+BE309+BP309+CA309)/3</f>
        <v>0</v>
      </c>
      <c r="AB309" s="388">
        <f>(+BF309+BQ309+CB309)/3</f>
        <v>0</v>
      </c>
      <c r="AC309" s="387"/>
      <c r="AD309" s="382"/>
      <c r="AE309" s="375">
        <f>ROUND(((+Z309*Matrices!$C$65)+(Z309*Matrices!$E$67))*Matrices!$D$59,0)</f>
        <v>702673</v>
      </c>
      <c r="AF309" s="375">
        <f>ROUND(((+AA309*Matrices!$D$65)+(AA309*Matrices!$E$67))*Matrices!$D$59,0)</f>
        <v>0</v>
      </c>
      <c r="AG309" s="375">
        <f>ROUND(((+AB309*Matrices!$E$65)+(AB309*Matrices!$E$67))*Matrices!$D$59,0)</f>
        <v>0</v>
      </c>
      <c r="AI309" s="747"/>
      <c r="AJ309" s="389" t="s">
        <v>272</v>
      </c>
      <c r="AK309" s="388">
        <f t="shared" si="128"/>
        <v>-33.101456082667937</v>
      </c>
      <c r="AL309" s="388">
        <f t="shared" si="128"/>
        <v>0</v>
      </c>
      <c r="AM309" s="388">
        <f t="shared" si="128"/>
        <v>0</v>
      </c>
      <c r="AO309" s="370"/>
      <c r="AP309" s="386"/>
      <c r="AQ309" s="751"/>
      <c r="AR309" s="389" t="s">
        <v>273</v>
      </c>
      <c r="AS309" s="388">
        <f>AS308*BO310</f>
        <v>1702.1355034065102</v>
      </c>
      <c r="AT309" s="388"/>
      <c r="AU309" s="388"/>
      <c r="AV309" s="387"/>
      <c r="AW309" s="382"/>
      <c r="AX309" s="375">
        <f>ROUND(((+AS309*Matrices!$C$65)+(AS309*Matrices!$E$67))*Matrices!$D$59,0)</f>
        <v>581262</v>
      </c>
      <c r="AY309" s="375">
        <f>ROUND(((+AT309*Matrices!$D$65)+(AT309*Matrices!$E$67))*Matrices!$D$59,0)</f>
        <v>0</v>
      </c>
      <c r="AZ309" s="375">
        <f>ROUND(((+AU309*Matrices!$E$65)+(AU309*Matrices!$E$67))*Matrices!$D$59,0)</f>
        <v>0</v>
      </c>
      <c r="BA309" s="386"/>
      <c r="BB309" s="751"/>
      <c r="BC309" s="389" t="s">
        <v>273</v>
      </c>
      <c r="BD309" s="388">
        <v>1860.3043682480038</v>
      </c>
      <c r="BE309" s="388">
        <v>0</v>
      </c>
      <c r="BF309" s="388">
        <v>0</v>
      </c>
      <c r="BG309" s="387"/>
      <c r="BH309" s="382"/>
      <c r="BI309" s="375">
        <f>ROUND(((+BD309*Matrices!$C$65)+(BD309*Matrices!$E$67))*Matrices!$D$59,0)</f>
        <v>635275</v>
      </c>
      <c r="BJ309" s="375">
        <f>ROUND(((+BE309*Matrices!$D$65)+(BE309*Matrices!$E$67))*Matrices!$D$59,0)</f>
        <v>0</v>
      </c>
      <c r="BK309" s="375">
        <f>ROUND(((+BF309*Matrices!$E$65)+(BF309*Matrices!$E$67))*Matrices!$D$59,0)</f>
        <v>0</v>
      </c>
      <c r="BM309" s="751"/>
      <c r="BN309" s="389" t="s">
        <v>272</v>
      </c>
      <c r="BO309" s="388">
        <v>2234</v>
      </c>
      <c r="BP309" s="388"/>
      <c r="BQ309" s="388"/>
      <c r="BR309" s="387"/>
      <c r="BS309" s="382"/>
      <c r="BT309" s="375">
        <f>ROUND(((+BO309*Matrices!$C$65)+(BO309*Matrices!$E$67))*Matrices!$D$59,0)</f>
        <v>762889</v>
      </c>
      <c r="BU309" s="375">
        <f>ROUND(((+BP309*Matrices!$D$65)+(BP309*Matrices!$E$67))*Matrices!$D$59,0)</f>
        <v>0</v>
      </c>
      <c r="BV309" s="375">
        <f>ROUND(((+BQ309*Matrices!$E$65)+(BQ309*Matrices!$E$67))*Matrices!$D$59,0)</f>
        <v>0</v>
      </c>
      <c r="BW309" s="386"/>
      <c r="BX309" s="751"/>
      <c r="BY309" s="389" t="s">
        <v>272</v>
      </c>
      <c r="BZ309" s="388">
        <v>2178</v>
      </c>
      <c r="CA309" s="388"/>
      <c r="CB309" s="388"/>
      <c r="CC309" s="387"/>
      <c r="CD309" s="382"/>
      <c r="CE309" s="375">
        <f>ROUND(((+BZ309*Matrices!$C$65)+(BZ309*Matrices!$E$67))*Matrices!$D$59,0)</f>
        <v>743765</v>
      </c>
      <c r="CF309" s="375">
        <f>ROUND(((+CA309*Matrices!$D$65)+(CA309*Matrices!$E$67))*Matrices!$D$59,0)</f>
        <v>0</v>
      </c>
      <c r="CG309" s="375">
        <f>ROUND(((+CB309*Matrices!$E$65)+(CB309*Matrices!$E$67))*Matrices!$D$59,0)</f>
        <v>0</v>
      </c>
      <c r="CH309" s="386"/>
      <c r="CI309" s="751"/>
      <c r="CJ309" s="389" t="s">
        <v>272</v>
      </c>
      <c r="CK309" s="388">
        <f>'AY2013-14-end_of_course'!D67</f>
        <v>1761</v>
      </c>
      <c r="CL309" s="388"/>
      <c r="CM309" s="388"/>
      <c r="CN309" s="387"/>
      <c r="CO309" s="382"/>
      <c r="CP309" s="375">
        <f>ROUND(((+CK309*Matrices!$C$65)+(CK309*Matrices!$E$67))*Matrices!$D$59,0)</f>
        <v>601364</v>
      </c>
      <c r="CQ309" s="375">
        <f>ROUND(((+CL309*Matrices!$D$65)+(CL309*Matrices!$E$67))*Matrices!$D$59,0)</f>
        <v>0</v>
      </c>
      <c r="CR309" s="375">
        <f>ROUND(((+CM309*Matrices!$E$65)+(CM309*Matrices!$E$67))*Matrices!$D$59,0)</f>
        <v>0</v>
      </c>
    </row>
    <row r="310" spans="1:96" x14ac:dyDescent="0.2">
      <c r="B310" s="748"/>
      <c r="C310" s="385" t="s">
        <v>270</v>
      </c>
      <c r="D310" s="384">
        <f>D309/D308</f>
        <v>0.84508527068880501</v>
      </c>
      <c r="E310" s="384">
        <f>IFERROR(E309/E308,0)</f>
        <v>0</v>
      </c>
      <c r="F310" s="384">
        <f>IFERROR(F309/F308,0)</f>
        <v>0</v>
      </c>
      <c r="G310" s="383"/>
      <c r="H310" s="382"/>
      <c r="I310" s="381"/>
      <c r="J310" s="381"/>
      <c r="K310" s="381"/>
      <c r="M310" s="748"/>
      <c r="N310" s="385" t="s">
        <v>270</v>
      </c>
      <c r="O310" s="384">
        <f>O309/O308</f>
        <v>0.86538415676710867</v>
      </c>
      <c r="P310" s="384">
        <f>IFERROR(P309/P308,0)</f>
        <v>0</v>
      </c>
      <c r="Q310" s="384">
        <f>IFERROR(Q309/Q308,0)</f>
        <v>0</v>
      </c>
      <c r="R310" s="383"/>
      <c r="S310" s="382"/>
      <c r="T310" s="381"/>
      <c r="U310" s="381"/>
      <c r="V310" s="381"/>
      <c r="W310" s="383"/>
      <c r="X310" s="748"/>
      <c r="Y310" s="385" t="s">
        <v>270</v>
      </c>
      <c r="Z310" s="384">
        <f>Z309/Z308</f>
        <v>0.88730774759235298</v>
      </c>
      <c r="AA310" s="384">
        <f>IFERROR(AA309/AA308,0)</f>
        <v>0</v>
      </c>
      <c r="AB310" s="384">
        <f>IFERROR(AB309/AB308,0)</f>
        <v>0</v>
      </c>
      <c r="AC310" s="383"/>
      <c r="AD310" s="382"/>
      <c r="AE310" s="381"/>
      <c r="AF310" s="381"/>
      <c r="AG310" s="381"/>
      <c r="AI310" s="748"/>
      <c r="AJ310" s="385"/>
      <c r="AK310" s="384"/>
      <c r="AL310" s="384"/>
      <c r="AM310" s="384"/>
      <c r="AO310" s="370"/>
      <c r="AP310" s="386"/>
      <c r="AQ310" s="752"/>
      <c r="AR310" s="385" t="s">
        <v>271</v>
      </c>
      <c r="AS310" s="384">
        <f>IFERROR(AS309/AS308,0)</f>
        <v>0.84557153671461016</v>
      </c>
      <c r="AT310" s="384">
        <f>IFERROR(AT309/AT308,0)</f>
        <v>0</v>
      </c>
      <c r="AU310" s="384">
        <f>IFERROR(AU309/AU308,0)</f>
        <v>0</v>
      </c>
      <c r="AV310" s="383"/>
      <c r="AW310" s="382"/>
      <c r="AX310" s="381"/>
      <c r="AY310" s="381"/>
      <c r="AZ310" s="381"/>
      <c r="BA310" s="386"/>
      <c r="BB310" s="752"/>
      <c r="BC310" s="385" t="s">
        <v>271</v>
      </c>
      <c r="BD310" s="384">
        <f>IFERROR(BD309/BD308,0)</f>
        <v>0.84405824330671675</v>
      </c>
      <c r="BE310" s="384">
        <f>IFERROR(BE309/BE308,0)</f>
        <v>0</v>
      </c>
      <c r="BF310" s="384">
        <f>IFERROR(BF309/BF308,0)</f>
        <v>0</v>
      </c>
      <c r="BG310" s="383"/>
      <c r="BH310" s="382"/>
      <c r="BI310" s="381"/>
      <c r="BJ310" s="381"/>
      <c r="BK310" s="381"/>
      <c r="BM310" s="752"/>
      <c r="BN310" s="385" t="s">
        <v>270</v>
      </c>
      <c r="BO310" s="384">
        <f>IFERROR(BO309/BO308,0)</f>
        <v>0.84557153671461016</v>
      </c>
      <c r="BP310" s="384">
        <f>IFERROR(BP309/BP308,0)</f>
        <v>0</v>
      </c>
      <c r="BQ310" s="384">
        <f>IFERROR(BQ309/BQ308,0)</f>
        <v>0</v>
      </c>
      <c r="BR310" s="383"/>
      <c r="BS310" s="382"/>
      <c r="BT310" s="381"/>
      <c r="BU310" s="381"/>
      <c r="BV310" s="381"/>
      <c r="BW310" s="386"/>
      <c r="BX310" s="752"/>
      <c r="BY310" s="385" t="s">
        <v>270</v>
      </c>
      <c r="BZ310" s="384">
        <f>BZ309/BZ308</f>
        <v>0.906744379683597</v>
      </c>
      <c r="CA310" s="384" t="str">
        <f>IFERROR(CA309/CA308,"")</f>
        <v/>
      </c>
      <c r="CB310" s="384" t="str">
        <f>IFERROR(CB309/CB308,"")</f>
        <v/>
      </c>
      <c r="CC310" s="383"/>
      <c r="CD310" s="382"/>
      <c r="CE310" s="381"/>
      <c r="CF310" s="381"/>
      <c r="CG310" s="381"/>
      <c r="CH310" s="386"/>
      <c r="CI310" s="752"/>
      <c r="CJ310" s="385" t="s">
        <v>270</v>
      </c>
      <c r="CK310" s="384">
        <f>CK309/CK308</f>
        <v>0.92054364871928906</v>
      </c>
      <c r="CL310" s="384" t="str">
        <f>IFERROR(CL309/CL308,"")</f>
        <v/>
      </c>
      <c r="CM310" s="384" t="str">
        <f>IFERROR(CM309/CM308,"")</f>
        <v/>
      </c>
      <c r="CN310" s="383"/>
      <c r="CO310" s="382"/>
      <c r="CP310" s="381"/>
      <c r="CQ310" s="381"/>
      <c r="CR310" s="381"/>
    </row>
    <row r="311" spans="1:96" x14ac:dyDescent="0.2">
      <c r="B311" s="380" t="s">
        <v>141</v>
      </c>
      <c r="C311" s="379"/>
      <c r="D311" s="378">
        <f>D309+D306+D303</f>
        <v>52315.057607399962</v>
      </c>
      <c r="E311" s="378">
        <f>E309+E306+E303</f>
        <v>0</v>
      </c>
      <c r="F311" s="378">
        <f>F309+F306+F303</f>
        <v>0</v>
      </c>
      <c r="G311" s="377"/>
      <c r="H311" s="376" t="s">
        <v>141</v>
      </c>
      <c r="I311" s="375">
        <f>I303+I306+I309</f>
        <v>9272652</v>
      </c>
      <c r="J311" s="375">
        <f>J303+J306+J309</f>
        <v>0</v>
      </c>
      <c r="K311" s="375">
        <f>K303+K306+K309</f>
        <v>0</v>
      </c>
      <c r="M311" s="380" t="s">
        <v>141</v>
      </c>
      <c r="N311" s="379"/>
      <c r="O311" s="378">
        <f>O309+O306+O303</f>
        <v>50235.85379555801</v>
      </c>
      <c r="P311" s="378">
        <f>P309+P306+P303</f>
        <v>0</v>
      </c>
      <c r="Q311" s="378">
        <f>Q309+Q306+Q303</f>
        <v>0</v>
      </c>
      <c r="R311" s="377"/>
      <c r="S311" s="376" t="s">
        <v>141</v>
      </c>
      <c r="T311" s="375">
        <f>T303+T306+T309</f>
        <v>8996999</v>
      </c>
      <c r="U311" s="375">
        <f>U303+U306+U309</f>
        <v>0</v>
      </c>
      <c r="V311" s="375">
        <f>V303+V306+V309</f>
        <v>0</v>
      </c>
      <c r="W311" s="377"/>
      <c r="X311" s="380" t="s">
        <v>141</v>
      </c>
      <c r="Y311" s="379"/>
      <c r="Z311" s="378">
        <f>Z309+Z306+Z303</f>
        <v>48601.340799999998</v>
      </c>
      <c r="AA311" s="378">
        <f>AA309+AA306+AA303</f>
        <v>0</v>
      </c>
      <c r="AB311" s="378">
        <f>AB309+AB306+AB303</f>
        <v>0</v>
      </c>
      <c r="AC311" s="377"/>
      <c r="AD311" s="376" t="s">
        <v>141</v>
      </c>
      <c r="AE311" s="375">
        <f>AE303+AE306+AE309</f>
        <v>8770537</v>
      </c>
      <c r="AF311" s="375">
        <f>AF303+AF306+AF309</f>
        <v>0</v>
      </c>
      <c r="AG311" s="375">
        <f>AG303+AG306+AG309</f>
        <v>0</v>
      </c>
      <c r="AI311" s="380" t="s">
        <v>141</v>
      </c>
      <c r="AJ311" s="379"/>
      <c r="AK311" s="378">
        <f>AK309+AK306+AK303</f>
        <v>-1634.5129955580105</v>
      </c>
      <c r="AL311" s="378">
        <f>AL309+AL306+AL303</f>
        <v>0</v>
      </c>
      <c r="AM311" s="378">
        <f>AM309+AM306+AM303</f>
        <v>0</v>
      </c>
      <c r="AO311" s="370"/>
      <c r="AP311" s="374"/>
      <c r="AQ311" s="380" t="s">
        <v>141</v>
      </c>
      <c r="AR311" s="379"/>
      <c r="AS311" s="378">
        <f>AS309+AS306+AS303</f>
        <v>52205.615335525843</v>
      </c>
      <c r="AT311" s="378">
        <f>AT309+AT306+AT303</f>
        <v>0</v>
      </c>
      <c r="AU311" s="378">
        <f>AU309+AU306+AU303</f>
        <v>0</v>
      </c>
      <c r="AV311" s="377"/>
      <c r="AW311" s="376" t="s">
        <v>141</v>
      </c>
      <c r="AX311" s="375">
        <f>AX303+AX306+AX309</f>
        <v>9155056</v>
      </c>
      <c r="AY311" s="375">
        <f>AY303+AY306+AY309</f>
        <v>0</v>
      </c>
      <c r="AZ311" s="375">
        <f>AZ303+AZ306+AZ309</f>
        <v>0</v>
      </c>
      <c r="BA311" s="374"/>
      <c r="BB311" s="380" t="s">
        <v>141</v>
      </c>
      <c r="BC311" s="379"/>
      <c r="BD311" s="378">
        <f>BD309+BD306+BD303</f>
        <v>53462.532786674034</v>
      </c>
      <c r="BE311" s="378">
        <f>BE309+BE306+BE303</f>
        <v>0</v>
      </c>
      <c r="BF311" s="378">
        <f>BF309+BF306+BF303</f>
        <v>0</v>
      </c>
      <c r="BG311" s="377"/>
      <c r="BH311" s="376" t="s">
        <v>141</v>
      </c>
      <c r="BI311" s="375">
        <f>BI303+BI306+BI309</f>
        <v>9408859</v>
      </c>
      <c r="BJ311" s="375">
        <f>BJ303+BJ306+BJ309</f>
        <v>0</v>
      </c>
      <c r="BK311" s="375">
        <f>BK303+BK306+BK309</f>
        <v>0</v>
      </c>
      <c r="BM311" s="380" t="s">
        <v>141</v>
      </c>
      <c r="BN311" s="379"/>
      <c r="BO311" s="378">
        <f>BO309+BO306+BO303</f>
        <v>51277.024700000002</v>
      </c>
      <c r="BP311" s="378">
        <f>BP309+BP306+BP303</f>
        <v>0</v>
      </c>
      <c r="BQ311" s="378">
        <f>BQ309+BQ306+BQ303</f>
        <v>0</v>
      </c>
      <c r="BR311" s="377"/>
      <c r="BS311" s="376" t="s">
        <v>141</v>
      </c>
      <c r="BT311" s="375">
        <f>BT303+BT306+BT309</f>
        <v>9254037</v>
      </c>
      <c r="BU311" s="375">
        <f>BU303+BU306+BU309</f>
        <v>0</v>
      </c>
      <c r="BV311" s="375">
        <f>BV303+BV306+BV309</f>
        <v>0</v>
      </c>
      <c r="BW311" s="374"/>
      <c r="BX311" s="380" t="s">
        <v>141</v>
      </c>
      <c r="BY311" s="379"/>
      <c r="BZ311" s="378">
        <f>BZ309+BZ306+BZ303</f>
        <v>45968.003899999996</v>
      </c>
      <c r="CA311" s="378">
        <f>CA309+CA306+CA303</f>
        <v>0</v>
      </c>
      <c r="CB311" s="378">
        <f>CB309+CB306+CB303</f>
        <v>0</v>
      </c>
      <c r="CC311" s="377"/>
      <c r="CD311" s="376" t="s">
        <v>141</v>
      </c>
      <c r="CE311" s="375">
        <f>CE303+CE306+CE309</f>
        <v>8328102</v>
      </c>
      <c r="CF311" s="375">
        <f>CF303+CF306+CF309</f>
        <v>0</v>
      </c>
      <c r="CG311" s="375">
        <f>CG303+CG306+CG309</f>
        <v>0</v>
      </c>
      <c r="CH311" s="374"/>
      <c r="CI311" s="380" t="s">
        <v>141</v>
      </c>
      <c r="CJ311" s="379"/>
      <c r="CK311" s="378">
        <f>CK309+CK306+CK303</f>
        <v>48558.993799999997</v>
      </c>
      <c r="CL311" s="378">
        <f>CL309+CL306+CL303</f>
        <v>0</v>
      </c>
      <c r="CM311" s="378">
        <f>CM309+CM306+CM303</f>
        <v>0</v>
      </c>
      <c r="CN311" s="377"/>
      <c r="CO311" s="376" t="s">
        <v>141</v>
      </c>
      <c r="CP311" s="375">
        <f>CP303+CP306+CP309</f>
        <v>8729473</v>
      </c>
      <c r="CQ311" s="375">
        <f>CQ303+CQ306+CQ309</f>
        <v>0</v>
      </c>
      <c r="CR311" s="375">
        <f>CR303+CR306+CR309</f>
        <v>0</v>
      </c>
    </row>
    <row r="312" spans="1:96" x14ac:dyDescent="0.2">
      <c r="D312" s="373" t="s">
        <v>269</v>
      </c>
      <c r="E312" s="373"/>
      <c r="F312" s="350">
        <f>SUM(D311:F311)</f>
        <v>52315.057607399962</v>
      </c>
      <c r="G312" s="350"/>
      <c r="H312" s="369"/>
      <c r="I312" s="372" t="s">
        <v>268</v>
      </c>
      <c r="J312" s="371"/>
      <c r="K312" s="368">
        <f>SUM(I311:K311)</f>
        <v>9272652</v>
      </c>
      <c r="O312" s="373" t="s">
        <v>269</v>
      </c>
      <c r="P312" s="373"/>
      <c r="Q312" s="350">
        <f>SUM(O311:Q311)</f>
        <v>50235.85379555801</v>
      </c>
      <c r="R312" s="350"/>
      <c r="S312" s="369"/>
      <c r="T312" s="372" t="s">
        <v>268</v>
      </c>
      <c r="U312" s="371"/>
      <c r="V312" s="368">
        <f>SUM(T311:V311)</f>
        <v>8996999</v>
      </c>
      <c r="W312" s="350"/>
      <c r="Z312" s="373" t="s">
        <v>269</v>
      </c>
      <c r="AA312" s="373"/>
      <c r="AB312" s="350">
        <f>SUM(Z311:AB311)</f>
        <v>48601.340799999998</v>
      </c>
      <c r="AC312" s="350"/>
      <c r="AD312" s="369"/>
      <c r="AE312" s="372" t="s">
        <v>268</v>
      </c>
      <c r="AF312" s="371"/>
      <c r="AG312" s="368">
        <f>SUM(AE311:AG311)</f>
        <v>8770537</v>
      </c>
      <c r="AK312" s="373" t="s">
        <v>269</v>
      </c>
      <c r="AL312" s="373"/>
      <c r="AM312" s="350">
        <f>SUM(AK311:AM311)</f>
        <v>-1634.5129955580105</v>
      </c>
      <c r="AO312" s="368">
        <f>ROUND(AG312-V312,0)</f>
        <v>-226462</v>
      </c>
      <c r="AP312" s="374"/>
      <c r="AS312" s="373" t="s">
        <v>269</v>
      </c>
      <c r="AT312" s="373"/>
      <c r="AU312" s="350">
        <f>SUM(AS311:AU311)</f>
        <v>52205.615335525843</v>
      </c>
      <c r="AV312" s="350"/>
      <c r="AW312" s="369"/>
      <c r="AX312" s="372" t="s">
        <v>268</v>
      </c>
      <c r="AY312" s="371"/>
      <c r="AZ312" s="368">
        <f>SUM(AX311:AZ311)</f>
        <v>9155056</v>
      </c>
      <c r="BA312" s="374"/>
      <c r="BD312" s="373" t="s">
        <v>269</v>
      </c>
      <c r="BE312" s="373"/>
      <c r="BF312" s="350">
        <f>SUM(BD311:BF311)</f>
        <v>53462.532786674034</v>
      </c>
      <c r="BG312" s="350"/>
      <c r="BH312" s="369"/>
      <c r="BI312" s="372" t="s">
        <v>268</v>
      </c>
      <c r="BJ312" s="371"/>
      <c r="BK312" s="368">
        <f>SUM(BI311:BK311)</f>
        <v>9408859</v>
      </c>
      <c r="BO312" s="373" t="s">
        <v>269</v>
      </c>
      <c r="BP312" s="373"/>
      <c r="BQ312" s="350">
        <f>SUM(BO311:BQ311)</f>
        <v>51277.024700000002</v>
      </c>
      <c r="BR312" s="350"/>
      <c r="BS312" s="369"/>
      <c r="BT312" s="372" t="s">
        <v>268</v>
      </c>
      <c r="BU312" s="371"/>
      <c r="BV312" s="368">
        <f>SUM(BT311:BV311)</f>
        <v>9254037</v>
      </c>
      <c r="BW312" s="374"/>
      <c r="BZ312" s="373" t="s">
        <v>269</v>
      </c>
      <c r="CA312" s="373"/>
      <c r="CB312" s="350">
        <f>SUM(BZ311:CB311)</f>
        <v>45968.003899999996</v>
      </c>
      <c r="CC312" s="350"/>
      <c r="CD312" s="369"/>
      <c r="CE312" s="372" t="s">
        <v>268</v>
      </c>
      <c r="CF312" s="371"/>
      <c r="CG312" s="368">
        <f>SUM(CE311:CG311)</f>
        <v>8328102</v>
      </c>
      <c r="CH312" s="374"/>
      <c r="CK312" s="373" t="s">
        <v>269</v>
      </c>
      <c r="CL312" s="373"/>
      <c r="CM312" s="350">
        <f>SUM(CK311:CM311)</f>
        <v>48558.993799999997</v>
      </c>
      <c r="CN312" s="350"/>
      <c r="CO312" s="369"/>
      <c r="CP312" s="372" t="s">
        <v>268</v>
      </c>
      <c r="CQ312" s="371"/>
      <c r="CR312" s="368">
        <f>SUM(CP311:CR311)</f>
        <v>8729473</v>
      </c>
    </row>
    <row r="313" spans="1:96" x14ac:dyDescent="0.2">
      <c r="H313" s="369"/>
      <c r="I313" s="369"/>
      <c r="J313" s="369"/>
      <c r="K313" s="369"/>
      <c r="S313" s="369"/>
      <c r="T313" s="369"/>
      <c r="U313" s="369"/>
      <c r="V313" s="369"/>
      <c r="AD313" s="369"/>
      <c r="AE313" s="369"/>
      <c r="AF313" s="369"/>
      <c r="AG313" s="369"/>
      <c r="AO313" s="370"/>
      <c r="AW313" s="369"/>
      <c r="AX313" s="369"/>
      <c r="AY313" s="369"/>
      <c r="AZ313" s="369"/>
      <c r="BH313" s="369"/>
      <c r="BI313" s="369"/>
      <c r="BJ313" s="369"/>
      <c r="BK313" s="369"/>
      <c r="BS313" s="369"/>
      <c r="BT313" s="369"/>
      <c r="BU313" s="369"/>
      <c r="BV313" s="369"/>
      <c r="CD313" s="369"/>
      <c r="CE313" s="369"/>
      <c r="CF313" s="369"/>
      <c r="CG313" s="369"/>
      <c r="CO313" s="369"/>
      <c r="CP313" s="369"/>
      <c r="CQ313" s="369"/>
      <c r="CR313" s="369"/>
    </row>
    <row r="314" spans="1:96" x14ac:dyDescent="0.2">
      <c r="A314" s="110" t="s">
        <v>97</v>
      </c>
      <c r="B314" s="402"/>
      <c r="C314" s="401"/>
      <c r="D314" s="749" t="s">
        <v>276</v>
      </c>
      <c r="E314" s="749"/>
      <c r="F314" s="750"/>
      <c r="G314" s="400"/>
      <c r="H314" s="393"/>
      <c r="I314" s="753" t="s">
        <v>276</v>
      </c>
      <c r="J314" s="754"/>
      <c r="K314" s="755"/>
      <c r="M314" s="402"/>
      <c r="N314" s="401"/>
      <c r="O314" s="749" t="s">
        <v>276</v>
      </c>
      <c r="P314" s="749"/>
      <c r="Q314" s="750"/>
      <c r="R314" s="400"/>
      <c r="S314" s="393"/>
      <c r="T314" s="753" t="s">
        <v>276</v>
      </c>
      <c r="U314" s="754"/>
      <c r="V314" s="755"/>
      <c r="W314" s="400"/>
      <c r="X314" s="402"/>
      <c r="Y314" s="401"/>
      <c r="Z314" s="749" t="s">
        <v>276</v>
      </c>
      <c r="AA314" s="749"/>
      <c r="AB314" s="750"/>
      <c r="AC314" s="400"/>
      <c r="AD314" s="393"/>
      <c r="AE314" s="753" t="s">
        <v>276</v>
      </c>
      <c r="AF314" s="754"/>
      <c r="AG314" s="755"/>
      <c r="AI314" s="402"/>
      <c r="AJ314" s="401"/>
      <c r="AK314" s="749" t="s">
        <v>276</v>
      </c>
      <c r="AL314" s="749"/>
      <c r="AM314" s="750"/>
      <c r="AO314" s="370"/>
      <c r="AP314" s="403"/>
      <c r="AQ314" s="402"/>
      <c r="AR314" s="401"/>
      <c r="AS314" s="756" t="s">
        <v>276</v>
      </c>
      <c r="AT314" s="756"/>
      <c r="AU314" s="757"/>
      <c r="AV314" s="400"/>
      <c r="AW314" s="393"/>
      <c r="AX314" s="753" t="s">
        <v>276</v>
      </c>
      <c r="AY314" s="754"/>
      <c r="AZ314" s="755"/>
      <c r="BA314" s="403"/>
      <c r="BB314" s="402"/>
      <c r="BC314" s="401"/>
      <c r="BD314" s="756" t="s">
        <v>276</v>
      </c>
      <c r="BE314" s="756"/>
      <c r="BF314" s="757"/>
      <c r="BG314" s="400"/>
      <c r="BH314" s="393"/>
      <c r="BI314" s="753" t="s">
        <v>276</v>
      </c>
      <c r="BJ314" s="754"/>
      <c r="BK314" s="755"/>
      <c r="BM314" s="402"/>
      <c r="BN314" s="401"/>
      <c r="BO314" s="749" t="s">
        <v>276</v>
      </c>
      <c r="BP314" s="749"/>
      <c r="BQ314" s="750"/>
      <c r="BR314" s="400"/>
      <c r="BS314" s="393"/>
      <c r="BT314" s="753" t="s">
        <v>276</v>
      </c>
      <c r="BU314" s="754"/>
      <c r="BV314" s="755"/>
      <c r="BW314" s="403"/>
      <c r="BX314" s="402"/>
      <c r="BY314" s="401"/>
      <c r="BZ314" s="749" t="s">
        <v>276</v>
      </c>
      <c r="CA314" s="749"/>
      <c r="CB314" s="750"/>
      <c r="CC314" s="400"/>
      <c r="CD314" s="393"/>
      <c r="CE314" s="753" t="s">
        <v>276</v>
      </c>
      <c r="CF314" s="754"/>
      <c r="CG314" s="755"/>
      <c r="CH314" s="403"/>
      <c r="CI314" s="402"/>
      <c r="CJ314" s="401"/>
      <c r="CK314" s="749" t="s">
        <v>276</v>
      </c>
      <c r="CL314" s="749"/>
      <c r="CM314" s="750"/>
      <c r="CN314" s="400"/>
      <c r="CO314" s="393"/>
      <c r="CP314" s="753" t="s">
        <v>276</v>
      </c>
      <c r="CQ314" s="754"/>
      <c r="CR314" s="755"/>
    </row>
    <row r="315" spans="1:96" x14ac:dyDescent="0.2">
      <c r="B315" s="398" t="s">
        <v>229</v>
      </c>
      <c r="C315" s="398"/>
      <c r="D315" s="397" t="s">
        <v>228</v>
      </c>
      <c r="E315" s="396" t="s">
        <v>227</v>
      </c>
      <c r="F315" s="396" t="s">
        <v>226</v>
      </c>
      <c r="G315" s="395"/>
      <c r="H315" s="394" t="s">
        <v>229</v>
      </c>
      <c r="I315" s="393" t="s">
        <v>228</v>
      </c>
      <c r="J315" s="392" t="s">
        <v>227</v>
      </c>
      <c r="K315" s="392" t="s">
        <v>226</v>
      </c>
      <c r="M315" s="398" t="s">
        <v>229</v>
      </c>
      <c r="N315" s="398"/>
      <c r="O315" s="397" t="s">
        <v>228</v>
      </c>
      <c r="P315" s="396" t="s">
        <v>227</v>
      </c>
      <c r="Q315" s="396" t="s">
        <v>226</v>
      </c>
      <c r="R315" s="395"/>
      <c r="S315" s="394" t="s">
        <v>229</v>
      </c>
      <c r="T315" s="393" t="s">
        <v>228</v>
      </c>
      <c r="U315" s="392" t="s">
        <v>227</v>
      </c>
      <c r="V315" s="392" t="s">
        <v>226</v>
      </c>
      <c r="W315" s="395"/>
      <c r="X315" s="398" t="s">
        <v>229</v>
      </c>
      <c r="Y315" s="398"/>
      <c r="Z315" s="397" t="s">
        <v>228</v>
      </c>
      <c r="AA315" s="396" t="s">
        <v>227</v>
      </c>
      <c r="AB315" s="396" t="s">
        <v>226</v>
      </c>
      <c r="AC315" s="395"/>
      <c r="AD315" s="394" t="s">
        <v>229</v>
      </c>
      <c r="AE315" s="393" t="s">
        <v>228</v>
      </c>
      <c r="AF315" s="392" t="s">
        <v>227</v>
      </c>
      <c r="AG315" s="392" t="s">
        <v>226</v>
      </c>
      <c r="AI315" s="398" t="s">
        <v>229</v>
      </c>
      <c r="AJ315" s="398"/>
      <c r="AK315" s="397" t="s">
        <v>228</v>
      </c>
      <c r="AL315" s="396" t="s">
        <v>227</v>
      </c>
      <c r="AM315" s="396" t="s">
        <v>226</v>
      </c>
      <c r="AO315" s="370"/>
      <c r="AP315" s="399"/>
      <c r="AQ315" s="398" t="s">
        <v>229</v>
      </c>
      <c r="AR315" s="398"/>
      <c r="AS315" s="397" t="s">
        <v>228</v>
      </c>
      <c r="AT315" s="396" t="s">
        <v>227</v>
      </c>
      <c r="AU315" s="396" t="s">
        <v>226</v>
      </c>
      <c r="AV315" s="395"/>
      <c r="AW315" s="394" t="s">
        <v>229</v>
      </c>
      <c r="AX315" s="393" t="s">
        <v>228</v>
      </c>
      <c r="AY315" s="392" t="s">
        <v>227</v>
      </c>
      <c r="AZ315" s="392" t="s">
        <v>226</v>
      </c>
      <c r="BA315" s="399"/>
      <c r="BB315" s="398" t="s">
        <v>229</v>
      </c>
      <c r="BC315" s="398"/>
      <c r="BD315" s="397" t="s">
        <v>228</v>
      </c>
      <c r="BE315" s="396" t="s">
        <v>227</v>
      </c>
      <c r="BF315" s="396" t="s">
        <v>226</v>
      </c>
      <c r="BG315" s="395"/>
      <c r="BH315" s="394" t="s">
        <v>229</v>
      </c>
      <c r="BI315" s="393" t="s">
        <v>228</v>
      </c>
      <c r="BJ315" s="392" t="s">
        <v>227</v>
      </c>
      <c r="BK315" s="392" t="s">
        <v>226</v>
      </c>
      <c r="BM315" s="398" t="s">
        <v>229</v>
      </c>
      <c r="BN315" s="398"/>
      <c r="BO315" s="397" t="s">
        <v>228</v>
      </c>
      <c r="BP315" s="396" t="s">
        <v>227</v>
      </c>
      <c r="BQ315" s="396" t="s">
        <v>226</v>
      </c>
      <c r="BR315" s="395"/>
      <c r="BS315" s="394" t="s">
        <v>229</v>
      </c>
      <c r="BT315" s="393" t="s">
        <v>228</v>
      </c>
      <c r="BU315" s="392" t="s">
        <v>227</v>
      </c>
      <c r="BV315" s="392" t="s">
        <v>226</v>
      </c>
      <c r="BW315" s="399"/>
      <c r="BX315" s="398" t="s">
        <v>229</v>
      </c>
      <c r="BY315" s="398"/>
      <c r="BZ315" s="397" t="s">
        <v>228</v>
      </c>
      <c r="CA315" s="396" t="s">
        <v>227</v>
      </c>
      <c r="CB315" s="396" t="s">
        <v>226</v>
      </c>
      <c r="CC315" s="395"/>
      <c r="CD315" s="394" t="s">
        <v>229</v>
      </c>
      <c r="CE315" s="393" t="s">
        <v>228</v>
      </c>
      <c r="CF315" s="392" t="s">
        <v>227</v>
      </c>
      <c r="CG315" s="392" t="s">
        <v>226</v>
      </c>
      <c r="CH315" s="399"/>
      <c r="CI315" s="398" t="s">
        <v>229</v>
      </c>
      <c r="CJ315" s="398"/>
      <c r="CK315" s="397" t="s">
        <v>228</v>
      </c>
      <c r="CL315" s="396" t="s">
        <v>227</v>
      </c>
      <c r="CM315" s="396" t="s">
        <v>226</v>
      </c>
      <c r="CN315" s="395"/>
      <c r="CO315" s="394" t="s">
        <v>229</v>
      </c>
      <c r="CP315" s="393" t="s">
        <v>228</v>
      </c>
      <c r="CQ315" s="392" t="s">
        <v>227</v>
      </c>
      <c r="CR315" s="392" t="s">
        <v>226</v>
      </c>
    </row>
    <row r="316" spans="1:96" x14ac:dyDescent="0.2">
      <c r="B316" s="746" t="s">
        <v>225</v>
      </c>
      <c r="C316" s="391" t="s">
        <v>274</v>
      </c>
      <c r="D316" s="390">
        <f>(AS316+BD316+BO316)/3</f>
        <v>102266.66666666667</v>
      </c>
      <c r="E316" s="390">
        <f>(+AT316+BE316)/2</f>
        <v>0</v>
      </c>
      <c r="F316" s="390">
        <f>(+AU316+BF316)/2</f>
        <v>0</v>
      </c>
      <c r="G316" s="386"/>
      <c r="H316" s="382" t="s">
        <v>225</v>
      </c>
      <c r="I316" s="381"/>
      <c r="J316" s="381"/>
      <c r="K316" s="381"/>
      <c r="M316" s="746" t="s">
        <v>225</v>
      </c>
      <c r="N316" s="391" t="s">
        <v>274</v>
      </c>
      <c r="O316" s="390">
        <f>(+BD316+BO316+BZ316)/3</f>
        <v>102956.16666666667</v>
      </c>
      <c r="P316" s="390">
        <f>(+AT316+BE316+BP316)/3</f>
        <v>0</v>
      </c>
      <c r="Q316" s="390">
        <f>(+AU316+BF316+BQ316)/3</f>
        <v>0</v>
      </c>
      <c r="R316" s="386"/>
      <c r="S316" s="382" t="s">
        <v>225</v>
      </c>
      <c r="T316" s="381"/>
      <c r="U316" s="381"/>
      <c r="V316" s="381"/>
      <c r="W316" s="386"/>
      <c r="X316" s="746" t="s">
        <v>225</v>
      </c>
      <c r="Y316" s="391" t="s">
        <v>274</v>
      </c>
      <c r="Z316" s="390">
        <f>(+BO316+BZ316+CK316)/3</f>
        <v>101934.66666666667</v>
      </c>
      <c r="AA316" s="390">
        <f>(+BE316+BP316+CA316)/3</f>
        <v>0</v>
      </c>
      <c r="AB316" s="390">
        <f>(+BF316+BQ316+CB316)/3</f>
        <v>0</v>
      </c>
      <c r="AC316" s="386"/>
      <c r="AD316" s="382" t="s">
        <v>225</v>
      </c>
      <c r="AE316" s="381"/>
      <c r="AF316" s="381"/>
      <c r="AG316" s="381"/>
      <c r="AI316" s="746" t="s">
        <v>225</v>
      </c>
      <c r="AJ316" s="391" t="s">
        <v>274</v>
      </c>
      <c r="AK316" s="390">
        <f t="shared" ref="AK316:AM317" si="129">IFERROR(Z316-O316,0)</f>
        <v>-1021.5</v>
      </c>
      <c r="AL316" s="390">
        <f t="shared" si="129"/>
        <v>0</v>
      </c>
      <c r="AM316" s="390">
        <f t="shared" si="129"/>
        <v>0</v>
      </c>
      <c r="AO316" s="370"/>
      <c r="AP316" s="386"/>
      <c r="AQ316" s="746" t="s">
        <v>225</v>
      </c>
      <c r="AR316" s="391" t="s">
        <v>275</v>
      </c>
      <c r="AS316" s="390">
        <v>101650</v>
      </c>
      <c r="AT316" s="390"/>
      <c r="AU316" s="390"/>
      <c r="AV316" s="386"/>
      <c r="AW316" s="382" t="s">
        <v>225</v>
      </c>
      <c r="AX316" s="381"/>
      <c r="AY316" s="381"/>
      <c r="AZ316" s="381"/>
      <c r="BA316" s="386"/>
      <c r="BB316" s="746" t="s">
        <v>225</v>
      </c>
      <c r="BC316" s="391" t="s">
        <v>275</v>
      </c>
      <c r="BD316" s="390">
        <v>102596</v>
      </c>
      <c r="BE316" s="390">
        <v>0</v>
      </c>
      <c r="BF316" s="390">
        <v>0</v>
      </c>
      <c r="BG316" s="386"/>
      <c r="BH316" s="382" t="s">
        <v>225</v>
      </c>
      <c r="BI316" s="381"/>
      <c r="BJ316" s="381"/>
      <c r="BK316" s="381"/>
      <c r="BM316" s="746" t="s">
        <v>225</v>
      </c>
      <c r="BN316" s="391" t="s">
        <v>274</v>
      </c>
      <c r="BO316" s="390">
        <v>102554</v>
      </c>
      <c r="BP316" s="390"/>
      <c r="BQ316" s="390"/>
      <c r="BR316" s="386"/>
      <c r="BS316" s="382" t="s">
        <v>225</v>
      </c>
      <c r="BT316" s="381"/>
      <c r="BU316" s="381"/>
      <c r="BV316" s="381"/>
      <c r="BW316" s="386"/>
      <c r="BX316" s="746" t="s">
        <v>225</v>
      </c>
      <c r="BY316" s="391" t="s">
        <v>274</v>
      </c>
      <c r="BZ316" s="390">
        <v>103718.5</v>
      </c>
      <c r="CA316" s="390"/>
      <c r="CB316" s="390"/>
      <c r="CC316" s="386"/>
      <c r="CD316" s="382" t="s">
        <v>225</v>
      </c>
      <c r="CE316" s="381"/>
      <c r="CF316" s="381"/>
      <c r="CG316" s="381"/>
      <c r="CH316" s="386"/>
      <c r="CI316" s="746" t="s">
        <v>225</v>
      </c>
      <c r="CJ316" s="391" t="s">
        <v>274</v>
      </c>
      <c r="CK316" s="390">
        <f>'AY2013-14-Census'!D68</f>
        <v>99531.5</v>
      </c>
      <c r="CL316" s="390"/>
      <c r="CM316" s="390"/>
      <c r="CN316" s="386"/>
      <c r="CO316" s="382" t="s">
        <v>225</v>
      </c>
      <c r="CP316" s="381"/>
      <c r="CQ316" s="381"/>
      <c r="CR316" s="381"/>
    </row>
    <row r="317" spans="1:96" x14ac:dyDescent="0.2">
      <c r="B317" s="747"/>
      <c r="C317" s="389" t="s">
        <v>272</v>
      </c>
      <c r="D317" s="388">
        <f>(AS317+BD317+BO317)/3</f>
        <v>83328.027318238455</v>
      </c>
      <c r="E317" s="388">
        <f>(+AT317+BE317)/2</f>
        <v>0</v>
      </c>
      <c r="F317" s="388">
        <f>(+AU317+BF317)/2</f>
        <v>0</v>
      </c>
      <c r="G317" s="387"/>
      <c r="H317" s="382"/>
      <c r="I317" s="375">
        <f>ROUND(((+D317*Matrices!$C$63)+(D317*Matrices!$E$67))*Matrices!$D$59,0)</f>
        <v>12805018</v>
      </c>
      <c r="J317" s="375">
        <f>ROUND(((+E317*Matrices!$D$63)+(E317*Matrices!$E$67))*Matrices!$D$59,0)</f>
        <v>0</v>
      </c>
      <c r="K317" s="375">
        <f>ROUND(((+F317*Matrices!$E$63)+(F317*Matrices!$E$67))*Matrices!$D$59,0)</f>
        <v>0</v>
      </c>
      <c r="M317" s="747"/>
      <c r="N317" s="389" t="s">
        <v>272</v>
      </c>
      <c r="O317" s="388">
        <f>(+BD317+BO317+BZ317)/3</f>
        <v>84433.180349645627</v>
      </c>
      <c r="P317" s="388">
        <f>(+AT317+BE317+BP317)/3</f>
        <v>0</v>
      </c>
      <c r="Q317" s="388">
        <f>(+AU317+BF317+BQ317)/3</f>
        <v>0</v>
      </c>
      <c r="R317" s="387"/>
      <c r="S317" s="382"/>
      <c r="T317" s="375">
        <f>ROUND(((+O317*Matrices!$C$63)+(O317*Matrices!$E$67))*Matrices!$D$59,0)</f>
        <v>12974847</v>
      </c>
      <c r="U317" s="375">
        <f>ROUND(((+P317*Matrices!$D$63)+(P317*Matrices!$E$67))*Matrices!$D$59,0)</f>
        <v>0</v>
      </c>
      <c r="V317" s="375">
        <f>ROUND(((+Q317*Matrices!$E$63)+(Q317*Matrices!$E$67))*Matrices!$D$59,0)</f>
        <v>0</v>
      </c>
      <c r="W317" s="387"/>
      <c r="X317" s="747"/>
      <c r="Y317" s="389" t="s">
        <v>272</v>
      </c>
      <c r="Z317" s="388">
        <f>(+BO317+BZ317+CK317)/3</f>
        <v>84672.330600000001</v>
      </c>
      <c r="AA317" s="388">
        <f>(+BE317+BP317+CA317)/3</f>
        <v>0</v>
      </c>
      <c r="AB317" s="388">
        <f>(+BF317+BQ317+CB317)/3</f>
        <v>0</v>
      </c>
      <c r="AC317" s="387"/>
      <c r="AD317" s="382"/>
      <c r="AE317" s="375">
        <f>ROUND(((+Z317*Matrices!$C$63)+(Z317*Matrices!$E$67))*Matrices!$D$59,0)</f>
        <v>13011597</v>
      </c>
      <c r="AF317" s="375">
        <f>ROUND(((+AA317*Matrices!$D$63)+(AA317*Matrices!$E$67))*Matrices!$D$59,0)</f>
        <v>0</v>
      </c>
      <c r="AG317" s="375">
        <f>ROUND(((+AB317*Matrices!$E$63)+(AB317*Matrices!$E$67))*Matrices!$D$59,0)</f>
        <v>0</v>
      </c>
      <c r="AI317" s="747"/>
      <c r="AJ317" s="389" t="s">
        <v>272</v>
      </c>
      <c r="AK317" s="388">
        <f t="shared" si="129"/>
        <v>239.15025035437429</v>
      </c>
      <c r="AL317" s="388">
        <f t="shared" si="129"/>
        <v>0</v>
      </c>
      <c r="AM317" s="388">
        <f t="shared" si="129"/>
        <v>0</v>
      </c>
      <c r="AO317" s="370"/>
      <c r="AP317" s="386"/>
      <c r="AQ317" s="751"/>
      <c r="AR317" s="389" t="s">
        <v>273</v>
      </c>
      <c r="AS317" s="388">
        <f>AS316*BO318</f>
        <v>83541.040605778428</v>
      </c>
      <c r="AT317" s="388"/>
      <c r="AU317" s="388"/>
      <c r="AV317" s="387"/>
      <c r="AW317" s="382"/>
      <c r="AX317" s="375">
        <f>ROUND(((+AS317*Matrices!$C$63)+(AS317*Matrices!$E$67))*Matrices!$D$59,0)</f>
        <v>12837752</v>
      </c>
      <c r="AY317" s="375">
        <f>ROUND(((+AT317*Matrices!$D$63)+(AT317*Matrices!$E$67))*Matrices!$D$59,0)</f>
        <v>0</v>
      </c>
      <c r="AZ317" s="375">
        <f>ROUND(((+AU317*Matrices!$E$63)+(AU317*Matrices!$E$67))*Matrices!$D$59,0)</f>
        <v>0</v>
      </c>
      <c r="BA317" s="386"/>
      <c r="BB317" s="751"/>
      <c r="BC317" s="389" t="s">
        <v>273</v>
      </c>
      <c r="BD317" s="388">
        <v>82159.048448936912</v>
      </c>
      <c r="BE317" s="388">
        <v>0</v>
      </c>
      <c r="BF317" s="388">
        <v>0</v>
      </c>
      <c r="BG317" s="387"/>
      <c r="BH317" s="382"/>
      <c r="BI317" s="375">
        <f>ROUND(((+BD317*Matrices!$C$63)+(BD317*Matrices!$E$67))*Matrices!$D$59,0)</f>
        <v>12625381</v>
      </c>
      <c r="BJ317" s="375">
        <f>ROUND(((+BE317*Matrices!$D$63)+(BE317*Matrices!$E$67))*Matrices!$D$59,0)</f>
        <v>0</v>
      </c>
      <c r="BK317" s="375">
        <f>ROUND(((+BF317*Matrices!$E$63)+(BF317*Matrices!$E$67))*Matrices!$D$59,0)</f>
        <v>0</v>
      </c>
      <c r="BM317" s="747"/>
      <c r="BN317" s="389" t="s">
        <v>272</v>
      </c>
      <c r="BO317" s="388">
        <v>84283.992899999997</v>
      </c>
      <c r="BP317" s="388"/>
      <c r="BQ317" s="388"/>
      <c r="BR317" s="387"/>
      <c r="BS317" s="382"/>
      <c r="BT317" s="375">
        <f>ROUND(((+BO317*Matrices!$C$63)+(BO317*Matrices!$E$67))*Matrices!$D$59,0)</f>
        <v>12951921</v>
      </c>
      <c r="BU317" s="375">
        <f>ROUND(((+BP317*Matrices!$D$63)+(BP317*Matrices!$E$67))*Matrices!$D$59,0)</f>
        <v>0</v>
      </c>
      <c r="BV317" s="375">
        <f>ROUND(((+BQ317*Matrices!$E$63)+(BQ317*Matrices!$E$67))*Matrices!$D$59,0)</f>
        <v>0</v>
      </c>
      <c r="BW317" s="386"/>
      <c r="BX317" s="747"/>
      <c r="BY317" s="389" t="s">
        <v>272</v>
      </c>
      <c r="BZ317" s="388">
        <v>86856.4997</v>
      </c>
      <c r="CA317" s="388"/>
      <c r="CB317" s="388"/>
      <c r="CC317" s="387"/>
      <c r="CD317" s="382"/>
      <c r="CE317" s="375">
        <f>ROUND(((+BZ317*Matrices!$C$63)+(BZ317*Matrices!$E$67))*Matrices!$D$59,0)</f>
        <v>13347238</v>
      </c>
      <c r="CF317" s="375">
        <f>ROUND(((+CA317*Matrices!$D$63)+(CA317*Matrices!$E$67))*Matrices!$D$59,0)</f>
        <v>0</v>
      </c>
      <c r="CG317" s="375">
        <f>ROUND(((+CB317*Matrices!$E$63)+(CB317*Matrices!$E$67))*Matrices!$D$59,0)</f>
        <v>0</v>
      </c>
      <c r="CH317" s="386"/>
      <c r="CI317" s="747"/>
      <c r="CJ317" s="389" t="s">
        <v>272</v>
      </c>
      <c r="CK317" s="388">
        <f>'AY2013-14-end_of_course'!D68</f>
        <v>82876.499200000006</v>
      </c>
      <c r="CL317" s="388"/>
      <c r="CM317" s="388"/>
      <c r="CN317" s="387"/>
      <c r="CO317" s="382"/>
      <c r="CP317" s="375">
        <f>ROUND(((+CK317*Matrices!$C$63)+(CK317*Matrices!$E$67))*Matrices!$D$59,0)</f>
        <v>12735632</v>
      </c>
      <c r="CQ317" s="375">
        <f>ROUND(((+CL317*Matrices!$D$63)+(CL317*Matrices!$E$67))*Matrices!$D$59,0)</f>
        <v>0</v>
      </c>
      <c r="CR317" s="375">
        <f>ROUND(((+CM317*Matrices!$E$63)+(CM317*Matrices!$E$67))*Matrices!$D$59,0)</f>
        <v>0</v>
      </c>
    </row>
    <row r="318" spans="1:96" x14ac:dyDescent="0.2">
      <c r="B318" s="748"/>
      <c r="C318" s="385" t="s">
        <v>270</v>
      </c>
      <c r="D318" s="384">
        <f>D317/D316</f>
        <v>0.81481121888759889</v>
      </c>
      <c r="E318" s="384">
        <f>IFERROR(E317/E316,0)</f>
        <v>0</v>
      </c>
      <c r="F318" s="384">
        <f>IFERROR(F317/F316,0)</f>
        <v>0</v>
      </c>
      <c r="G318" s="383"/>
      <c r="H318" s="382"/>
      <c r="I318" s="381"/>
      <c r="J318" s="381"/>
      <c r="K318" s="381"/>
      <c r="M318" s="748"/>
      <c r="N318" s="385" t="s">
        <v>270</v>
      </c>
      <c r="O318" s="384">
        <f>O317/O316</f>
        <v>0.82008861715887782</v>
      </c>
      <c r="P318" s="384">
        <f>IFERROR(P317/P316,0)</f>
        <v>0</v>
      </c>
      <c r="Q318" s="384">
        <f>IFERROR(Q317/Q316,0)</f>
        <v>0</v>
      </c>
      <c r="R318" s="383"/>
      <c r="S318" s="382"/>
      <c r="T318" s="381"/>
      <c r="U318" s="381"/>
      <c r="V318" s="381"/>
      <c r="W318" s="383"/>
      <c r="X318" s="748"/>
      <c r="Y318" s="385" t="s">
        <v>270</v>
      </c>
      <c r="Z318" s="384">
        <f>Z317/Z316</f>
        <v>0.83065294044551408</v>
      </c>
      <c r="AA318" s="384">
        <f>IFERROR(AA317/AA316,0)</f>
        <v>0</v>
      </c>
      <c r="AB318" s="384">
        <f>IFERROR(AB317/AB316,0)</f>
        <v>0</v>
      </c>
      <c r="AC318" s="383"/>
      <c r="AD318" s="382"/>
      <c r="AE318" s="381"/>
      <c r="AF318" s="381"/>
      <c r="AG318" s="381"/>
      <c r="AI318" s="748"/>
      <c r="AJ318" s="385"/>
      <c r="AK318" s="384"/>
      <c r="AL318" s="384"/>
      <c r="AM318" s="384"/>
      <c r="AO318" s="370"/>
      <c r="AP318" s="386"/>
      <c r="AQ318" s="752"/>
      <c r="AR318" s="385" t="s">
        <v>271</v>
      </c>
      <c r="AS318" s="384">
        <f>IFERROR(AS317/AS316,0)</f>
        <v>0.8218498829884745</v>
      </c>
      <c r="AT318" s="384">
        <f>IFERROR(AT317/AT316,0)</f>
        <v>0</v>
      </c>
      <c r="AU318" s="384">
        <f>IFERROR(AU317/AU316,0)</f>
        <v>0</v>
      </c>
      <c r="AV318" s="383"/>
      <c r="AW318" s="382"/>
      <c r="AX318" s="381"/>
      <c r="AY318" s="381"/>
      <c r="AZ318" s="381"/>
      <c r="BA318" s="386"/>
      <c r="BB318" s="752"/>
      <c r="BC318" s="385" t="s">
        <v>271</v>
      </c>
      <c r="BD318" s="384">
        <f>+AS318</f>
        <v>0.8218498829884745</v>
      </c>
      <c r="BE318" s="384">
        <f>IFERROR(BE317/BE316,0)</f>
        <v>0</v>
      </c>
      <c r="BF318" s="384">
        <f>IFERROR(BF317/BF316,0)</f>
        <v>0</v>
      </c>
      <c r="BG318" s="383"/>
      <c r="BH318" s="382"/>
      <c r="BI318" s="381"/>
      <c r="BJ318" s="381"/>
      <c r="BK318" s="381"/>
      <c r="BM318" s="748"/>
      <c r="BN318" s="385" t="s">
        <v>270</v>
      </c>
      <c r="BO318" s="384">
        <f>IFERROR(BO317/BO316,0)</f>
        <v>0.82184988298847439</v>
      </c>
      <c r="BP318" s="384">
        <f>IFERROR(BP317/BP316,0)</f>
        <v>0</v>
      </c>
      <c r="BQ318" s="384">
        <f>IFERROR(BQ317/BQ316,0)</f>
        <v>0</v>
      </c>
      <c r="BR318" s="383"/>
      <c r="BS318" s="382"/>
      <c r="BT318" s="381"/>
      <c r="BU318" s="381"/>
      <c r="BV318" s="381"/>
      <c r="BW318" s="386"/>
      <c r="BX318" s="748"/>
      <c r="BY318" s="385" t="s">
        <v>270</v>
      </c>
      <c r="BZ318" s="384">
        <f>BZ317/BZ316</f>
        <v>0.83742533588511214</v>
      </c>
      <c r="CA318" s="384" t="str">
        <f>IFERROR(CA317/CA316,"")</f>
        <v/>
      </c>
      <c r="CB318" s="384" t="str">
        <f>IFERROR(CB317/CB316,"")</f>
        <v/>
      </c>
      <c r="CC318" s="383"/>
      <c r="CD318" s="382"/>
      <c r="CE318" s="381"/>
      <c r="CF318" s="381"/>
      <c r="CG318" s="381"/>
      <c r="CH318" s="386"/>
      <c r="CI318" s="748"/>
      <c r="CJ318" s="385" t="s">
        <v>270</v>
      </c>
      <c r="CK318" s="384">
        <f>CK317/CK316</f>
        <v>0.83266603236161418</v>
      </c>
      <c r="CL318" s="384" t="str">
        <f>IFERROR(CL317/CL316,"")</f>
        <v/>
      </c>
      <c r="CM318" s="384" t="str">
        <f>IFERROR(CM317/CM316,"")</f>
        <v/>
      </c>
      <c r="CN318" s="383"/>
      <c r="CO318" s="382"/>
      <c r="CP318" s="381"/>
      <c r="CQ318" s="381"/>
      <c r="CR318" s="381"/>
    </row>
    <row r="319" spans="1:96" x14ac:dyDescent="0.2">
      <c r="B319" s="746" t="s">
        <v>224</v>
      </c>
      <c r="C319" s="391" t="s">
        <v>274</v>
      </c>
      <c r="D319" s="390">
        <f>(AS319+BD319+BO319)/3</f>
        <v>34713.533333333333</v>
      </c>
      <c r="E319" s="390">
        <f>(+AT319+BE319)/2</f>
        <v>0</v>
      </c>
      <c r="F319" s="390">
        <f>(+AU319+BF319)/2</f>
        <v>0</v>
      </c>
      <c r="G319" s="386"/>
      <c r="H319" s="382" t="s">
        <v>224</v>
      </c>
      <c r="I319" s="381"/>
      <c r="J319" s="381"/>
      <c r="K319" s="381"/>
      <c r="M319" s="746" t="s">
        <v>224</v>
      </c>
      <c r="N319" s="391" t="s">
        <v>274</v>
      </c>
      <c r="O319" s="390">
        <f>(+BD319+BO319+BZ319)/3</f>
        <v>33982.666666666664</v>
      </c>
      <c r="P319" s="390">
        <f>(+AT319+BE319+BP319)/3</f>
        <v>0</v>
      </c>
      <c r="Q319" s="390">
        <f>(+AU319+BF319+BQ319)/3</f>
        <v>0</v>
      </c>
      <c r="R319" s="386"/>
      <c r="S319" s="382" t="s">
        <v>224</v>
      </c>
      <c r="T319" s="381"/>
      <c r="U319" s="381"/>
      <c r="V319" s="381"/>
      <c r="W319" s="386"/>
      <c r="X319" s="746" t="s">
        <v>224</v>
      </c>
      <c r="Y319" s="391" t="s">
        <v>274</v>
      </c>
      <c r="Z319" s="390">
        <f>(+BO319+BZ319+CK319)/3</f>
        <v>33788.333333333336</v>
      </c>
      <c r="AA319" s="390">
        <f>(+BE319+BP319+CA319)/3</f>
        <v>0</v>
      </c>
      <c r="AB319" s="390">
        <f>(+BF319+BQ319+CB319)/3</f>
        <v>0</v>
      </c>
      <c r="AC319" s="386"/>
      <c r="AD319" s="382" t="s">
        <v>224</v>
      </c>
      <c r="AE319" s="381"/>
      <c r="AF319" s="381"/>
      <c r="AG319" s="381"/>
      <c r="AI319" s="746" t="s">
        <v>224</v>
      </c>
      <c r="AJ319" s="391" t="s">
        <v>274</v>
      </c>
      <c r="AK319" s="390">
        <f t="shared" ref="AK319:AM320" si="130">IFERROR(Z319-O319,0)</f>
        <v>-194.33333333332848</v>
      </c>
      <c r="AL319" s="390">
        <f t="shared" si="130"/>
        <v>0</v>
      </c>
      <c r="AM319" s="390">
        <f t="shared" si="130"/>
        <v>0</v>
      </c>
      <c r="AO319" s="370"/>
      <c r="AP319" s="386"/>
      <c r="AQ319" s="746" t="s">
        <v>224</v>
      </c>
      <c r="AR319" s="391" t="s">
        <v>275</v>
      </c>
      <c r="AS319" s="390">
        <v>35227</v>
      </c>
      <c r="AT319" s="390"/>
      <c r="AU319" s="390"/>
      <c r="AV319" s="386"/>
      <c r="AW319" s="382" t="s">
        <v>224</v>
      </c>
      <c r="AX319" s="381"/>
      <c r="AY319" s="381"/>
      <c r="AZ319" s="381"/>
      <c r="BA319" s="386"/>
      <c r="BB319" s="746" t="s">
        <v>224</v>
      </c>
      <c r="BC319" s="391" t="s">
        <v>275</v>
      </c>
      <c r="BD319" s="390">
        <v>34604</v>
      </c>
      <c r="BE319" s="390">
        <v>0</v>
      </c>
      <c r="BF319" s="390">
        <v>0</v>
      </c>
      <c r="BG319" s="386"/>
      <c r="BH319" s="382" t="s">
        <v>224</v>
      </c>
      <c r="BI319" s="381"/>
      <c r="BJ319" s="381"/>
      <c r="BK319" s="381"/>
      <c r="BM319" s="746" t="s">
        <v>224</v>
      </c>
      <c r="BN319" s="391" t="s">
        <v>274</v>
      </c>
      <c r="BO319" s="390">
        <v>34309.599999999999</v>
      </c>
      <c r="BP319" s="390"/>
      <c r="BQ319" s="390"/>
      <c r="BR319" s="386"/>
      <c r="BS319" s="382" t="s">
        <v>224</v>
      </c>
      <c r="BT319" s="381"/>
      <c r="BU319" s="381"/>
      <c r="BV319" s="381"/>
      <c r="BW319" s="386"/>
      <c r="BX319" s="746" t="s">
        <v>224</v>
      </c>
      <c r="BY319" s="391" t="s">
        <v>274</v>
      </c>
      <c r="BZ319" s="390">
        <v>33034.400000000001</v>
      </c>
      <c r="CA319" s="390"/>
      <c r="CB319" s="390"/>
      <c r="CC319" s="386"/>
      <c r="CD319" s="382" t="s">
        <v>224</v>
      </c>
      <c r="CE319" s="381"/>
      <c r="CF319" s="381"/>
      <c r="CG319" s="381"/>
      <c r="CH319" s="386"/>
      <c r="CI319" s="746" t="s">
        <v>224</v>
      </c>
      <c r="CJ319" s="391" t="s">
        <v>274</v>
      </c>
      <c r="CK319" s="390">
        <f>'AY2013-14-Census'!D69</f>
        <v>34021</v>
      </c>
      <c r="CL319" s="390"/>
      <c r="CM319" s="390"/>
      <c r="CN319" s="386"/>
      <c r="CO319" s="382" t="s">
        <v>224</v>
      </c>
      <c r="CP319" s="381"/>
      <c r="CQ319" s="381"/>
      <c r="CR319" s="381"/>
    </row>
    <row r="320" spans="1:96" x14ac:dyDescent="0.2">
      <c r="B320" s="747"/>
      <c r="C320" s="389" t="s">
        <v>272</v>
      </c>
      <c r="D320" s="388">
        <f>(AS320+BD320+BO320)/3</f>
        <v>32368.603848871582</v>
      </c>
      <c r="E320" s="388">
        <f>(+AT320+BE320)/2</f>
        <v>0</v>
      </c>
      <c r="F320" s="388">
        <f>(+AU320+BF320)/2</f>
        <v>0</v>
      </c>
      <c r="G320" s="387"/>
      <c r="H320" s="382"/>
      <c r="I320" s="375">
        <f>ROUND(((+D320*Matrices!$C$64)+(D320*Matrices!$E$67))*Matrices!$D$59,0)</f>
        <v>7105880</v>
      </c>
      <c r="J320" s="375">
        <f>ROUND(((+E320*Matrices!$D$64)+(E320*Matrices!$E$67))*Matrices!$D$59,0)</f>
        <v>0</v>
      </c>
      <c r="K320" s="375">
        <f>ROUND(((+F320*Matrices!$E$64)+(F320*Matrices!$E$67))*Matrices!$D$59,0)</f>
        <v>0</v>
      </c>
      <c r="M320" s="747"/>
      <c r="N320" s="389" t="s">
        <v>272</v>
      </c>
      <c r="O320" s="388">
        <f>(+BD320+BO320+BZ320)/3</f>
        <v>31678.401958244271</v>
      </c>
      <c r="P320" s="388">
        <f>(+AT320+BE320+BP320)/3</f>
        <v>0</v>
      </c>
      <c r="Q320" s="388">
        <f>(+AU320+BF320+BQ320)/3</f>
        <v>0</v>
      </c>
      <c r="R320" s="387"/>
      <c r="S320" s="382"/>
      <c r="T320" s="375">
        <f>ROUND(((+O320*Matrices!$C$64)+(O320*Matrices!$E$67))*Matrices!$D$59,0)</f>
        <v>6954360</v>
      </c>
      <c r="U320" s="375">
        <f>ROUND(((+P320*Matrices!$D$64)+(P320*Matrices!$E$67))*Matrices!$D$59,0)</f>
        <v>0</v>
      </c>
      <c r="V320" s="375">
        <f>ROUND(((+Q320*Matrices!$E$64)+(Q320*Matrices!$E$67))*Matrices!$D$59,0)</f>
        <v>0</v>
      </c>
      <c r="W320" s="387"/>
      <c r="X320" s="747"/>
      <c r="Y320" s="389" t="s">
        <v>272</v>
      </c>
      <c r="Z320" s="388">
        <f>(+BO320+BZ320+CK320)/3</f>
        <v>31342.166666666668</v>
      </c>
      <c r="AA320" s="388">
        <f>(+BE320+BP320+CA320)/3</f>
        <v>0</v>
      </c>
      <c r="AB320" s="388">
        <f>(+BF320+BQ320+CB320)/3</f>
        <v>0</v>
      </c>
      <c r="AC320" s="387"/>
      <c r="AD320" s="382"/>
      <c r="AE320" s="375">
        <f>ROUND(((+Z320*Matrices!$C$64)+(Z320*Matrices!$E$67))*Matrices!$D$59,0)</f>
        <v>6880546</v>
      </c>
      <c r="AF320" s="375">
        <f>ROUND(((+AA320*Matrices!$D$64)+(AA320*Matrices!$E$67))*Matrices!$D$59,0)</f>
        <v>0</v>
      </c>
      <c r="AG320" s="375">
        <f>ROUND(((+AB320*Matrices!$E$64)+(AB320*Matrices!$E$67))*Matrices!$D$59,0)</f>
        <v>0</v>
      </c>
      <c r="AI320" s="747"/>
      <c r="AJ320" s="389" t="s">
        <v>272</v>
      </c>
      <c r="AK320" s="388">
        <f t="shared" si="130"/>
        <v>-336.23529157760277</v>
      </c>
      <c r="AL320" s="388">
        <f t="shared" si="130"/>
        <v>0</v>
      </c>
      <c r="AM320" s="388">
        <f t="shared" si="130"/>
        <v>0</v>
      </c>
      <c r="AO320" s="370"/>
      <c r="AP320" s="386"/>
      <c r="AQ320" s="751"/>
      <c r="AR320" s="389" t="s">
        <v>273</v>
      </c>
      <c r="AS320" s="388">
        <f>AS319*BO321</f>
        <v>32558.505671881921</v>
      </c>
      <c r="AT320" s="388"/>
      <c r="AU320" s="388"/>
      <c r="AV320" s="387"/>
      <c r="AW320" s="382"/>
      <c r="AX320" s="375">
        <f>ROUND(((+AS320*Matrices!$C$64)+(AS320*Matrices!$E$67))*Matrices!$D$59,0)</f>
        <v>7147569</v>
      </c>
      <c r="AY320" s="375">
        <f>ROUND(((+AT320*Matrices!$D$64)+(AT320*Matrices!$E$67))*Matrices!$D$59,0)</f>
        <v>0</v>
      </c>
      <c r="AZ320" s="375">
        <f>ROUND(((+AU320*Matrices!$E$64)+(AU320*Matrices!$E$67))*Matrices!$D$59,0)</f>
        <v>0</v>
      </c>
      <c r="BA320" s="386"/>
      <c r="BB320" s="751"/>
      <c r="BC320" s="389" t="s">
        <v>273</v>
      </c>
      <c r="BD320" s="388">
        <v>32836.705874732819</v>
      </c>
      <c r="BE320" s="388">
        <v>0</v>
      </c>
      <c r="BF320" s="388">
        <v>0</v>
      </c>
      <c r="BG320" s="387"/>
      <c r="BH320" s="382"/>
      <c r="BI320" s="375">
        <f>ROUND(((+BD320*Matrices!$C$64)+(BD320*Matrices!$E$67))*Matrices!$D$59,0)</f>
        <v>7208642</v>
      </c>
      <c r="BJ320" s="375">
        <f>ROUND(((+BE320*Matrices!$D$64)+(BE320*Matrices!$E$67))*Matrices!$D$59,0)</f>
        <v>0</v>
      </c>
      <c r="BK320" s="375">
        <f>ROUND(((+BF320*Matrices!$E$64)+(BF320*Matrices!$E$67))*Matrices!$D$59,0)</f>
        <v>0</v>
      </c>
      <c r="BM320" s="747"/>
      <c r="BN320" s="389" t="s">
        <v>272</v>
      </c>
      <c r="BO320" s="388">
        <v>31710.6</v>
      </c>
      <c r="BP320" s="388"/>
      <c r="BQ320" s="388"/>
      <c r="BR320" s="387"/>
      <c r="BS320" s="382"/>
      <c r="BT320" s="375">
        <f>ROUND(((+BO320*Matrices!$C$64)+(BO320*Matrices!$E$67))*Matrices!$D$59,0)</f>
        <v>6961428</v>
      </c>
      <c r="BU320" s="375">
        <f>ROUND(((+BP320*Matrices!$D$64)+(BP320*Matrices!$E$67))*Matrices!$D$59,0)</f>
        <v>0</v>
      </c>
      <c r="BV320" s="375">
        <f>ROUND(((+BQ320*Matrices!$E$64)+(BQ320*Matrices!$E$67))*Matrices!$D$59,0)</f>
        <v>0</v>
      </c>
      <c r="BW320" s="386"/>
      <c r="BX320" s="747"/>
      <c r="BY320" s="389" t="s">
        <v>272</v>
      </c>
      <c r="BZ320" s="388">
        <v>30487.9</v>
      </c>
      <c r="CA320" s="388"/>
      <c r="CB320" s="388"/>
      <c r="CC320" s="387"/>
      <c r="CD320" s="382"/>
      <c r="CE320" s="375">
        <f>ROUND(((+BZ320*Matrices!$C$64)+(BZ320*Matrices!$E$67))*Matrices!$D$59,0)</f>
        <v>6693009</v>
      </c>
      <c r="CF320" s="375">
        <f>ROUND(((+CA320*Matrices!$D$64)+(CA320*Matrices!$E$67))*Matrices!$D$59,0)</f>
        <v>0</v>
      </c>
      <c r="CG320" s="375">
        <f>ROUND(((+CB320*Matrices!$E$64)+(CB320*Matrices!$E$67))*Matrices!$D$59,0)</f>
        <v>0</v>
      </c>
      <c r="CH320" s="386"/>
      <c r="CI320" s="747"/>
      <c r="CJ320" s="389" t="s">
        <v>272</v>
      </c>
      <c r="CK320" s="388">
        <f>'AY2013-14-end_of_course'!D69</f>
        <v>31828</v>
      </c>
      <c r="CL320" s="388"/>
      <c r="CM320" s="388"/>
      <c r="CN320" s="387"/>
      <c r="CO320" s="382"/>
      <c r="CP320" s="375">
        <f>ROUND(((+CK320*Matrices!$C$64)+(CK320*Matrices!$E$67))*Matrices!$D$59,0)</f>
        <v>6987201</v>
      </c>
      <c r="CQ320" s="375">
        <f>ROUND(((+CL320*Matrices!$D$64)+(CL320*Matrices!$E$67))*Matrices!$D$59,0)</f>
        <v>0</v>
      </c>
      <c r="CR320" s="375">
        <f>ROUND(((+CM320*Matrices!$E$64)+(CM320*Matrices!$E$67))*Matrices!$D$59,0)</f>
        <v>0</v>
      </c>
    </row>
    <row r="321" spans="1:96" x14ac:dyDescent="0.2">
      <c r="B321" s="748"/>
      <c r="C321" s="385" t="s">
        <v>270</v>
      </c>
      <c r="D321" s="384">
        <f>D320/D319</f>
        <v>0.93244912691702131</v>
      </c>
      <c r="E321" s="384">
        <f>IFERROR(E320/E319,0)</f>
        <v>0</v>
      </c>
      <c r="F321" s="384">
        <f>IFERROR(F320/F319,0)</f>
        <v>0</v>
      </c>
      <c r="G321" s="383"/>
      <c r="H321" s="382"/>
      <c r="I321" s="381"/>
      <c r="J321" s="381"/>
      <c r="K321" s="381"/>
      <c r="M321" s="748"/>
      <c r="N321" s="385" t="s">
        <v>270</v>
      </c>
      <c r="O321" s="384">
        <f>O320/O319</f>
        <v>0.93219294027085198</v>
      </c>
      <c r="P321" s="384">
        <f>IFERROR(P320/P319,0)</f>
        <v>0</v>
      </c>
      <c r="Q321" s="384">
        <f>IFERROR(Q320/Q319,0)</f>
        <v>0</v>
      </c>
      <c r="R321" s="383"/>
      <c r="S321" s="382"/>
      <c r="T321" s="381"/>
      <c r="U321" s="381"/>
      <c r="V321" s="381"/>
      <c r="W321" s="383"/>
      <c r="X321" s="748"/>
      <c r="Y321" s="385" t="s">
        <v>270</v>
      </c>
      <c r="Z321" s="384">
        <f>Z320/Z319</f>
        <v>0.92760321610023178</v>
      </c>
      <c r="AA321" s="384">
        <f>IFERROR(AA320/AA319,0)</f>
        <v>0</v>
      </c>
      <c r="AB321" s="384">
        <f>IFERROR(AB320/AB319,0)</f>
        <v>0</v>
      </c>
      <c r="AC321" s="383"/>
      <c r="AD321" s="382"/>
      <c r="AE321" s="381"/>
      <c r="AF321" s="381"/>
      <c r="AG321" s="381"/>
      <c r="AI321" s="748"/>
      <c r="AJ321" s="385"/>
      <c r="AK321" s="384"/>
      <c r="AL321" s="384"/>
      <c r="AM321" s="384"/>
      <c r="AO321" s="370"/>
      <c r="AP321" s="386"/>
      <c r="AQ321" s="752"/>
      <c r="AR321" s="385" t="s">
        <v>271</v>
      </c>
      <c r="AS321" s="384">
        <f>IFERROR(AS320/AS319,0)</f>
        <v>0.92424860680392662</v>
      </c>
      <c r="AT321" s="384">
        <f>IFERROR(AT320/AT319,0)</f>
        <v>0</v>
      </c>
      <c r="AU321" s="384">
        <f>IFERROR(AU320/AU319,0)</f>
        <v>0</v>
      </c>
      <c r="AV321" s="383"/>
      <c r="AW321" s="382"/>
      <c r="AX321" s="381"/>
      <c r="AY321" s="381"/>
      <c r="AZ321" s="381"/>
      <c r="BA321" s="386"/>
      <c r="BB321" s="752"/>
      <c r="BC321" s="385" t="s">
        <v>271</v>
      </c>
      <c r="BD321" s="384">
        <f>+AS321</f>
        <v>0.92424860680392662</v>
      </c>
      <c r="BE321" s="384">
        <f>IFERROR(BE320/BE319,0)</f>
        <v>0</v>
      </c>
      <c r="BF321" s="384">
        <f>IFERROR(BF320/BF319,0)</f>
        <v>0</v>
      </c>
      <c r="BG321" s="383"/>
      <c r="BH321" s="382"/>
      <c r="BI321" s="381"/>
      <c r="BJ321" s="381"/>
      <c r="BK321" s="381"/>
      <c r="BM321" s="748"/>
      <c r="BN321" s="385" t="s">
        <v>270</v>
      </c>
      <c r="BO321" s="384">
        <f>IFERROR(BO320/BO319,0)</f>
        <v>0.92424860680392662</v>
      </c>
      <c r="BP321" s="384">
        <f>IFERROR(BP320/BP319,0)</f>
        <v>0</v>
      </c>
      <c r="BQ321" s="384">
        <f>IFERROR(BQ320/BQ319,0)</f>
        <v>0</v>
      </c>
      <c r="BR321" s="383"/>
      <c r="BS321" s="382"/>
      <c r="BT321" s="381"/>
      <c r="BU321" s="381"/>
      <c r="BV321" s="381"/>
      <c r="BW321" s="386"/>
      <c r="BX321" s="748"/>
      <c r="BY321" s="385" t="s">
        <v>270</v>
      </c>
      <c r="BZ321" s="384">
        <f>BZ320/BZ319</f>
        <v>0.9229136899716659</v>
      </c>
      <c r="CA321" s="384" t="str">
        <f>IFERROR(CA320/CA319,"")</f>
        <v/>
      </c>
      <c r="CB321" s="384" t="str">
        <f>IFERROR(CB320/CB319,"")</f>
        <v/>
      </c>
      <c r="CC321" s="383"/>
      <c r="CD321" s="382"/>
      <c r="CE321" s="381"/>
      <c r="CF321" s="381"/>
      <c r="CG321" s="381"/>
      <c r="CH321" s="386"/>
      <c r="CI321" s="748"/>
      <c r="CJ321" s="385" t="s">
        <v>270</v>
      </c>
      <c r="CK321" s="384">
        <f>CK320/CK319</f>
        <v>0.93553981364451366</v>
      </c>
      <c r="CL321" s="384" t="str">
        <f>IFERROR(CL320/CL319,"")</f>
        <v/>
      </c>
      <c r="CM321" s="384" t="str">
        <f>IFERROR(CM320/CM319,"")</f>
        <v/>
      </c>
      <c r="CN321" s="383"/>
      <c r="CO321" s="382"/>
      <c r="CP321" s="381"/>
      <c r="CQ321" s="381"/>
      <c r="CR321" s="381"/>
    </row>
    <row r="322" spans="1:96" x14ac:dyDescent="0.2">
      <c r="B322" s="746" t="s">
        <v>223</v>
      </c>
      <c r="C322" s="391" t="s">
        <v>274</v>
      </c>
      <c r="D322" s="390">
        <f>(AS322+BD322+BO322)/3</f>
        <v>23232</v>
      </c>
      <c r="E322" s="390">
        <f>(+AT322+BE322)/2</f>
        <v>0</v>
      </c>
      <c r="F322" s="390">
        <f>(+AU322+BF322)/2</f>
        <v>0</v>
      </c>
      <c r="G322" s="386"/>
      <c r="H322" s="382" t="s">
        <v>223</v>
      </c>
      <c r="I322" s="381"/>
      <c r="J322" s="381"/>
      <c r="K322" s="381"/>
      <c r="M322" s="746" t="s">
        <v>223</v>
      </c>
      <c r="N322" s="391" t="s">
        <v>274</v>
      </c>
      <c r="O322" s="390">
        <f>(+BD322+BO322+BZ322)/3</f>
        <v>24638.833333333332</v>
      </c>
      <c r="P322" s="390">
        <f>(+AT322+BE322+BP322)/3</f>
        <v>0</v>
      </c>
      <c r="Q322" s="390">
        <f>(+AU322+BF322+BQ322)/3</f>
        <v>0</v>
      </c>
      <c r="R322" s="386"/>
      <c r="S322" s="382" t="s">
        <v>223</v>
      </c>
      <c r="T322" s="381"/>
      <c r="U322" s="381"/>
      <c r="V322" s="381"/>
      <c r="W322" s="386"/>
      <c r="X322" s="746" t="s">
        <v>223</v>
      </c>
      <c r="Y322" s="391" t="s">
        <v>274</v>
      </c>
      <c r="Z322" s="390">
        <f>(+BO322+BZ322+CK322)/3</f>
        <v>25669.166666666668</v>
      </c>
      <c r="AA322" s="390">
        <f>(+BE322+BP322+CA322)/3</f>
        <v>0</v>
      </c>
      <c r="AB322" s="390">
        <f>(+BF322+BQ322+CB322)/3</f>
        <v>0</v>
      </c>
      <c r="AC322" s="386"/>
      <c r="AD322" s="382" t="s">
        <v>223</v>
      </c>
      <c r="AE322" s="381"/>
      <c r="AF322" s="381"/>
      <c r="AG322" s="381"/>
      <c r="AI322" s="746" t="s">
        <v>223</v>
      </c>
      <c r="AJ322" s="391" t="s">
        <v>274</v>
      </c>
      <c r="AK322" s="390">
        <f t="shared" ref="AK322:AM323" si="131">IFERROR(Z322-O322,0)</f>
        <v>1030.3333333333358</v>
      </c>
      <c r="AL322" s="390">
        <f t="shared" si="131"/>
        <v>0</v>
      </c>
      <c r="AM322" s="390">
        <f t="shared" si="131"/>
        <v>0</v>
      </c>
      <c r="AO322" s="370"/>
      <c r="AP322" s="386"/>
      <c r="AQ322" s="746" t="s">
        <v>223</v>
      </c>
      <c r="AR322" s="391" t="s">
        <v>275</v>
      </c>
      <c r="AS322" s="390">
        <v>21685</v>
      </c>
      <c r="AT322" s="390"/>
      <c r="AU322" s="390"/>
      <c r="AV322" s="386"/>
      <c r="AW322" s="382" t="s">
        <v>223</v>
      </c>
      <c r="AX322" s="381"/>
      <c r="AY322" s="381"/>
      <c r="AZ322" s="381"/>
      <c r="BA322" s="386"/>
      <c r="BB322" s="746" t="s">
        <v>223</v>
      </c>
      <c r="BC322" s="391" t="s">
        <v>275</v>
      </c>
      <c r="BD322" s="390">
        <v>23189</v>
      </c>
      <c r="BE322" s="390">
        <v>0</v>
      </c>
      <c r="BF322" s="390">
        <v>0</v>
      </c>
      <c r="BG322" s="386"/>
      <c r="BH322" s="382" t="s">
        <v>223</v>
      </c>
      <c r="BI322" s="381"/>
      <c r="BJ322" s="381"/>
      <c r="BK322" s="381"/>
      <c r="BM322" s="746" t="s">
        <v>223</v>
      </c>
      <c r="BN322" s="391" t="s">
        <v>274</v>
      </c>
      <c r="BO322" s="390">
        <v>24822</v>
      </c>
      <c r="BP322" s="390"/>
      <c r="BQ322" s="390"/>
      <c r="BR322" s="386"/>
      <c r="BS322" s="382" t="s">
        <v>223</v>
      </c>
      <c r="BT322" s="381"/>
      <c r="BU322" s="381"/>
      <c r="BV322" s="381"/>
      <c r="BW322" s="386"/>
      <c r="BX322" s="746" t="s">
        <v>223</v>
      </c>
      <c r="BY322" s="391" t="s">
        <v>274</v>
      </c>
      <c r="BZ322" s="390">
        <v>25905.5</v>
      </c>
      <c r="CA322" s="390"/>
      <c r="CB322" s="390"/>
      <c r="CC322" s="386"/>
      <c r="CD322" s="382" t="s">
        <v>223</v>
      </c>
      <c r="CE322" s="381"/>
      <c r="CF322" s="381"/>
      <c r="CG322" s="381"/>
      <c r="CH322" s="386"/>
      <c r="CI322" s="746" t="s">
        <v>223</v>
      </c>
      <c r="CJ322" s="391" t="s">
        <v>274</v>
      </c>
      <c r="CK322" s="390">
        <f>'AY2013-14-Census'!D70</f>
        <v>26280</v>
      </c>
      <c r="CL322" s="390"/>
      <c r="CM322" s="390"/>
      <c r="CN322" s="386"/>
      <c r="CO322" s="382" t="s">
        <v>223</v>
      </c>
      <c r="CP322" s="381"/>
      <c r="CQ322" s="381"/>
      <c r="CR322" s="381"/>
    </row>
    <row r="323" spans="1:96" x14ac:dyDescent="0.2">
      <c r="B323" s="747"/>
      <c r="C323" s="389" t="s">
        <v>272</v>
      </c>
      <c r="D323" s="388">
        <f>(AS323+BD323+BO323)/3</f>
        <v>22474.976180827827</v>
      </c>
      <c r="E323" s="388">
        <f>(+AT323+BE323)/2</f>
        <v>0</v>
      </c>
      <c r="F323" s="388">
        <f>(+AU323+BF323)/2</f>
        <v>0</v>
      </c>
      <c r="G323" s="387"/>
      <c r="H323" s="382"/>
      <c r="I323" s="375">
        <f>ROUND(((+D323*Matrices!$C$65)+(D323*Matrices!$E$67))*Matrices!$D$59,0)</f>
        <v>7674980</v>
      </c>
      <c r="J323" s="375">
        <f>ROUND(((+E323*Matrices!$D$65)+(E323*Matrices!$E$67))*Matrices!$D$59,0)</f>
        <v>0</v>
      </c>
      <c r="K323" s="375">
        <f>ROUND(((+F323*Matrices!$E$65)+(F323*Matrices!$E$67))*Matrices!$D$59,0)</f>
        <v>0</v>
      </c>
      <c r="M323" s="747"/>
      <c r="N323" s="389" t="s">
        <v>272</v>
      </c>
      <c r="O323" s="388">
        <f>(+BD323+BO323+BZ323)/3</f>
        <v>23802.789236450528</v>
      </c>
      <c r="P323" s="388">
        <f>(+AT323+BE323+BP323)/3</f>
        <v>0</v>
      </c>
      <c r="Q323" s="388">
        <f>(+AU323+BF323+BQ323)/3</f>
        <v>0</v>
      </c>
      <c r="R323" s="387"/>
      <c r="S323" s="382"/>
      <c r="T323" s="375">
        <f>ROUND(((+O323*Matrices!$C$65)+(O323*Matrices!$E$67))*Matrices!$D$59,0)</f>
        <v>8128414</v>
      </c>
      <c r="U323" s="375">
        <f>ROUND(((+P323*Matrices!$D$65)+(P323*Matrices!$E$67))*Matrices!$D$59,0)</f>
        <v>0</v>
      </c>
      <c r="V323" s="375">
        <f>ROUND(((+Q323*Matrices!$E$65)+(Q323*Matrices!$E$67))*Matrices!$D$59,0)</f>
        <v>0</v>
      </c>
      <c r="W323" s="387"/>
      <c r="X323" s="747"/>
      <c r="Y323" s="389" t="s">
        <v>272</v>
      </c>
      <c r="Z323" s="388">
        <f>(+BO323+BZ323+CK323)/3</f>
        <v>24595.166666666668</v>
      </c>
      <c r="AA323" s="388">
        <f>(+BE323+BP323+CA323)/3</f>
        <v>0</v>
      </c>
      <c r="AB323" s="388">
        <f>(+BF323+BQ323+CB323)/3</f>
        <v>0</v>
      </c>
      <c r="AC323" s="387"/>
      <c r="AD323" s="382"/>
      <c r="AE323" s="375">
        <f>ROUND(((+Z323*Matrices!$C$65)+(Z323*Matrices!$E$67))*Matrices!$D$59,0)</f>
        <v>8399003</v>
      </c>
      <c r="AF323" s="375">
        <f>ROUND(((+AA323*Matrices!$D$65)+(AA323*Matrices!$E$67))*Matrices!$D$59,0)</f>
        <v>0</v>
      </c>
      <c r="AG323" s="375">
        <f>ROUND(((+AB323*Matrices!$E$65)+(AB323*Matrices!$E$67))*Matrices!$D$59,0)</f>
        <v>0</v>
      </c>
      <c r="AI323" s="747"/>
      <c r="AJ323" s="389" t="s">
        <v>272</v>
      </c>
      <c r="AK323" s="388">
        <f t="shared" si="131"/>
        <v>792.37743021614006</v>
      </c>
      <c r="AL323" s="388">
        <f t="shared" si="131"/>
        <v>0</v>
      </c>
      <c r="AM323" s="388">
        <f t="shared" si="131"/>
        <v>0</v>
      </c>
      <c r="AO323" s="370"/>
      <c r="AP323" s="386"/>
      <c r="AQ323" s="751"/>
      <c r="AR323" s="389" t="s">
        <v>273</v>
      </c>
      <c r="AS323" s="388">
        <f>AS322*BO324</f>
        <v>20855.060833131898</v>
      </c>
      <c r="AT323" s="388"/>
      <c r="AU323" s="388"/>
      <c r="AV323" s="387"/>
      <c r="AW323" s="382"/>
      <c r="AX323" s="375">
        <f>ROUND(((+AS323*Matrices!$C$65)+(AS323*Matrices!$E$67))*Matrices!$D$59,0)</f>
        <v>7121795</v>
      </c>
      <c r="AY323" s="375">
        <f>ROUND(((+AT323*Matrices!$D$65)+(AT323*Matrices!$E$67))*Matrices!$D$59,0)</f>
        <v>0</v>
      </c>
      <c r="AZ323" s="375">
        <f>ROUND(((+AU323*Matrices!$E$65)+(AU323*Matrices!$E$67))*Matrices!$D$59,0)</f>
        <v>0</v>
      </c>
      <c r="BA323" s="386"/>
      <c r="BB323" s="751"/>
      <c r="BC323" s="389" t="s">
        <v>273</v>
      </c>
      <c r="BD323" s="388">
        <v>22697.86770935158</v>
      </c>
      <c r="BE323" s="388">
        <v>0</v>
      </c>
      <c r="BF323" s="388">
        <v>0</v>
      </c>
      <c r="BG323" s="387"/>
      <c r="BH323" s="382"/>
      <c r="BI323" s="375">
        <f>ROUND(((+BD323*Matrices!$C$65)+(BD323*Matrices!$E$67))*Matrices!$D$59,0)</f>
        <v>7751095</v>
      </c>
      <c r="BJ323" s="375">
        <f>ROUND(((+BE323*Matrices!$D$65)+(BE323*Matrices!$E$67))*Matrices!$D$59,0)</f>
        <v>0</v>
      </c>
      <c r="BK323" s="375">
        <f>ROUND(((+BF323*Matrices!$E$65)+(BF323*Matrices!$E$67))*Matrices!$D$59,0)</f>
        <v>0</v>
      </c>
      <c r="BM323" s="747"/>
      <c r="BN323" s="389" t="s">
        <v>272</v>
      </c>
      <c r="BO323" s="388">
        <v>23872</v>
      </c>
      <c r="BP323" s="388"/>
      <c r="BQ323" s="388"/>
      <c r="BR323" s="387"/>
      <c r="BS323" s="382"/>
      <c r="BT323" s="375">
        <f>ROUND(((+BO323*Matrices!$C$65)+(BO323*Matrices!$E$67))*Matrices!$D$59,0)</f>
        <v>8152049</v>
      </c>
      <c r="BU323" s="375">
        <f>ROUND(((+BP323*Matrices!$D$65)+(BP323*Matrices!$E$67))*Matrices!$D$59,0)</f>
        <v>0</v>
      </c>
      <c r="BV323" s="375">
        <f>ROUND(((+BQ323*Matrices!$E$65)+(BQ323*Matrices!$E$67))*Matrices!$D$59,0)</f>
        <v>0</v>
      </c>
      <c r="BW323" s="386"/>
      <c r="BX323" s="747"/>
      <c r="BY323" s="389" t="s">
        <v>272</v>
      </c>
      <c r="BZ323" s="388">
        <v>24838.5</v>
      </c>
      <c r="CA323" s="388"/>
      <c r="CB323" s="388"/>
      <c r="CC323" s="387"/>
      <c r="CD323" s="382"/>
      <c r="CE323" s="375">
        <f>ROUND(((+BZ323*Matrices!$C$65)+(BZ323*Matrices!$E$67))*Matrices!$D$59,0)</f>
        <v>8482099</v>
      </c>
      <c r="CF323" s="375">
        <f>ROUND(((+CA323*Matrices!$D$65)+(CA323*Matrices!$E$67))*Matrices!$D$59,0)</f>
        <v>0</v>
      </c>
      <c r="CG323" s="375">
        <f>ROUND(((+CB323*Matrices!$E$65)+(CB323*Matrices!$E$67))*Matrices!$D$59,0)</f>
        <v>0</v>
      </c>
      <c r="CH323" s="386"/>
      <c r="CI323" s="747"/>
      <c r="CJ323" s="389" t="s">
        <v>272</v>
      </c>
      <c r="CK323" s="388">
        <f>'AY2013-14-end_of_course'!D70</f>
        <v>25075</v>
      </c>
      <c r="CL323" s="388"/>
      <c r="CM323" s="388"/>
      <c r="CN323" s="387"/>
      <c r="CO323" s="382"/>
      <c r="CP323" s="375">
        <f>ROUND(((+CK323*Matrices!$C$65)+(CK323*Matrices!$E$67))*Matrices!$D$59,0)</f>
        <v>8562862</v>
      </c>
      <c r="CQ323" s="375">
        <f>ROUND(((+CL323*Matrices!$D$65)+(CL323*Matrices!$E$67))*Matrices!$D$59,0)</f>
        <v>0</v>
      </c>
      <c r="CR323" s="375">
        <f>ROUND(((+CM323*Matrices!$E$65)+(CM323*Matrices!$E$67))*Matrices!$D$59,0)</f>
        <v>0</v>
      </c>
    </row>
    <row r="324" spans="1:96" x14ac:dyDescent="0.2">
      <c r="B324" s="748"/>
      <c r="C324" s="385" t="s">
        <v>270</v>
      </c>
      <c r="D324" s="384">
        <f>D323/D322</f>
        <v>0.96741460833453108</v>
      </c>
      <c r="E324" s="384">
        <f>IFERROR(E323/E322,0)</f>
        <v>0</v>
      </c>
      <c r="F324" s="384">
        <f>IFERROR(F323/F322,0)</f>
        <v>0</v>
      </c>
      <c r="G324" s="383"/>
      <c r="H324" s="382"/>
      <c r="I324" s="381"/>
      <c r="J324" s="381"/>
      <c r="K324" s="381"/>
      <c r="M324" s="748"/>
      <c r="N324" s="385" t="s">
        <v>270</v>
      </c>
      <c r="O324" s="384">
        <f>O323/O322</f>
        <v>0.96606803229795224</v>
      </c>
      <c r="P324" s="384">
        <f>IFERROR(P323/P322,0)</f>
        <v>0</v>
      </c>
      <c r="Q324" s="384">
        <f>IFERROR(Q323/Q322,0)</f>
        <v>0</v>
      </c>
      <c r="R324" s="383"/>
      <c r="S324" s="382"/>
      <c r="T324" s="381"/>
      <c r="U324" s="381"/>
      <c r="V324" s="381"/>
      <c r="W324" s="383"/>
      <c r="X324" s="748"/>
      <c r="Y324" s="385" t="s">
        <v>270</v>
      </c>
      <c r="Z324" s="384">
        <f>Z323/Z322</f>
        <v>0.95815991948836154</v>
      </c>
      <c r="AA324" s="384">
        <f>IFERROR(AA323/AA322,0)</f>
        <v>0</v>
      </c>
      <c r="AB324" s="384">
        <f>IFERROR(AB323/AB322,0)</f>
        <v>0</v>
      </c>
      <c r="AC324" s="383"/>
      <c r="AD324" s="382"/>
      <c r="AE324" s="381"/>
      <c r="AF324" s="381"/>
      <c r="AG324" s="381"/>
      <c r="AI324" s="748"/>
      <c r="AJ324" s="385"/>
      <c r="AK324" s="384"/>
      <c r="AL324" s="384"/>
      <c r="AM324" s="384"/>
      <c r="AO324" s="370"/>
      <c r="AP324" s="386"/>
      <c r="AQ324" s="752"/>
      <c r="AR324" s="385" t="s">
        <v>271</v>
      </c>
      <c r="AS324" s="384">
        <f>IFERROR(AS323/AS322,0)</f>
        <v>0.96172749979856575</v>
      </c>
      <c r="AT324" s="384">
        <f>IFERROR(AT323/AT322,0)</f>
        <v>0</v>
      </c>
      <c r="AU324" s="384">
        <f>IFERROR(AU323/AU322,0)</f>
        <v>0</v>
      </c>
      <c r="AV324" s="383"/>
      <c r="AW324" s="382"/>
      <c r="AX324" s="381"/>
      <c r="AY324" s="381"/>
      <c r="AZ324" s="381"/>
      <c r="BA324" s="386"/>
      <c r="BB324" s="752"/>
      <c r="BC324" s="385" t="s">
        <v>271</v>
      </c>
      <c r="BD324" s="384">
        <f>+AS324</f>
        <v>0.96172749979856575</v>
      </c>
      <c r="BE324" s="384">
        <f>IFERROR(BE323/BE322,0)</f>
        <v>0</v>
      </c>
      <c r="BF324" s="384">
        <f>IFERROR(BF323/BF322,0)</f>
        <v>0</v>
      </c>
      <c r="BG324" s="383"/>
      <c r="BH324" s="382"/>
      <c r="BI324" s="381"/>
      <c r="BJ324" s="381"/>
      <c r="BK324" s="381"/>
      <c r="BM324" s="748"/>
      <c r="BN324" s="385" t="s">
        <v>270</v>
      </c>
      <c r="BO324" s="384">
        <f>IFERROR(BO323/BO322,0)</f>
        <v>0.96172749979856575</v>
      </c>
      <c r="BP324" s="384">
        <f>IFERROR(BP323/BP322,0)</f>
        <v>0</v>
      </c>
      <c r="BQ324" s="384">
        <f>IFERROR(BQ323/BQ322,0)</f>
        <v>0</v>
      </c>
      <c r="BR324" s="383"/>
      <c r="BS324" s="382"/>
      <c r="BT324" s="381"/>
      <c r="BU324" s="381"/>
      <c r="BV324" s="381"/>
      <c r="BW324" s="386"/>
      <c r="BX324" s="748"/>
      <c r="BY324" s="385" t="s">
        <v>270</v>
      </c>
      <c r="BZ324" s="384">
        <f>BZ323/BZ322</f>
        <v>0.95881183532454495</v>
      </c>
      <c r="CA324" s="384" t="str">
        <f>IFERROR(CA323/CA322,"")</f>
        <v/>
      </c>
      <c r="CB324" s="384" t="str">
        <f>IFERROR(CB323/CB322,"")</f>
        <v/>
      </c>
      <c r="CC324" s="383"/>
      <c r="CD324" s="382"/>
      <c r="CE324" s="381"/>
      <c r="CF324" s="381"/>
      <c r="CG324" s="381"/>
      <c r="CH324" s="386"/>
      <c r="CI324" s="748"/>
      <c r="CJ324" s="385" t="s">
        <v>270</v>
      </c>
      <c r="CK324" s="384">
        <f>CK323/CK322</f>
        <v>0.9541476407914764</v>
      </c>
      <c r="CL324" s="384" t="str">
        <f>IFERROR(CL323/CL322,"")</f>
        <v/>
      </c>
      <c r="CM324" s="384" t="str">
        <f>IFERROR(CM323/CM322,"")</f>
        <v/>
      </c>
      <c r="CN324" s="383"/>
      <c r="CO324" s="382"/>
      <c r="CP324" s="381"/>
      <c r="CQ324" s="381"/>
      <c r="CR324" s="381"/>
    </row>
    <row r="325" spans="1:96" x14ac:dyDescent="0.2">
      <c r="B325" s="380" t="s">
        <v>141</v>
      </c>
      <c r="C325" s="379"/>
      <c r="D325" s="378">
        <f>D323+D320+D317</f>
        <v>138171.60734793788</v>
      </c>
      <c r="E325" s="378">
        <f>E323+E320+E317</f>
        <v>0</v>
      </c>
      <c r="F325" s="378">
        <f>F323+F320+F317</f>
        <v>0</v>
      </c>
      <c r="G325" s="377"/>
      <c r="H325" s="376" t="s">
        <v>141</v>
      </c>
      <c r="I325" s="375">
        <f>I317+I320+I323</f>
        <v>27585878</v>
      </c>
      <c r="J325" s="375">
        <f>J317+J320+J323</f>
        <v>0</v>
      </c>
      <c r="K325" s="375">
        <f>K317+K320+K323</f>
        <v>0</v>
      </c>
      <c r="M325" s="380" t="s">
        <v>141</v>
      </c>
      <c r="N325" s="379"/>
      <c r="O325" s="378">
        <f>O323+O320+O317</f>
        <v>139914.37154434042</v>
      </c>
      <c r="P325" s="378">
        <f>P323+P320+P317</f>
        <v>0</v>
      </c>
      <c r="Q325" s="378">
        <f>Q323+Q320+Q317</f>
        <v>0</v>
      </c>
      <c r="R325" s="377"/>
      <c r="S325" s="376" t="s">
        <v>141</v>
      </c>
      <c r="T325" s="375">
        <f>T317+T320+T323</f>
        <v>28057621</v>
      </c>
      <c r="U325" s="375">
        <f>U317+U320+U323</f>
        <v>0</v>
      </c>
      <c r="V325" s="375">
        <f>V317+V320+V323</f>
        <v>0</v>
      </c>
      <c r="W325" s="377"/>
      <c r="X325" s="380" t="s">
        <v>141</v>
      </c>
      <c r="Y325" s="379"/>
      <c r="Z325" s="378">
        <f>Z323+Z320+Z317</f>
        <v>140609.66393333333</v>
      </c>
      <c r="AA325" s="378">
        <f>AA323+AA320+AA317</f>
        <v>0</v>
      </c>
      <c r="AB325" s="378">
        <f>AB323+AB320+AB317</f>
        <v>0</v>
      </c>
      <c r="AC325" s="377"/>
      <c r="AD325" s="376" t="s">
        <v>141</v>
      </c>
      <c r="AE325" s="375">
        <f>AE317+AE320+AE323</f>
        <v>28291146</v>
      </c>
      <c r="AF325" s="375">
        <f>AF317+AF320+AF323</f>
        <v>0</v>
      </c>
      <c r="AG325" s="375">
        <f>AG317+AG320+AG323</f>
        <v>0</v>
      </c>
      <c r="AI325" s="380" t="s">
        <v>141</v>
      </c>
      <c r="AJ325" s="379"/>
      <c r="AK325" s="378">
        <f>AK323+AK320+AK317</f>
        <v>695.29238899291158</v>
      </c>
      <c r="AL325" s="378">
        <f>AL323+AL320+AL317</f>
        <v>0</v>
      </c>
      <c r="AM325" s="378">
        <f>AM323+AM320+AM317</f>
        <v>0</v>
      </c>
      <c r="AO325" s="370"/>
      <c r="AP325" s="374"/>
      <c r="AQ325" s="380" t="s">
        <v>141</v>
      </c>
      <c r="AR325" s="379"/>
      <c r="AS325" s="378">
        <f>AS323+AS320+AS317</f>
        <v>136954.60711079225</v>
      </c>
      <c r="AT325" s="378">
        <f>AT323+AT320+AT317</f>
        <v>0</v>
      </c>
      <c r="AU325" s="378">
        <f>AU323+AU320+AU317</f>
        <v>0</v>
      </c>
      <c r="AV325" s="377"/>
      <c r="AW325" s="376" t="s">
        <v>141</v>
      </c>
      <c r="AX325" s="375">
        <f>AX317+AX320+AX323</f>
        <v>27107116</v>
      </c>
      <c r="AY325" s="375">
        <f>AY317+AY320+AY323</f>
        <v>0</v>
      </c>
      <c r="AZ325" s="375">
        <f>AZ317+AZ320+AZ323</f>
        <v>0</v>
      </c>
      <c r="BA325" s="374"/>
      <c r="BB325" s="380" t="s">
        <v>141</v>
      </c>
      <c r="BC325" s="379"/>
      <c r="BD325" s="378">
        <f>BD323+BD320+BD317</f>
        <v>137693.6220330213</v>
      </c>
      <c r="BE325" s="378">
        <f>BE323+BE320+BE317</f>
        <v>0</v>
      </c>
      <c r="BF325" s="378">
        <f>BF323+BF320+BF317</f>
        <v>0</v>
      </c>
      <c r="BG325" s="377"/>
      <c r="BH325" s="376" t="s">
        <v>141</v>
      </c>
      <c r="BI325" s="375">
        <f>BI317+BI320+BI323</f>
        <v>27585118</v>
      </c>
      <c r="BJ325" s="375">
        <f>BJ317+BJ320+BJ323</f>
        <v>0</v>
      </c>
      <c r="BK325" s="375">
        <f>BK317+BK320+BK323</f>
        <v>0</v>
      </c>
      <c r="BM325" s="380" t="s">
        <v>141</v>
      </c>
      <c r="BN325" s="379"/>
      <c r="BO325" s="378">
        <f>BO323+BO320+BO317</f>
        <v>139866.59289999999</v>
      </c>
      <c r="BP325" s="378">
        <f>BP323+BP320+BP317</f>
        <v>0</v>
      </c>
      <c r="BQ325" s="378">
        <f>BQ323+BQ320+BQ317</f>
        <v>0</v>
      </c>
      <c r="BR325" s="377"/>
      <c r="BS325" s="376" t="s">
        <v>141</v>
      </c>
      <c r="BT325" s="375">
        <f>BT317+BT320+BT323</f>
        <v>28065398</v>
      </c>
      <c r="BU325" s="375">
        <f>BU317+BU320+BU323</f>
        <v>0</v>
      </c>
      <c r="BV325" s="375">
        <f>BV317+BV320+BV323</f>
        <v>0</v>
      </c>
      <c r="BW325" s="374"/>
      <c r="BX325" s="380" t="s">
        <v>141</v>
      </c>
      <c r="BY325" s="379"/>
      <c r="BZ325" s="378">
        <f>BZ323+BZ320+BZ317</f>
        <v>142182.89970000001</v>
      </c>
      <c r="CA325" s="378">
        <f>CA323+CA320+CA317</f>
        <v>0</v>
      </c>
      <c r="CB325" s="378">
        <f>CB323+CB320+CB317</f>
        <v>0</v>
      </c>
      <c r="CC325" s="377"/>
      <c r="CD325" s="376" t="s">
        <v>141</v>
      </c>
      <c r="CE325" s="375">
        <f>CE317+CE320+CE323</f>
        <v>28522346</v>
      </c>
      <c r="CF325" s="375">
        <f>CF317+CF320+CF323</f>
        <v>0</v>
      </c>
      <c r="CG325" s="375">
        <f>CG317+CG320+CG323</f>
        <v>0</v>
      </c>
      <c r="CH325" s="374"/>
      <c r="CI325" s="380" t="s">
        <v>141</v>
      </c>
      <c r="CJ325" s="379"/>
      <c r="CK325" s="378">
        <f>CK323+CK320+CK317</f>
        <v>139779.49920000002</v>
      </c>
      <c r="CL325" s="378">
        <f>CL323+CL320+CL317</f>
        <v>0</v>
      </c>
      <c r="CM325" s="378">
        <f>CM323+CM320+CM317</f>
        <v>0</v>
      </c>
      <c r="CN325" s="377"/>
      <c r="CO325" s="376" t="s">
        <v>141</v>
      </c>
      <c r="CP325" s="375">
        <f>CP317+CP320+CP323</f>
        <v>28285695</v>
      </c>
      <c r="CQ325" s="375">
        <f>CQ317+CQ320+CQ323</f>
        <v>0</v>
      </c>
      <c r="CR325" s="375">
        <f>CR317+CR320+CR323</f>
        <v>0</v>
      </c>
    </row>
    <row r="326" spans="1:96" x14ac:dyDescent="0.2">
      <c r="D326" s="373" t="s">
        <v>269</v>
      </c>
      <c r="E326" s="373"/>
      <c r="F326" s="350">
        <f>SUM(D325:F325)</f>
        <v>138171.60734793788</v>
      </c>
      <c r="G326" s="350"/>
      <c r="H326" s="369"/>
      <c r="I326" s="372" t="s">
        <v>268</v>
      </c>
      <c r="J326" s="371"/>
      <c r="K326" s="368">
        <f>SUM(I325:K325)</f>
        <v>27585878</v>
      </c>
      <c r="O326" s="373" t="s">
        <v>269</v>
      </c>
      <c r="P326" s="373"/>
      <c r="Q326" s="350">
        <f>SUM(O325:Q325)</f>
        <v>139914.37154434042</v>
      </c>
      <c r="R326" s="350"/>
      <c r="S326" s="369"/>
      <c r="T326" s="372" t="s">
        <v>268</v>
      </c>
      <c r="U326" s="371"/>
      <c r="V326" s="368">
        <f>SUM(T325:V325)</f>
        <v>28057621</v>
      </c>
      <c r="W326" s="350"/>
      <c r="Z326" s="373" t="s">
        <v>269</v>
      </c>
      <c r="AA326" s="373"/>
      <c r="AB326" s="350">
        <f>SUM(Z325:AB325)</f>
        <v>140609.66393333333</v>
      </c>
      <c r="AC326" s="350"/>
      <c r="AD326" s="369"/>
      <c r="AE326" s="372" t="s">
        <v>268</v>
      </c>
      <c r="AF326" s="371"/>
      <c r="AG326" s="368">
        <f>SUM(AE325:AG325)</f>
        <v>28291146</v>
      </c>
      <c r="AK326" s="373" t="s">
        <v>269</v>
      </c>
      <c r="AL326" s="373"/>
      <c r="AM326" s="350">
        <f>SUM(AK325:AM325)</f>
        <v>695.29238899291158</v>
      </c>
      <c r="AO326" s="368">
        <f>ROUND(AG326-V326,0)</f>
        <v>233525</v>
      </c>
      <c r="AP326" s="374"/>
      <c r="AS326" s="373" t="s">
        <v>269</v>
      </c>
      <c r="AT326" s="373"/>
      <c r="AU326" s="350">
        <f>SUM(AS325:AU325)</f>
        <v>136954.60711079225</v>
      </c>
      <c r="AV326" s="350"/>
      <c r="AW326" s="369"/>
      <c r="AX326" s="372" t="s">
        <v>268</v>
      </c>
      <c r="AY326" s="371"/>
      <c r="AZ326" s="368">
        <f>SUM(AX325:AZ325)</f>
        <v>27107116</v>
      </c>
      <c r="BA326" s="374"/>
      <c r="BD326" s="373" t="s">
        <v>269</v>
      </c>
      <c r="BE326" s="373"/>
      <c r="BF326" s="350">
        <f>SUM(BD325:BF325)</f>
        <v>137693.6220330213</v>
      </c>
      <c r="BG326" s="350"/>
      <c r="BH326" s="369"/>
      <c r="BI326" s="372" t="s">
        <v>268</v>
      </c>
      <c r="BJ326" s="371"/>
      <c r="BK326" s="368">
        <f>SUM(BI325:BK325)</f>
        <v>27585118</v>
      </c>
      <c r="BO326" s="373" t="s">
        <v>269</v>
      </c>
      <c r="BP326" s="373"/>
      <c r="BQ326" s="350">
        <f>SUM(BO325:BQ325)</f>
        <v>139866.59289999999</v>
      </c>
      <c r="BR326" s="350"/>
      <c r="BS326" s="369"/>
      <c r="BT326" s="372" t="s">
        <v>268</v>
      </c>
      <c r="BU326" s="371"/>
      <c r="BV326" s="368">
        <f>SUM(BT325:BV325)</f>
        <v>28065398</v>
      </c>
      <c r="BW326" s="374"/>
      <c r="BZ326" s="373" t="s">
        <v>269</v>
      </c>
      <c r="CA326" s="373"/>
      <c r="CB326" s="350">
        <f>SUM(BZ325:CB325)</f>
        <v>142182.89970000001</v>
      </c>
      <c r="CC326" s="350"/>
      <c r="CD326" s="369"/>
      <c r="CE326" s="372" t="s">
        <v>268</v>
      </c>
      <c r="CF326" s="371"/>
      <c r="CG326" s="368">
        <f>SUM(CE325:CG325)</f>
        <v>28522346</v>
      </c>
      <c r="CH326" s="374"/>
      <c r="CK326" s="373" t="s">
        <v>269</v>
      </c>
      <c r="CL326" s="373"/>
      <c r="CM326" s="350">
        <f>SUM(CK325:CM325)</f>
        <v>139779.49920000002</v>
      </c>
      <c r="CN326" s="350"/>
      <c r="CO326" s="369"/>
      <c r="CP326" s="372" t="s">
        <v>268</v>
      </c>
      <c r="CQ326" s="371"/>
      <c r="CR326" s="368">
        <f>SUM(CP325:CR325)</f>
        <v>28285695</v>
      </c>
    </row>
    <row r="327" spans="1:96" x14ac:dyDescent="0.2">
      <c r="H327" s="369"/>
      <c r="I327" s="369"/>
      <c r="J327" s="369"/>
      <c r="K327" s="369"/>
      <c r="S327" s="369"/>
      <c r="T327" s="369"/>
      <c r="U327" s="369"/>
      <c r="V327" s="369"/>
      <c r="AD327" s="369"/>
      <c r="AE327" s="369"/>
      <c r="AF327" s="369"/>
      <c r="AG327" s="369"/>
      <c r="AO327" s="370"/>
      <c r="AW327" s="369"/>
      <c r="AX327" s="369"/>
      <c r="AY327" s="369"/>
      <c r="AZ327" s="369"/>
      <c r="BH327" s="369"/>
      <c r="BI327" s="369"/>
      <c r="BJ327" s="369"/>
      <c r="BK327" s="369"/>
      <c r="BS327" s="369"/>
      <c r="BT327" s="369"/>
      <c r="BU327" s="369"/>
      <c r="BV327" s="369"/>
      <c r="CD327" s="369"/>
      <c r="CE327" s="369"/>
      <c r="CF327" s="369"/>
      <c r="CG327" s="369"/>
      <c r="CO327" s="369"/>
      <c r="CP327" s="369"/>
      <c r="CQ327" s="369"/>
      <c r="CR327" s="369"/>
    </row>
    <row r="328" spans="1:96" x14ac:dyDescent="0.2">
      <c r="A328" s="110" t="s">
        <v>99</v>
      </c>
      <c r="B328" s="402"/>
      <c r="C328" s="401"/>
      <c r="D328" s="749" t="s">
        <v>276</v>
      </c>
      <c r="E328" s="749"/>
      <c r="F328" s="750"/>
      <c r="G328" s="400"/>
      <c r="H328" s="393"/>
      <c r="I328" s="753" t="s">
        <v>276</v>
      </c>
      <c r="J328" s="754"/>
      <c r="K328" s="755"/>
      <c r="M328" s="402"/>
      <c r="N328" s="401"/>
      <c r="O328" s="749" t="s">
        <v>276</v>
      </c>
      <c r="P328" s="749"/>
      <c r="Q328" s="750"/>
      <c r="R328" s="400"/>
      <c r="S328" s="393"/>
      <c r="T328" s="753" t="s">
        <v>276</v>
      </c>
      <c r="U328" s="754"/>
      <c r="V328" s="755"/>
      <c r="W328" s="400"/>
      <c r="X328" s="402"/>
      <c r="Y328" s="401"/>
      <c r="Z328" s="749" t="s">
        <v>276</v>
      </c>
      <c r="AA328" s="749"/>
      <c r="AB328" s="750"/>
      <c r="AC328" s="400"/>
      <c r="AD328" s="393"/>
      <c r="AE328" s="753" t="s">
        <v>276</v>
      </c>
      <c r="AF328" s="754"/>
      <c r="AG328" s="755"/>
      <c r="AI328" s="402"/>
      <c r="AJ328" s="401"/>
      <c r="AK328" s="749" t="s">
        <v>276</v>
      </c>
      <c r="AL328" s="749"/>
      <c r="AM328" s="750"/>
      <c r="AO328" s="370"/>
      <c r="AP328" s="403"/>
      <c r="AQ328" s="402"/>
      <c r="AR328" s="401"/>
      <c r="AS328" s="749" t="s">
        <v>276</v>
      </c>
      <c r="AT328" s="749"/>
      <c r="AU328" s="750"/>
      <c r="AV328" s="400"/>
      <c r="AW328" s="393"/>
      <c r="AX328" s="753" t="s">
        <v>276</v>
      </c>
      <c r="AY328" s="754"/>
      <c r="AZ328" s="755"/>
      <c r="BA328" s="403"/>
      <c r="BB328" s="402"/>
      <c r="BC328" s="401"/>
      <c r="BD328" s="749" t="s">
        <v>276</v>
      </c>
      <c r="BE328" s="749"/>
      <c r="BF328" s="750"/>
      <c r="BG328" s="400"/>
      <c r="BH328" s="393"/>
      <c r="BI328" s="753" t="s">
        <v>276</v>
      </c>
      <c r="BJ328" s="754"/>
      <c r="BK328" s="755"/>
      <c r="BM328" s="402"/>
      <c r="BN328" s="401"/>
      <c r="BO328" s="749" t="s">
        <v>276</v>
      </c>
      <c r="BP328" s="749"/>
      <c r="BQ328" s="750"/>
      <c r="BR328" s="400"/>
      <c r="BS328" s="393"/>
      <c r="BT328" s="753" t="s">
        <v>276</v>
      </c>
      <c r="BU328" s="754"/>
      <c r="BV328" s="755"/>
      <c r="BW328" s="403"/>
      <c r="BX328" s="402"/>
      <c r="BY328" s="401"/>
      <c r="BZ328" s="749" t="s">
        <v>276</v>
      </c>
      <c r="CA328" s="749"/>
      <c r="CB328" s="750"/>
      <c r="CC328" s="400"/>
      <c r="CD328" s="393"/>
      <c r="CE328" s="753" t="s">
        <v>276</v>
      </c>
      <c r="CF328" s="754"/>
      <c r="CG328" s="755"/>
      <c r="CH328" s="403"/>
      <c r="CI328" s="402"/>
      <c r="CJ328" s="401"/>
      <c r="CK328" s="749" t="s">
        <v>276</v>
      </c>
      <c r="CL328" s="749"/>
      <c r="CM328" s="750"/>
      <c r="CN328" s="400"/>
      <c r="CO328" s="393"/>
      <c r="CP328" s="753" t="s">
        <v>276</v>
      </c>
      <c r="CQ328" s="754"/>
      <c r="CR328" s="755"/>
    </row>
    <row r="329" spans="1:96" x14ac:dyDescent="0.2">
      <c r="B329" s="398" t="s">
        <v>229</v>
      </c>
      <c r="C329" s="398"/>
      <c r="D329" s="397" t="s">
        <v>228</v>
      </c>
      <c r="E329" s="396" t="s">
        <v>227</v>
      </c>
      <c r="F329" s="396" t="s">
        <v>226</v>
      </c>
      <c r="G329" s="395"/>
      <c r="H329" s="394" t="s">
        <v>229</v>
      </c>
      <c r="I329" s="393" t="s">
        <v>228</v>
      </c>
      <c r="J329" s="392" t="s">
        <v>227</v>
      </c>
      <c r="K329" s="392" t="s">
        <v>226</v>
      </c>
      <c r="M329" s="398" t="s">
        <v>229</v>
      </c>
      <c r="N329" s="398"/>
      <c r="O329" s="397" t="s">
        <v>228</v>
      </c>
      <c r="P329" s="396" t="s">
        <v>227</v>
      </c>
      <c r="Q329" s="396" t="s">
        <v>226</v>
      </c>
      <c r="R329" s="395"/>
      <c r="S329" s="394" t="s">
        <v>229</v>
      </c>
      <c r="T329" s="393" t="s">
        <v>228</v>
      </c>
      <c r="U329" s="392" t="s">
        <v>227</v>
      </c>
      <c r="V329" s="392" t="s">
        <v>226</v>
      </c>
      <c r="W329" s="395"/>
      <c r="X329" s="398" t="s">
        <v>229</v>
      </c>
      <c r="Y329" s="398"/>
      <c r="Z329" s="397" t="s">
        <v>228</v>
      </c>
      <c r="AA329" s="396" t="s">
        <v>227</v>
      </c>
      <c r="AB329" s="396" t="s">
        <v>226</v>
      </c>
      <c r="AC329" s="395"/>
      <c r="AD329" s="394" t="s">
        <v>229</v>
      </c>
      <c r="AE329" s="393" t="s">
        <v>228</v>
      </c>
      <c r="AF329" s="392" t="s">
        <v>227</v>
      </c>
      <c r="AG329" s="392" t="s">
        <v>226</v>
      </c>
      <c r="AI329" s="398" t="s">
        <v>229</v>
      </c>
      <c r="AJ329" s="398"/>
      <c r="AK329" s="397" t="s">
        <v>228</v>
      </c>
      <c r="AL329" s="396" t="s">
        <v>227</v>
      </c>
      <c r="AM329" s="396" t="s">
        <v>226</v>
      </c>
      <c r="AO329" s="370"/>
      <c r="AP329" s="399"/>
      <c r="AQ329" s="398" t="s">
        <v>229</v>
      </c>
      <c r="AR329" s="398"/>
      <c r="AS329" s="397" t="s">
        <v>228</v>
      </c>
      <c r="AT329" s="396" t="s">
        <v>227</v>
      </c>
      <c r="AU329" s="396" t="s">
        <v>226</v>
      </c>
      <c r="AV329" s="395"/>
      <c r="AW329" s="394" t="s">
        <v>229</v>
      </c>
      <c r="AX329" s="393" t="s">
        <v>228</v>
      </c>
      <c r="AY329" s="392" t="s">
        <v>227</v>
      </c>
      <c r="AZ329" s="392" t="s">
        <v>226</v>
      </c>
      <c r="BA329" s="399"/>
      <c r="BB329" s="398" t="s">
        <v>229</v>
      </c>
      <c r="BC329" s="398"/>
      <c r="BD329" s="397" t="s">
        <v>228</v>
      </c>
      <c r="BE329" s="396" t="s">
        <v>227</v>
      </c>
      <c r="BF329" s="396" t="s">
        <v>226</v>
      </c>
      <c r="BG329" s="395"/>
      <c r="BH329" s="394" t="s">
        <v>229</v>
      </c>
      <c r="BI329" s="393" t="s">
        <v>228</v>
      </c>
      <c r="BJ329" s="392" t="s">
        <v>227</v>
      </c>
      <c r="BK329" s="392" t="s">
        <v>226</v>
      </c>
      <c r="BM329" s="398" t="s">
        <v>229</v>
      </c>
      <c r="BN329" s="398"/>
      <c r="BO329" s="397" t="s">
        <v>228</v>
      </c>
      <c r="BP329" s="396" t="s">
        <v>227</v>
      </c>
      <c r="BQ329" s="396" t="s">
        <v>226</v>
      </c>
      <c r="BR329" s="395"/>
      <c r="BS329" s="394" t="s">
        <v>229</v>
      </c>
      <c r="BT329" s="393" t="s">
        <v>228</v>
      </c>
      <c r="BU329" s="392" t="s">
        <v>227</v>
      </c>
      <c r="BV329" s="392" t="s">
        <v>226</v>
      </c>
      <c r="BW329" s="399"/>
      <c r="BX329" s="398" t="s">
        <v>229</v>
      </c>
      <c r="BY329" s="398"/>
      <c r="BZ329" s="397" t="s">
        <v>228</v>
      </c>
      <c r="CA329" s="396" t="s">
        <v>227</v>
      </c>
      <c r="CB329" s="396" t="s">
        <v>226</v>
      </c>
      <c r="CC329" s="395"/>
      <c r="CD329" s="394" t="s">
        <v>229</v>
      </c>
      <c r="CE329" s="393" t="s">
        <v>228</v>
      </c>
      <c r="CF329" s="392" t="s">
        <v>227</v>
      </c>
      <c r="CG329" s="392" t="s">
        <v>226</v>
      </c>
      <c r="CH329" s="399"/>
      <c r="CI329" s="398" t="s">
        <v>229</v>
      </c>
      <c r="CJ329" s="398"/>
      <c r="CK329" s="397" t="s">
        <v>228</v>
      </c>
      <c r="CL329" s="396" t="s">
        <v>227</v>
      </c>
      <c r="CM329" s="396" t="s">
        <v>226</v>
      </c>
      <c r="CN329" s="395"/>
      <c r="CO329" s="394" t="s">
        <v>229</v>
      </c>
      <c r="CP329" s="393" t="s">
        <v>228</v>
      </c>
      <c r="CQ329" s="392" t="s">
        <v>227</v>
      </c>
      <c r="CR329" s="392" t="s">
        <v>226</v>
      </c>
    </row>
    <row r="330" spans="1:96" x14ac:dyDescent="0.2">
      <c r="B330" s="746" t="s">
        <v>225</v>
      </c>
      <c r="C330" s="391" t="s">
        <v>274</v>
      </c>
      <c r="D330" s="390">
        <f>(AS330+BD330+BO330)/3</f>
        <v>78369</v>
      </c>
      <c r="E330" s="390">
        <f>(+AT330+BE330)/2</f>
        <v>0</v>
      </c>
      <c r="F330" s="390">
        <f>(+AU330+BF330)/2</f>
        <v>0</v>
      </c>
      <c r="G330" s="386"/>
      <c r="H330" s="382" t="s">
        <v>225</v>
      </c>
      <c r="I330" s="381"/>
      <c r="J330" s="381"/>
      <c r="K330" s="381"/>
      <c r="M330" s="746" t="s">
        <v>225</v>
      </c>
      <c r="N330" s="391" t="s">
        <v>274</v>
      </c>
      <c r="O330" s="390">
        <f>(+BD330+BO330+BZ330)/3</f>
        <v>79764.333333333328</v>
      </c>
      <c r="P330" s="390">
        <f>(+AT330+BE330+BP330)/3</f>
        <v>0</v>
      </c>
      <c r="Q330" s="390">
        <f>(+AU330+BF330+BQ330)/3</f>
        <v>0</v>
      </c>
      <c r="R330" s="386"/>
      <c r="S330" s="382" t="s">
        <v>225</v>
      </c>
      <c r="T330" s="381"/>
      <c r="U330" s="381"/>
      <c r="V330" s="381"/>
      <c r="W330" s="386"/>
      <c r="X330" s="746" t="s">
        <v>225</v>
      </c>
      <c r="Y330" s="391" t="s">
        <v>274</v>
      </c>
      <c r="Z330" s="390">
        <f>(+BO330+BZ330+CK330)/3</f>
        <v>80109.400000000009</v>
      </c>
      <c r="AA330" s="390">
        <f>(+BE330+BP330+CA330)/3</f>
        <v>0</v>
      </c>
      <c r="AB330" s="390">
        <f>(+BF330+BQ330+CB330)/3</f>
        <v>0</v>
      </c>
      <c r="AC330" s="386"/>
      <c r="AD330" s="382" t="s">
        <v>225</v>
      </c>
      <c r="AE330" s="381"/>
      <c r="AF330" s="381"/>
      <c r="AG330" s="381"/>
      <c r="AI330" s="746" t="s">
        <v>225</v>
      </c>
      <c r="AJ330" s="391" t="s">
        <v>274</v>
      </c>
      <c r="AK330" s="390">
        <f t="shared" ref="AK330:AM331" si="132">IFERROR(Z330-O330,0)</f>
        <v>345.06666666668025</v>
      </c>
      <c r="AL330" s="390">
        <f t="shared" si="132"/>
        <v>0</v>
      </c>
      <c r="AM330" s="390">
        <f t="shared" si="132"/>
        <v>0</v>
      </c>
      <c r="AO330" s="370"/>
      <c r="AP330" s="386"/>
      <c r="AQ330" s="746" t="s">
        <v>225</v>
      </c>
      <c r="AR330" s="391" t="s">
        <v>275</v>
      </c>
      <c r="AS330" s="390">
        <v>74852</v>
      </c>
      <c r="AT330" s="390"/>
      <c r="AU330" s="390"/>
      <c r="AV330" s="386"/>
      <c r="AW330" s="382" t="s">
        <v>225</v>
      </c>
      <c r="AX330" s="381"/>
      <c r="AY330" s="381"/>
      <c r="AZ330" s="381"/>
      <c r="BA330" s="386"/>
      <c r="BB330" s="746" t="s">
        <v>225</v>
      </c>
      <c r="BC330" s="391" t="s">
        <v>275</v>
      </c>
      <c r="BD330" s="390">
        <v>80376</v>
      </c>
      <c r="BE330" s="390">
        <v>0</v>
      </c>
      <c r="BF330" s="390">
        <v>0</v>
      </c>
      <c r="BG330" s="386"/>
      <c r="BH330" s="382" t="s">
        <v>225</v>
      </c>
      <c r="BI330" s="381"/>
      <c r="BJ330" s="381"/>
      <c r="BK330" s="381"/>
      <c r="BM330" s="746" t="s">
        <v>225</v>
      </c>
      <c r="BN330" s="391" t="s">
        <v>274</v>
      </c>
      <c r="BO330" s="390">
        <v>79879</v>
      </c>
      <c r="BP330" s="390"/>
      <c r="BQ330" s="390"/>
      <c r="BR330" s="386"/>
      <c r="BS330" s="382" t="s">
        <v>225</v>
      </c>
      <c r="BT330" s="381"/>
      <c r="BU330" s="381"/>
      <c r="BV330" s="381"/>
      <c r="BW330" s="386"/>
      <c r="BX330" s="746" t="s">
        <v>225</v>
      </c>
      <c r="BY330" s="391" t="s">
        <v>274</v>
      </c>
      <c r="BZ330" s="390">
        <v>79038</v>
      </c>
      <c r="CA330" s="390"/>
      <c r="CB330" s="390"/>
      <c r="CC330" s="386"/>
      <c r="CD330" s="382" t="s">
        <v>225</v>
      </c>
      <c r="CE330" s="381"/>
      <c r="CF330" s="381"/>
      <c r="CG330" s="381"/>
      <c r="CH330" s="386"/>
      <c r="CI330" s="746" t="s">
        <v>225</v>
      </c>
      <c r="CJ330" s="391" t="s">
        <v>274</v>
      </c>
      <c r="CK330" s="390">
        <f>'AY2013-14-Census'!D71</f>
        <v>81411.199999999997</v>
      </c>
      <c r="CL330" s="390"/>
      <c r="CM330" s="390"/>
      <c r="CN330" s="386"/>
      <c r="CO330" s="382" t="s">
        <v>225</v>
      </c>
      <c r="CP330" s="381"/>
      <c r="CQ330" s="381"/>
      <c r="CR330" s="381"/>
    </row>
    <row r="331" spans="1:96" x14ac:dyDescent="0.2">
      <c r="B331" s="747"/>
      <c r="C331" s="389" t="s">
        <v>272</v>
      </c>
      <c r="D331" s="388">
        <f>(AS331+BD331+BO331)/3</f>
        <v>63174.121813323734</v>
      </c>
      <c r="E331" s="388">
        <f>(+AT331+BE331)/2</f>
        <v>0</v>
      </c>
      <c r="F331" s="388">
        <f>(+AU331+BF331)/2</f>
        <v>0</v>
      </c>
      <c r="G331" s="387"/>
      <c r="H331" s="382"/>
      <c r="I331" s="375">
        <f>ROUND(((+D331*Matrices!$C$63)+(D331*Matrices!$E$67))*Matrices!$D$59,0)</f>
        <v>9707967</v>
      </c>
      <c r="J331" s="375">
        <f>ROUND(((+E331*Matrices!$D$63)+(E331*Matrices!$E$67))*Matrices!$D$59,0)</f>
        <v>0</v>
      </c>
      <c r="K331" s="375">
        <f>ROUND(((+F331*Matrices!$E$63)+(F331*Matrices!$E$67))*Matrices!$D$59,0)</f>
        <v>0</v>
      </c>
      <c r="M331" s="747"/>
      <c r="N331" s="389" t="s">
        <v>272</v>
      </c>
      <c r="O331" s="388">
        <f>(+BD331+BO331+BZ331)/3</f>
        <v>65558.550845260368</v>
      </c>
      <c r="P331" s="388">
        <f>(+AT331+BE331+BP331)/3</f>
        <v>0</v>
      </c>
      <c r="Q331" s="388">
        <f>(+AU331+BF331+BQ331)/3</f>
        <v>0</v>
      </c>
      <c r="R331" s="387"/>
      <c r="S331" s="382"/>
      <c r="T331" s="375">
        <f>ROUND(((+O331*Matrices!$C$63)+(O331*Matrices!$E$67))*Matrices!$D$59,0)</f>
        <v>10074383</v>
      </c>
      <c r="U331" s="375">
        <f>ROUND(((+P331*Matrices!$D$63)+(P331*Matrices!$E$67))*Matrices!$D$59,0)</f>
        <v>0</v>
      </c>
      <c r="V331" s="375">
        <f>ROUND(((+Q331*Matrices!$E$63)+(Q331*Matrices!$E$67))*Matrices!$D$59,0)</f>
        <v>0</v>
      </c>
      <c r="W331" s="387"/>
      <c r="X331" s="747"/>
      <c r="Y331" s="389" t="s">
        <v>272</v>
      </c>
      <c r="Z331" s="388">
        <f>(+BO331+BZ331+CK331)/3</f>
        <v>69646.312633333335</v>
      </c>
      <c r="AA331" s="388">
        <f>(+BE331+BP331+CA331)/3</f>
        <v>0</v>
      </c>
      <c r="AB331" s="388">
        <f>(+BF331+BQ331+CB331)/3</f>
        <v>0</v>
      </c>
      <c r="AC331" s="387"/>
      <c r="AD331" s="382"/>
      <c r="AE331" s="375">
        <f>ROUND(((+Z331*Matrices!$C$63)+(Z331*Matrices!$E$67))*Matrices!$D$59,0)</f>
        <v>10702549</v>
      </c>
      <c r="AF331" s="375">
        <f>ROUND(((+AA331*Matrices!$D$63)+(AA331*Matrices!$E$67))*Matrices!$D$59,0)</f>
        <v>0</v>
      </c>
      <c r="AG331" s="375">
        <f>ROUND(((+AB331*Matrices!$E$63)+(AB331*Matrices!$E$67))*Matrices!$D$59,0)</f>
        <v>0</v>
      </c>
      <c r="AI331" s="747"/>
      <c r="AJ331" s="389" t="s">
        <v>272</v>
      </c>
      <c r="AK331" s="388">
        <f t="shared" si="132"/>
        <v>4087.7617880729667</v>
      </c>
      <c r="AL331" s="388">
        <f t="shared" si="132"/>
        <v>0</v>
      </c>
      <c r="AM331" s="388">
        <f t="shared" si="132"/>
        <v>0</v>
      </c>
      <c r="AO331" s="370"/>
      <c r="AP331" s="386"/>
      <c r="AQ331" s="747"/>
      <c r="AR331" s="389" t="s">
        <v>273</v>
      </c>
      <c r="AS331" s="388">
        <f>AS330*BO332</f>
        <v>61626.698304190089</v>
      </c>
      <c r="AT331" s="388"/>
      <c r="AU331" s="388"/>
      <c r="AV331" s="387"/>
      <c r="AW331" s="382"/>
      <c r="AX331" s="375">
        <f>ROUND(((+AS331*Matrices!$C$63)+(AS331*Matrices!$E$67))*Matrices!$D$59,0)</f>
        <v>9470175</v>
      </c>
      <c r="AY331" s="375">
        <f>ROUND(((+AT331*Matrices!$D$63)+(AT331*Matrices!$E$67))*Matrices!$D$59,0)</f>
        <v>0</v>
      </c>
      <c r="AZ331" s="375">
        <f>ROUND(((+AU331*Matrices!$E$63)+(AU331*Matrices!$E$67))*Matrices!$D$59,0)</f>
        <v>0</v>
      </c>
      <c r="BA331" s="386"/>
      <c r="BB331" s="747"/>
      <c r="BC331" s="389" t="s">
        <v>273</v>
      </c>
      <c r="BD331" s="388">
        <v>62130.169435781114</v>
      </c>
      <c r="BE331" s="388">
        <v>0</v>
      </c>
      <c r="BF331" s="388">
        <v>0</v>
      </c>
      <c r="BG331" s="387"/>
      <c r="BH331" s="382"/>
      <c r="BI331" s="375">
        <f>ROUND(((+BD331*Matrices!$C$63)+(BD331*Matrices!$E$67))*Matrices!$D$59,0)</f>
        <v>9547543</v>
      </c>
      <c r="BJ331" s="375">
        <f>ROUND(((+BE331*Matrices!$D$63)+(BE331*Matrices!$E$67))*Matrices!$D$59,0)</f>
        <v>0</v>
      </c>
      <c r="BK331" s="375">
        <f>ROUND(((+BF331*Matrices!$E$63)+(BF331*Matrices!$E$67))*Matrices!$D$59,0)</f>
        <v>0</v>
      </c>
      <c r="BM331" s="747"/>
      <c r="BN331" s="389" t="s">
        <v>272</v>
      </c>
      <c r="BO331" s="388">
        <v>65765.497700000007</v>
      </c>
      <c r="BP331" s="388"/>
      <c r="BQ331" s="388"/>
      <c r="BR331" s="387"/>
      <c r="BS331" s="382"/>
      <c r="BT331" s="375">
        <f>ROUND(((+BO331*Matrices!$C$63)+(BO331*Matrices!$E$67))*Matrices!$D$59,0)</f>
        <v>10106184</v>
      </c>
      <c r="BU331" s="375">
        <f>ROUND(((+BP331*Matrices!$D$63)+(BP331*Matrices!$E$67))*Matrices!$D$59,0)</f>
        <v>0</v>
      </c>
      <c r="BV331" s="375">
        <f>ROUND(((+BQ331*Matrices!$E$63)+(BQ331*Matrices!$E$67))*Matrices!$D$59,0)</f>
        <v>0</v>
      </c>
      <c r="BW331" s="386"/>
      <c r="BX331" s="747"/>
      <c r="BY331" s="389" t="s">
        <v>272</v>
      </c>
      <c r="BZ331" s="388">
        <v>68779.985400000005</v>
      </c>
      <c r="CA331" s="388"/>
      <c r="CB331" s="388"/>
      <c r="CC331" s="387"/>
      <c r="CD331" s="382"/>
      <c r="CE331" s="375">
        <f>ROUND(((+BZ331*Matrices!$C$63)+(BZ331*Matrices!$E$67))*Matrices!$D$59,0)</f>
        <v>10569420</v>
      </c>
      <c r="CF331" s="375">
        <f>ROUND(((+CA331*Matrices!$D$63)+(CA331*Matrices!$E$67))*Matrices!$D$59,0)</f>
        <v>0</v>
      </c>
      <c r="CG331" s="375">
        <f>ROUND(((+CB331*Matrices!$E$63)+(CB331*Matrices!$E$67))*Matrices!$D$59,0)</f>
        <v>0</v>
      </c>
      <c r="CH331" s="386"/>
      <c r="CI331" s="747"/>
      <c r="CJ331" s="389" t="s">
        <v>272</v>
      </c>
      <c r="CK331" s="388">
        <f>'AY2013-14-end_of_course'!D71</f>
        <v>74393.454800000007</v>
      </c>
      <c r="CL331" s="388"/>
      <c r="CM331" s="388"/>
      <c r="CN331" s="387"/>
      <c r="CO331" s="382"/>
      <c r="CP331" s="375">
        <f>ROUND(((+CK331*Matrices!$C$63)+(CK331*Matrices!$E$67))*Matrices!$D$59,0)</f>
        <v>11432042</v>
      </c>
      <c r="CQ331" s="375">
        <f>ROUND(((+CL331*Matrices!$D$63)+(CL331*Matrices!$E$67))*Matrices!$D$59,0)</f>
        <v>0</v>
      </c>
      <c r="CR331" s="375">
        <f>ROUND(((+CM331*Matrices!$E$63)+(CM331*Matrices!$E$67))*Matrices!$D$59,0)</f>
        <v>0</v>
      </c>
    </row>
    <row r="332" spans="1:96" x14ac:dyDescent="0.2">
      <c r="B332" s="748"/>
      <c r="C332" s="385" t="s">
        <v>270</v>
      </c>
      <c r="D332" s="384">
        <f>D331/D330</f>
        <v>0.80611111298247695</v>
      </c>
      <c r="E332" s="384">
        <f>IFERROR(E331/E330,0)</f>
        <v>0</v>
      </c>
      <c r="F332" s="384">
        <f>IFERROR(F331/F330,0)</f>
        <v>0</v>
      </c>
      <c r="G332" s="383"/>
      <c r="H332" s="382"/>
      <c r="I332" s="381"/>
      <c r="J332" s="381"/>
      <c r="K332" s="381"/>
      <c r="M332" s="748"/>
      <c r="N332" s="385" t="s">
        <v>270</v>
      </c>
      <c r="O332" s="384">
        <f>O331/O330</f>
        <v>0.82190307504097959</v>
      </c>
      <c r="P332" s="384">
        <f>IFERROR(P331/P330,0)</f>
        <v>0</v>
      </c>
      <c r="Q332" s="384">
        <f>IFERROR(Q331/Q330,0)</f>
        <v>0</v>
      </c>
      <c r="R332" s="383"/>
      <c r="S332" s="382"/>
      <c r="T332" s="381"/>
      <c r="U332" s="381"/>
      <c r="V332" s="381"/>
      <c r="W332" s="383"/>
      <c r="X332" s="748"/>
      <c r="Y332" s="385" t="s">
        <v>270</v>
      </c>
      <c r="Z332" s="384">
        <f>Z331/Z330</f>
        <v>0.86939001706832564</v>
      </c>
      <c r="AA332" s="384">
        <f>IFERROR(AA331/AA330,0)</f>
        <v>0</v>
      </c>
      <c r="AB332" s="384">
        <f>IFERROR(AB331/AB330,0)</f>
        <v>0</v>
      </c>
      <c r="AC332" s="383"/>
      <c r="AD332" s="382"/>
      <c r="AE332" s="381"/>
      <c r="AF332" s="381"/>
      <c r="AG332" s="381"/>
      <c r="AI332" s="748"/>
      <c r="AJ332" s="385"/>
      <c r="AK332" s="384"/>
      <c r="AL332" s="384"/>
      <c r="AM332" s="384"/>
      <c r="AO332" s="370"/>
      <c r="AP332" s="386"/>
      <c r="AQ332" s="748"/>
      <c r="AR332" s="385" t="s">
        <v>271</v>
      </c>
      <c r="AS332" s="384">
        <f>IFERROR(AS331/AS330,0)</f>
        <v>0.82331398365027109</v>
      </c>
      <c r="AT332" s="384">
        <f>IFERROR(AT331/AT330,0)</f>
        <v>0</v>
      </c>
      <c r="AU332" s="384">
        <f>IFERROR(AU331/AU330,0)</f>
        <v>0</v>
      </c>
      <c r="AV332" s="383"/>
      <c r="AW332" s="382"/>
      <c r="AX332" s="381"/>
      <c r="AY332" s="381"/>
      <c r="AZ332" s="381"/>
      <c r="BA332" s="386"/>
      <c r="BB332" s="748"/>
      <c r="BC332" s="385" t="s">
        <v>271</v>
      </c>
      <c r="BD332" s="384">
        <f>IFERROR(BD331/BD330,0)</f>
        <v>0.77299404593138643</v>
      </c>
      <c r="BE332" s="384">
        <f>IFERROR(BE331/BE330,0)</f>
        <v>0</v>
      </c>
      <c r="BF332" s="384">
        <f>IFERROR(BF331/BF330,0)</f>
        <v>0</v>
      </c>
      <c r="BG332" s="383"/>
      <c r="BH332" s="382"/>
      <c r="BI332" s="381"/>
      <c r="BJ332" s="381"/>
      <c r="BK332" s="381"/>
      <c r="BM332" s="748"/>
      <c r="BN332" s="385" t="s">
        <v>270</v>
      </c>
      <c r="BO332" s="384">
        <f>IFERROR(BO331/BO330,0)</f>
        <v>0.82331398365027109</v>
      </c>
      <c r="BP332" s="384">
        <f>IFERROR(BP331/BP330,0)</f>
        <v>0</v>
      </c>
      <c r="BQ332" s="384">
        <f>IFERROR(BQ331/BQ330,0)</f>
        <v>0</v>
      </c>
      <c r="BR332" s="383"/>
      <c r="BS332" s="382"/>
      <c r="BT332" s="381"/>
      <c r="BU332" s="381"/>
      <c r="BV332" s="381"/>
      <c r="BW332" s="386"/>
      <c r="BX332" s="748"/>
      <c r="BY332" s="385" t="s">
        <v>270</v>
      </c>
      <c r="BZ332" s="384">
        <f>BZ331/BZ330</f>
        <v>0.87021414256433616</v>
      </c>
      <c r="CA332" s="384" t="str">
        <f>IFERROR(CA331/CA330,"")</f>
        <v/>
      </c>
      <c r="CB332" s="384" t="str">
        <f>IFERROR(CB331/CB330,"")</f>
        <v/>
      </c>
      <c r="CC332" s="383"/>
      <c r="CD332" s="382"/>
      <c r="CE332" s="381"/>
      <c r="CF332" s="381"/>
      <c r="CG332" s="381"/>
      <c r="CH332" s="386"/>
      <c r="CI332" s="748"/>
      <c r="CJ332" s="385" t="s">
        <v>270</v>
      </c>
      <c r="CK332" s="384">
        <f>CK331/CK330</f>
        <v>0.91379877461577774</v>
      </c>
      <c r="CL332" s="384" t="str">
        <f>IFERROR(CL331/CL330,"")</f>
        <v/>
      </c>
      <c r="CM332" s="384" t="str">
        <f>IFERROR(CM331/CM330,"")</f>
        <v/>
      </c>
      <c r="CN332" s="383"/>
      <c r="CO332" s="382"/>
      <c r="CP332" s="381"/>
      <c r="CQ332" s="381"/>
      <c r="CR332" s="381"/>
    </row>
    <row r="333" spans="1:96" x14ac:dyDescent="0.2">
      <c r="B333" s="746" t="s">
        <v>224</v>
      </c>
      <c r="C333" s="391" t="s">
        <v>274</v>
      </c>
      <c r="D333" s="390">
        <f>(AS333+BD333+BO333)/3</f>
        <v>9644.3333333333339</v>
      </c>
      <c r="E333" s="390">
        <f>(+AT333+BE333)/2</f>
        <v>0</v>
      </c>
      <c r="F333" s="390">
        <f>(+AU333+BF333)/2</f>
        <v>0</v>
      </c>
      <c r="G333" s="386"/>
      <c r="H333" s="382" t="s">
        <v>224</v>
      </c>
      <c r="I333" s="381"/>
      <c r="J333" s="381"/>
      <c r="K333" s="381"/>
      <c r="M333" s="746" t="s">
        <v>224</v>
      </c>
      <c r="N333" s="391" t="s">
        <v>274</v>
      </c>
      <c r="O333" s="390">
        <f>(+BD333+BO333+BZ333)/3</f>
        <v>10440.333333333334</v>
      </c>
      <c r="P333" s="390">
        <f>(+AT333+BE333+BP333)/3</f>
        <v>0</v>
      </c>
      <c r="Q333" s="390">
        <f>(+AU333+BF333+BQ333)/3</f>
        <v>0</v>
      </c>
      <c r="R333" s="386"/>
      <c r="S333" s="382" t="s">
        <v>224</v>
      </c>
      <c r="T333" s="381"/>
      <c r="U333" s="381"/>
      <c r="V333" s="381"/>
      <c r="W333" s="386"/>
      <c r="X333" s="746" t="s">
        <v>224</v>
      </c>
      <c r="Y333" s="391" t="s">
        <v>274</v>
      </c>
      <c r="Z333" s="390">
        <f>(+BO333+BZ333+CK333)/3</f>
        <v>10787.666666666666</v>
      </c>
      <c r="AA333" s="390">
        <f>(+BE333+BP333+CA333)/3</f>
        <v>0</v>
      </c>
      <c r="AB333" s="390">
        <f>(+BF333+BQ333+CB333)/3</f>
        <v>0</v>
      </c>
      <c r="AC333" s="386"/>
      <c r="AD333" s="382" t="s">
        <v>224</v>
      </c>
      <c r="AE333" s="381"/>
      <c r="AF333" s="381"/>
      <c r="AG333" s="381"/>
      <c r="AI333" s="746" t="s">
        <v>224</v>
      </c>
      <c r="AJ333" s="391" t="s">
        <v>274</v>
      </c>
      <c r="AK333" s="390">
        <f t="shared" ref="AK333:AM334" si="133">IFERROR(Z333-O333,0)</f>
        <v>347.33333333333212</v>
      </c>
      <c r="AL333" s="390">
        <f t="shared" si="133"/>
        <v>0</v>
      </c>
      <c r="AM333" s="390">
        <f t="shared" si="133"/>
        <v>0</v>
      </c>
      <c r="AO333" s="370"/>
      <c r="AP333" s="386"/>
      <c r="AQ333" s="746" t="s">
        <v>224</v>
      </c>
      <c r="AR333" s="391" t="s">
        <v>275</v>
      </c>
      <c r="AS333" s="390">
        <v>8948</v>
      </c>
      <c r="AT333" s="390"/>
      <c r="AU333" s="390"/>
      <c r="AV333" s="386"/>
      <c r="AW333" s="382" t="s">
        <v>224</v>
      </c>
      <c r="AX333" s="381"/>
      <c r="AY333" s="381"/>
      <c r="AZ333" s="381"/>
      <c r="BA333" s="386"/>
      <c r="BB333" s="746" t="s">
        <v>224</v>
      </c>
      <c r="BC333" s="391" t="s">
        <v>275</v>
      </c>
      <c r="BD333" s="390">
        <v>9480</v>
      </c>
      <c r="BE333" s="390">
        <v>0</v>
      </c>
      <c r="BF333" s="390">
        <v>0</v>
      </c>
      <c r="BG333" s="386"/>
      <c r="BH333" s="382" t="s">
        <v>224</v>
      </c>
      <c r="BI333" s="381"/>
      <c r="BJ333" s="381"/>
      <c r="BK333" s="381"/>
      <c r="BM333" s="746" t="s">
        <v>224</v>
      </c>
      <c r="BN333" s="391" t="s">
        <v>274</v>
      </c>
      <c r="BO333" s="390">
        <v>10505</v>
      </c>
      <c r="BP333" s="390"/>
      <c r="BQ333" s="390"/>
      <c r="BR333" s="386"/>
      <c r="BS333" s="382" t="s">
        <v>224</v>
      </c>
      <c r="BT333" s="381"/>
      <c r="BU333" s="381"/>
      <c r="BV333" s="381"/>
      <c r="BW333" s="386"/>
      <c r="BX333" s="746" t="s">
        <v>224</v>
      </c>
      <c r="BY333" s="391" t="s">
        <v>274</v>
      </c>
      <c r="BZ333" s="390">
        <v>11336</v>
      </c>
      <c r="CA333" s="390"/>
      <c r="CB333" s="390"/>
      <c r="CC333" s="386"/>
      <c r="CD333" s="382" t="s">
        <v>224</v>
      </c>
      <c r="CE333" s="381"/>
      <c r="CF333" s="381"/>
      <c r="CG333" s="381"/>
      <c r="CH333" s="386"/>
      <c r="CI333" s="746" t="s">
        <v>224</v>
      </c>
      <c r="CJ333" s="391" t="s">
        <v>274</v>
      </c>
      <c r="CK333" s="390">
        <f>'AY2013-14-Census'!D72</f>
        <v>10522</v>
      </c>
      <c r="CL333" s="390"/>
      <c r="CM333" s="390"/>
      <c r="CN333" s="386"/>
      <c r="CO333" s="382" t="s">
        <v>224</v>
      </c>
      <c r="CP333" s="381"/>
      <c r="CQ333" s="381"/>
      <c r="CR333" s="381"/>
    </row>
    <row r="334" spans="1:96" x14ac:dyDescent="0.2">
      <c r="B334" s="747"/>
      <c r="C334" s="389" t="s">
        <v>272</v>
      </c>
      <c r="D334" s="388">
        <f>(AS334+BD334+BO334)/3</f>
        <v>8659.3875271742108</v>
      </c>
      <c r="E334" s="388">
        <f>(+AT334+BE334)/2</f>
        <v>0</v>
      </c>
      <c r="F334" s="388">
        <f>(+AU334+BF334)/2</f>
        <v>0</v>
      </c>
      <c r="G334" s="387"/>
      <c r="H334" s="382"/>
      <c r="I334" s="375">
        <f>ROUND(((+D334*Matrices!$C$64)+(D334*Matrices!$E$67))*Matrices!$D$59,0)</f>
        <v>1900995</v>
      </c>
      <c r="J334" s="375">
        <f>ROUND(((+E334*Matrices!$D$64)+(E334*Matrices!$E$67))*Matrices!$D$59,0)</f>
        <v>0</v>
      </c>
      <c r="K334" s="375">
        <f>ROUND(((+F334*Matrices!$E$64)+(F334*Matrices!$E$67))*Matrices!$D$59,0)</f>
        <v>0</v>
      </c>
      <c r="M334" s="747"/>
      <c r="N334" s="389" t="s">
        <v>272</v>
      </c>
      <c r="O334" s="388">
        <f>(+BD334+BO334+BZ334)/3</f>
        <v>9505.0097989178248</v>
      </c>
      <c r="P334" s="388">
        <f>(+AT334+BE334+BP334)/3</f>
        <v>0</v>
      </c>
      <c r="Q334" s="388">
        <f>(+AU334+BF334+BQ334)/3</f>
        <v>0</v>
      </c>
      <c r="R334" s="387"/>
      <c r="S334" s="382"/>
      <c r="T334" s="375">
        <f>ROUND(((+O334*Matrices!$C$64)+(O334*Matrices!$E$67))*Matrices!$D$59,0)</f>
        <v>2086635</v>
      </c>
      <c r="U334" s="375">
        <f>ROUND(((+P334*Matrices!$D$64)+(P334*Matrices!$E$67))*Matrices!$D$59,0)</f>
        <v>0</v>
      </c>
      <c r="V334" s="375">
        <f>ROUND(((+Q334*Matrices!$E$64)+(Q334*Matrices!$E$67))*Matrices!$D$59,0)</f>
        <v>0</v>
      </c>
      <c r="W334" s="387"/>
      <c r="X334" s="747"/>
      <c r="Y334" s="389" t="s">
        <v>272</v>
      </c>
      <c r="Z334" s="388">
        <f>(+BO334+BZ334+CK334)/3</f>
        <v>9988.999600000001</v>
      </c>
      <c r="AA334" s="388">
        <f>(+BE334+BP334+CA334)/3</f>
        <v>0</v>
      </c>
      <c r="AB334" s="388">
        <f>(+BF334+BQ334+CB334)/3</f>
        <v>0</v>
      </c>
      <c r="AC334" s="387"/>
      <c r="AD334" s="382"/>
      <c r="AE334" s="375">
        <f>ROUND(((+Z334*Matrices!$C$64)+(Z334*Matrices!$E$67))*Matrices!$D$59,0)</f>
        <v>2192885</v>
      </c>
      <c r="AF334" s="375">
        <f>ROUND(((+AA334*Matrices!$D$64)+(AA334*Matrices!$E$67))*Matrices!$D$59,0)</f>
        <v>0</v>
      </c>
      <c r="AG334" s="375">
        <f>ROUND(((+AB334*Matrices!$E$64)+(AB334*Matrices!$E$67))*Matrices!$D$59,0)</f>
        <v>0</v>
      </c>
      <c r="AI334" s="747"/>
      <c r="AJ334" s="389" t="s">
        <v>272</v>
      </c>
      <c r="AK334" s="388">
        <f t="shared" si="133"/>
        <v>483.9898010821762</v>
      </c>
      <c r="AL334" s="388">
        <f t="shared" si="133"/>
        <v>0</v>
      </c>
      <c r="AM334" s="388">
        <f t="shared" si="133"/>
        <v>0</v>
      </c>
      <c r="AO334" s="370"/>
      <c r="AP334" s="386"/>
      <c r="AQ334" s="747"/>
      <c r="AR334" s="389" t="s">
        <v>273</v>
      </c>
      <c r="AS334" s="388">
        <f>AS333*BO335</f>
        <v>8211.6319847691575</v>
      </c>
      <c r="AT334" s="388"/>
      <c r="AU334" s="388"/>
      <c r="AV334" s="387"/>
      <c r="AW334" s="382"/>
      <c r="AX334" s="375">
        <f>ROUND(((+AS334*Matrices!$C$64)+(AS334*Matrices!$E$67))*Matrices!$D$59,0)</f>
        <v>1802700</v>
      </c>
      <c r="AY334" s="375">
        <f>ROUND(((+AT334*Matrices!$D$64)+(AT334*Matrices!$E$67))*Matrices!$D$59,0)</f>
        <v>0</v>
      </c>
      <c r="AZ334" s="375">
        <f>ROUND(((+AU334*Matrices!$E$64)+(AU334*Matrices!$E$67))*Matrices!$D$59,0)</f>
        <v>0</v>
      </c>
      <c r="BA334" s="386"/>
      <c r="BB334" s="747"/>
      <c r="BC334" s="389" t="s">
        <v>273</v>
      </c>
      <c r="BD334" s="388">
        <v>8126.0305967534741</v>
      </c>
      <c r="BE334" s="388">
        <v>0</v>
      </c>
      <c r="BF334" s="388">
        <v>0</v>
      </c>
      <c r="BG334" s="387"/>
      <c r="BH334" s="382"/>
      <c r="BI334" s="375">
        <f>ROUND(((+BD334*Matrices!$C$64)+(BD334*Matrices!$E$67))*Matrices!$D$59,0)</f>
        <v>1783907</v>
      </c>
      <c r="BJ334" s="375">
        <f>ROUND(((+BE334*Matrices!$D$64)+(BE334*Matrices!$E$67))*Matrices!$D$59,0)</f>
        <v>0</v>
      </c>
      <c r="BK334" s="375">
        <f>ROUND(((+BF334*Matrices!$E$64)+(BF334*Matrices!$E$67))*Matrices!$D$59,0)</f>
        <v>0</v>
      </c>
      <c r="BM334" s="747"/>
      <c r="BN334" s="389" t="s">
        <v>272</v>
      </c>
      <c r="BO334" s="388">
        <v>9640.5</v>
      </c>
      <c r="BP334" s="388"/>
      <c r="BQ334" s="388"/>
      <c r="BR334" s="387"/>
      <c r="BS334" s="382"/>
      <c r="BT334" s="375">
        <f>ROUND(((+BO334*Matrices!$C$64)+(BO334*Matrices!$E$67))*Matrices!$D$59,0)</f>
        <v>2116379</v>
      </c>
      <c r="BU334" s="375">
        <f>ROUND(((+BP334*Matrices!$D$64)+(BP334*Matrices!$E$67))*Matrices!$D$59,0)</f>
        <v>0</v>
      </c>
      <c r="BV334" s="375">
        <f>ROUND(((+BQ334*Matrices!$E$64)+(BQ334*Matrices!$E$67))*Matrices!$D$59,0)</f>
        <v>0</v>
      </c>
      <c r="BW334" s="386"/>
      <c r="BX334" s="747"/>
      <c r="BY334" s="389" t="s">
        <v>272</v>
      </c>
      <c r="BZ334" s="388">
        <v>10748.498799999999</v>
      </c>
      <c r="CA334" s="388"/>
      <c r="CB334" s="388"/>
      <c r="CC334" s="387"/>
      <c r="CD334" s="382"/>
      <c r="CE334" s="375">
        <f>ROUND(((+BZ334*Matrices!$C$64)+(BZ334*Matrices!$E$67))*Matrices!$D$59,0)</f>
        <v>2359618</v>
      </c>
      <c r="CF334" s="375">
        <f>ROUND(((+CA334*Matrices!$D$64)+(CA334*Matrices!$E$67))*Matrices!$D$59,0)</f>
        <v>0</v>
      </c>
      <c r="CG334" s="375">
        <f>ROUND(((+CB334*Matrices!$E$64)+(CB334*Matrices!$E$67))*Matrices!$D$59,0)</f>
        <v>0</v>
      </c>
      <c r="CH334" s="386"/>
      <c r="CI334" s="747"/>
      <c r="CJ334" s="389" t="s">
        <v>272</v>
      </c>
      <c r="CK334" s="388">
        <f>'AY2013-14-end_of_course'!D72</f>
        <v>9578</v>
      </c>
      <c r="CL334" s="388"/>
      <c r="CM334" s="388"/>
      <c r="CN334" s="387"/>
      <c r="CO334" s="382"/>
      <c r="CP334" s="375">
        <f>ROUND(((+CK334*Matrices!$C$64)+(CK334*Matrices!$E$67))*Matrices!$D$59,0)</f>
        <v>2102658</v>
      </c>
      <c r="CQ334" s="375">
        <f>ROUND(((+CL334*Matrices!$D$64)+(CL334*Matrices!$E$67))*Matrices!$D$59,0)</f>
        <v>0</v>
      </c>
      <c r="CR334" s="375">
        <f>ROUND(((+CM334*Matrices!$E$64)+(CM334*Matrices!$E$67))*Matrices!$D$59,0)</f>
        <v>0</v>
      </c>
    </row>
    <row r="335" spans="1:96" x14ac:dyDescent="0.2">
      <c r="B335" s="748"/>
      <c r="C335" s="385" t="s">
        <v>270</v>
      </c>
      <c r="D335" s="384">
        <f>D334/D333</f>
        <v>0.89787310619440197</v>
      </c>
      <c r="E335" s="384">
        <f>IFERROR(E334/E333,0)</f>
        <v>0</v>
      </c>
      <c r="F335" s="384">
        <f>IFERROR(F334/F333,0)</f>
        <v>0</v>
      </c>
      <c r="G335" s="383"/>
      <c r="H335" s="382"/>
      <c r="I335" s="381"/>
      <c r="J335" s="381"/>
      <c r="K335" s="381"/>
      <c r="M335" s="748"/>
      <c r="N335" s="385" t="s">
        <v>270</v>
      </c>
      <c r="O335" s="384">
        <f>O334/O333</f>
        <v>0.910412483533523</v>
      </c>
      <c r="P335" s="384">
        <f>IFERROR(P334/P333,0)</f>
        <v>0</v>
      </c>
      <c r="Q335" s="384">
        <f>IFERROR(Q334/Q333,0)</f>
        <v>0</v>
      </c>
      <c r="R335" s="383"/>
      <c r="S335" s="382"/>
      <c r="T335" s="381"/>
      <c r="U335" s="381"/>
      <c r="V335" s="381"/>
      <c r="W335" s="383"/>
      <c r="X335" s="748"/>
      <c r="Y335" s="385" t="s">
        <v>270</v>
      </c>
      <c r="Z335" s="384">
        <f>Z334/Z333</f>
        <v>0.92596479930785169</v>
      </c>
      <c r="AA335" s="384">
        <f>IFERROR(AA334/AA333,0)</f>
        <v>0</v>
      </c>
      <c r="AB335" s="384">
        <f>IFERROR(AB334/AB333,0)</f>
        <v>0</v>
      </c>
      <c r="AC335" s="383"/>
      <c r="AD335" s="382"/>
      <c r="AE335" s="381"/>
      <c r="AF335" s="381"/>
      <c r="AG335" s="381"/>
      <c r="AI335" s="748"/>
      <c r="AJ335" s="385"/>
      <c r="AK335" s="384"/>
      <c r="AL335" s="384"/>
      <c r="AM335" s="384"/>
      <c r="AO335" s="370"/>
      <c r="AP335" s="386"/>
      <c r="AQ335" s="748"/>
      <c r="AR335" s="385" t="s">
        <v>271</v>
      </c>
      <c r="AS335" s="384">
        <f>IFERROR(AS334/AS333,0)</f>
        <v>0.91770585435506902</v>
      </c>
      <c r="AT335" s="384">
        <f>IFERROR(AT334/AT333,0)</f>
        <v>0</v>
      </c>
      <c r="AU335" s="384">
        <f>IFERROR(AU334/AU333,0)</f>
        <v>0</v>
      </c>
      <c r="AV335" s="383"/>
      <c r="AW335" s="382"/>
      <c r="AX335" s="381"/>
      <c r="AY335" s="381"/>
      <c r="AZ335" s="381"/>
      <c r="BA335" s="386"/>
      <c r="BB335" s="748"/>
      <c r="BC335" s="385" t="s">
        <v>271</v>
      </c>
      <c r="BD335" s="384">
        <f>IFERROR(BD334/BD333,0)</f>
        <v>0.85717622328623144</v>
      </c>
      <c r="BE335" s="384">
        <f>IFERROR(BE334/BE333,0)</f>
        <v>0</v>
      </c>
      <c r="BF335" s="384">
        <f>IFERROR(BF334/BF333,0)</f>
        <v>0</v>
      </c>
      <c r="BG335" s="383"/>
      <c r="BH335" s="382"/>
      <c r="BI335" s="381"/>
      <c r="BJ335" s="381"/>
      <c r="BK335" s="381"/>
      <c r="BM335" s="748"/>
      <c r="BN335" s="385" t="s">
        <v>270</v>
      </c>
      <c r="BO335" s="384">
        <f>IFERROR(BO334/BO333,0)</f>
        <v>0.91770585435506902</v>
      </c>
      <c r="BP335" s="384">
        <f>IFERROR(BP334/BP333,0)</f>
        <v>0</v>
      </c>
      <c r="BQ335" s="384">
        <f>IFERROR(BQ334/BQ333,0)</f>
        <v>0</v>
      </c>
      <c r="BR335" s="383"/>
      <c r="BS335" s="382"/>
      <c r="BT335" s="381"/>
      <c r="BU335" s="381"/>
      <c r="BV335" s="381"/>
      <c r="BW335" s="386"/>
      <c r="BX335" s="748"/>
      <c r="BY335" s="385" t="s">
        <v>270</v>
      </c>
      <c r="BZ335" s="384">
        <f>BZ334/BZ333</f>
        <v>0.94817385321100911</v>
      </c>
      <c r="CA335" s="384" t="str">
        <f>IFERROR(CA334/CA333,"")</f>
        <v/>
      </c>
      <c r="CB335" s="384" t="str">
        <f>IFERROR(CB334/CB333,"")</f>
        <v/>
      </c>
      <c r="CC335" s="383"/>
      <c r="CD335" s="382"/>
      <c r="CE335" s="381"/>
      <c r="CF335" s="381"/>
      <c r="CG335" s="381"/>
      <c r="CH335" s="386"/>
      <c r="CI335" s="748"/>
      <c r="CJ335" s="385" t="s">
        <v>270</v>
      </c>
      <c r="CK335" s="384">
        <f>CK334/CK333</f>
        <v>0.91028321611860863</v>
      </c>
      <c r="CL335" s="384" t="str">
        <f>IFERROR(CL334/CL333,"")</f>
        <v/>
      </c>
      <c r="CM335" s="384" t="str">
        <f>IFERROR(CM334/CM333,"")</f>
        <v/>
      </c>
      <c r="CN335" s="383"/>
      <c r="CO335" s="382"/>
      <c r="CP335" s="381"/>
      <c r="CQ335" s="381"/>
      <c r="CR335" s="381"/>
    </row>
    <row r="336" spans="1:96" x14ac:dyDescent="0.2">
      <c r="B336" s="746" t="s">
        <v>223</v>
      </c>
      <c r="C336" s="391" t="s">
        <v>274</v>
      </c>
      <c r="D336" s="390">
        <f>(AS336+BD336+BO336)/3</f>
        <v>7579.2666666666664</v>
      </c>
      <c r="E336" s="390">
        <f>(+AT336+BE336)/2</f>
        <v>0</v>
      </c>
      <c r="F336" s="390">
        <f>(+AU336+BF336)/2</f>
        <v>0</v>
      </c>
      <c r="G336" s="386"/>
      <c r="H336" s="382" t="s">
        <v>223</v>
      </c>
      <c r="I336" s="381"/>
      <c r="J336" s="381"/>
      <c r="K336" s="381"/>
      <c r="M336" s="746" t="s">
        <v>223</v>
      </c>
      <c r="N336" s="391" t="s">
        <v>274</v>
      </c>
      <c r="O336" s="390">
        <f>(+BD336+BO336+BZ336)/3</f>
        <v>7700.8999999999987</v>
      </c>
      <c r="P336" s="390">
        <f>(+AT336+BE336+BP336)/3</f>
        <v>0</v>
      </c>
      <c r="Q336" s="390">
        <f>(+AU336+BF336+BQ336)/3</f>
        <v>0</v>
      </c>
      <c r="R336" s="386"/>
      <c r="S336" s="382" t="s">
        <v>223</v>
      </c>
      <c r="T336" s="381"/>
      <c r="U336" s="381"/>
      <c r="V336" s="381"/>
      <c r="W336" s="386"/>
      <c r="X336" s="746" t="s">
        <v>223</v>
      </c>
      <c r="Y336" s="391" t="s">
        <v>274</v>
      </c>
      <c r="Z336" s="390">
        <f>(+BO336+BZ336+CK336)/3</f>
        <v>8058.4000000000005</v>
      </c>
      <c r="AA336" s="390">
        <f>(+BE336+BP336+CA336)/3</f>
        <v>0</v>
      </c>
      <c r="AB336" s="390">
        <f>(+BF336+BQ336+CB336)/3</f>
        <v>0</v>
      </c>
      <c r="AC336" s="386"/>
      <c r="AD336" s="382" t="s">
        <v>223</v>
      </c>
      <c r="AE336" s="381"/>
      <c r="AF336" s="381"/>
      <c r="AG336" s="381"/>
      <c r="AI336" s="746" t="s">
        <v>223</v>
      </c>
      <c r="AJ336" s="391" t="s">
        <v>274</v>
      </c>
      <c r="AK336" s="390">
        <f t="shared" ref="AK336:AM337" si="134">IFERROR(Z336-O336,0)</f>
        <v>357.50000000000182</v>
      </c>
      <c r="AL336" s="390">
        <f t="shared" si="134"/>
        <v>0</v>
      </c>
      <c r="AM336" s="390">
        <f t="shared" si="134"/>
        <v>0</v>
      </c>
      <c r="AO336" s="370"/>
      <c r="AP336" s="386"/>
      <c r="AQ336" s="746" t="s">
        <v>223</v>
      </c>
      <c r="AR336" s="391" t="s">
        <v>275</v>
      </c>
      <c r="AS336" s="390">
        <v>7519</v>
      </c>
      <c r="AT336" s="390"/>
      <c r="AU336" s="390"/>
      <c r="AV336" s="386"/>
      <c r="AW336" s="382" t="s">
        <v>223</v>
      </c>
      <c r="AX336" s="381"/>
      <c r="AY336" s="381"/>
      <c r="AZ336" s="381"/>
      <c r="BA336" s="386"/>
      <c r="BB336" s="746" t="s">
        <v>223</v>
      </c>
      <c r="BC336" s="391" t="s">
        <v>275</v>
      </c>
      <c r="BD336" s="390">
        <v>7712</v>
      </c>
      <c r="BE336" s="390">
        <v>0</v>
      </c>
      <c r="BF336" s="390">
        <v>0</v>
      </c>
      <c r="BG336" s="386"/>
      <c r="BH336" s="382" t="s">
        <v>223</v>
      </c>
      <c r="BI336" s="381"/>
      <c r="BJ336" s="381"/>
      <c r="BK336" s="381"/>
      <c r="BM336" s="746" t="s">
        <v>223</v>
      </c>
      <c r="BN336" s="391" t="s">
        <v>274</v>
      </c>
      <c r="BO336" s="390">
        <v>7506.8</v>
      </c>
      <c r="BP336" s="390"/>
      <c r="BQ336" s="390"/>
      <c r="BR336" s="386"/>
      <c r="BS336" s="382" t="s">
        <v>223</v>
      </c>
      <c r="BT336" s="381"/>
      <c r="BU336" s="381"/>
      <c r="BV336" s="381"/>
      <c r="BW336" s="386"/>
      <c r="BX336" s="746" t="s">
        <v>223</v>
      </c>
      <c r="BY336" s="391" t="s">
        <v>274</v>
      </c>
      <c r="BZ336" s="390">
        <v>7883.9</v>
      </c>
      <c r="CA336" s="390"/>
      <c r="CB336" s="390"/>
      <c r="CC336" s="386"/>
      <c r="CD336" s="382" t="s">
        <v>223</v>
      </c>
      <c r="CE336" s="381"/>
      <c r="CF336" s="381"/>
      <c r="CG336" s="381"/>
      <c r="CH336" s="386"/>
      <c r="CI336" s="746" t="s">
        <v>223</v>
      </c>
      <c r="CJ336" s="391" t="s">
        <v>274</v>
      </c>
      <c r="CK336" s="390">
        <f>'AY2013-14-Census'!D73</f>
        <v>8784.5</v>
      </c>
      <c r="CL336" s="390"/>
      <c r="CM336" s="390"/>
      <c r="CN336" s="386"/>
      <c r="CO336" s="382" t="s">
        <v>223</v>
      </c>
      <c r="CP336" s="381"/>
      <c r="CQ336" s="381"/>
      <c r="CR336" s="381"/>
    </row>
    <row r="337" spans="1:96" x14ac:dyDescent="0.2">
      <c r="B337" s="747"/>
      <c r="C337" s="389" t="s">
        <v>272</v>
      </c>
      <c r="D337" s="388">
        <f>(AS337+BD337+BO337)/3</f>
        <v>7112.3982578742025</v>
      </c>
      <c r="E337" s="388">
        <f>(+AT337+BE337)/2</f>
        <v>0</v>
      </c>
      <c r="F337" s="388">
        <f>(+AU337+BF337)/2</f>
        <v>0</v>
      </c>
      <c r="G337" s="387"/>
      <c r="H337" s="382"/>
      <c r="I337" s="375">
        <f>ROUND(((+D337*Matrices!$C$65)+(D337*Matrices!$E$67))*Matrices!$D$59,0)</f>
        <v>2428813</v>
      </c>
      <c r="J337" s="375">
        <f>ROUND(((+E337*Matrices!$D$65)+(E337*Matrices!$E$67))*Matrices!$D$59,0)</f>
        <v>0</v>
      </c>
      <c r="K337" s="375">
        <f>ROUND(((+F337*Matrices!$E$65)+(F337*Matrices!$E$67))*Matrices!$D$59,0)</f>
        <v>0</v>
      </c>
      <c r="M337" s="747"/>
      <c r="N337" s="389" t="s">
        <v>272</v>
      </c>
      <c r="O337" s="388">
        <f>(+BD337+BO337+BZ337)/3</f>
        <v>7269.879358565132</v>
      </c>
      <c r="P337" s="388">
        <f>(+AT337+BE337+BP337)/3</f>
        <v>0</v>
      </c>
      <c r="Q337" s="388">
        <f>(+AU337+BF337+BQ337)/3</f>
        <v>0</v>
      </c>
      <c r="R337" s="387"/>
      <c r="S337" s="382"/>
      <c r="T337" s="375">
        <f>ROUND(((+O337*Matrices!$C$65)+(O337*Matrices!$E$67))*Matrices!$D$59,0)</f>
        <v>2482591</v>
      </c>
      <c r="U337" s="375">
        <f>ROUND(((+P337*Matrices!$D$65)+(P337*Matrices!$E$67))*Matrices!$D$59,0)</f>
        <v>0</v>
      </c>
      <c r="V337" s="375">
        <f>ROUND(((+Q337*Matrices!$E$65)+(Q337*Matrices!$E$67))*Matrices!$D$59,0)</f>
        <v>0</v>
      </c>
      <c r="W337" s="387"/>
      <c r="X337" s="747"/>
      <c r="Y337" s="389" t="s">
        <v>272</v>
      </c>
      <c r="Z337" s="388">
        <f>(+BO337+BZ337+CK337)/3</f>
        <v>7754.8666666666659</v>
      </c>
      <c r="AA337" s="388">
        <f>(+BE337+BP337+CA337)/3</f>
        <v>0</v>
      </c>
      <c r="AB337" s="388">
        <f>(+BF337+BQ337+CB337)/3</f>
        <v>0</v>
      </c>
      <c r="AC337" s="387"/>
      <c r="AD337" s="382"/>
      <c r="AE337" s="375">
        <f>ROUND(((+Z337*Matrices!$C$65)+(Z337*Matrices!$E$67))*Matrices!$D$59,0)</f>
        <v>2648209</v>
      </c>
      <c r="AF337" s="375">
        <f>ROUND(((+AA337*Matrices!$D$65)+(AA337*Matrices!$E$67))*Matrices!$D$59,0)</f>
        <v>0</v>
      </c>
      <c r="AG337" s="375">
        <f>ROUND(((+AB337*Matrices!$E$65)+(AB337*Matrices!$E$67))*Matrices!$D$59,0)</f>
        <v>0</v>
      </c>
      <c r="AI337" s="747"/>
      <c r="AJ337" s="389" t="s">
        <v>272</v>
      </c>
      <c r="AK337" s="388">
        <f t="shared" si="134"/>
        <v>484.98730810153393</v>
      </c>
      <c r="AL337" s="388">
        <f t="shared" si="134"/>
        <v>0</v>
      </c>
      <c r="AM337" s="388">
        <f t="shared" si="134"/>
        <v>0</v>
      </c>
      <c r="AO337" s="370"/>
      <c r="AP337" s="386"/>
      <c r="AQ337" s="747"/>
      <c r="AR337" s="389" t="s">
        <v>273</v>
      </c>
      <c r="AS337" s="388">
        <f>AS336*BO338</f>
        <v>7184.156697927212</v>
      </c>
      <c r="AT337" s="388"/>
      <c r="AU337" s="388"/>
      <c r="AV337" s="387"/>
      <c r="AW337" s="382"/>
      <c r="AX337" s="375">
        <f>ROUND(((+AS337*Matrices!$C$65)+(AS337*Matrices!$E$67))*Matrices!$D$59,0)</f>
        <v>2453318</v>
      </c>
      <c r="AY337" s="375">
        <f>ROUND(((+AT337*Matrices!$D$65)+(AT337*Matrices!$E$67))*Matrices!$D$59,0)</f>
        <v>0</v>
      </c>
      <c r="AZ337" s="375">
        <f>ROUND(((+AU337*Matrices!$E$65)+(AU337*Matrices!$E$67))*Matrices!$D$59,0)</f>
        <v>0</v>
      </c>
      <c r="BA337" s="386"/>
      <c r="BB337" s="747"/>
      <c r="BC337" s="389" t="s">
        <v>273</v>
      </c>
      <c r="BD337" s="388">
        <v>6980.5380756953946</v>
      </c>
      <c r="BE337" s="388">
        <v>0</v>
      </c>
      <c r="BF337" s="388">
        <v>0</v>
      </c>
      <c r="BG337" s="387"/>
      <c r="BH337" s="382"/>
      <c r="BI337" s="375">
        <f>ROUND(((+BD337*Matrices!$C$65)+(BD337*Matrices!$E$67))*Matrices!$D$59,0)</f>
        <v>2383784</v>
      </c>
      <c r="BJ337" s="375">
        <f>ROUND(((+BE337*Matrices!$D$65)+(BE337*Matrices!$E$67))*Matrices!$D$59,0)</f>
        <v>0</v>
      </c>
      <c r="BK337" s="375">
        <f>ROUND(((+BF337*Matrices!$E$65)+(BF337*Matrices!$E$67))*Matrices!$D$59,0)</f>
        <v>0</v>
      </c>
      <c r="BM337" s="747"/>
      <c r="BN337" s="389" t="s">
        <v>272</v>
      </c>
      <c r="BO337" s="388">
        <v>7172.5</v>
      </c>
      <c r="BP337" s="388"/>
      <c r="BQ337" s="388"/>
      <c r="BR337" s="387"/>
      <c r="BS337" s="382"/>
      <c r="BT337" s="375">
        <f>ROUND(((+BO337*Matrices!$C$65)+(BO337*Matrices!$E$67))*Matrices!$D$59,0)</f>
        <v>2449337</v>
      </c>
      <c r="BU337" s="375">
        <f>ROUND(((+BP337*Matrices!$D$65)+(BP337*Matrices!$E$67))*Matrices!$D$59,0)</f>
        <v>0</v>
      </c>
      <c r="BV337" s="375">
        <f>ROUND(((+BQ337*Matrices!$E$65)+(BQ337*Matrices!$E$67))*Matrices!$D$59,0)</f>
        <v>0</v>
      </c>
      <c r="BW337" s="386"/>
      <c r="BX337" s="747"/>
      <c r="BY337" s="389" t="s">
        <v>272</v>
      </c>
      <c r="BZ337" s="388">
        <v>7656.6</v>
      </c>
      <c r="CA337" s="388"/>
      <c r="CB337" s="388"/>
      <c r="CC337" s="387"/>
      <c r="CD337" s="382"/>
      <c r="CE337" s="375">
        <f>ROUND(((+BZ337*Matrices!$C$65)+(BZ337*Matrices!$E$67))*Matrices!$D$59,0)</f>
        <v>2614652</v>
      </c>
      <c r="CF337" s="375">
        <f>ROUND(((+CA337*Matrices!$D$65)+(CA337*Matrices!$E$67))*Matrices!$D$59,0)</f>
        <v>0</v>
      </c>
      <c r="CG337" s="375">
        <f>ROUND(((+CB337*Matrices!$E$65)+(CB337*Matrices!$E$67))*Matrices!$D$59,0)</f>
        <v>0</v>
      </c>
      <c r="CH337" s="386"/>
      <c r="CI337" s="747"/>
      <c r="CJ337" s="389" t="s">
        <v>272</v>
      </c>
      <c r="CK337" s="388">
        <f>'AY2013-14-end_of_course'!D73</f>
        <v>8435.5</v>
      </c>
      <c r="CL337" s="388"/>
      <c r="CM337" s="388"/>
      <c r="CN337" s="387"/>
      <c r="CO337" s="382"/>
      <c r="CP337" s="375">
        <f>ROUND(((+CK337*Matrices!$C$65)+(CK337*Matrices!$E$67))*Matrices!$D$59,0)</f>
        <v>2880639</v>
      </c>
      <c r="CQ337" s="375">
        <f>ROUND(((+CL337*Matrices!$D$65)+(CL337*Matrices!$E$67))*Matrices!$D$59,0)</f>
        <v>0</v>
      </c>
      <c r="CR337" s="375">
        <f>ROUND(((+CM337*Matrices!$E$65)+(CM337*Matrices!$E$67))*Matrices!$D$59,0)</f>
        <v>0</v>
      </c>
    </row>
    <row r="338" spans="1:96" x14ac:dyDescent="0.2">
      <c r="B338" s="748"/>
      <c r="C338" s="385" t="s">
        <v>270</v>
      </c>
      <c r="D338" s="384">
        <f>D337/D336</f>
        <v>0.93840190227825948</v>
      </c>
      <c r="E338" s="384">
        <f>IFERROR(E337/E336,0)</f>
        <v>0</v>
      </c>
      <c r="F338" s="384">
        <f>IFERROR(F337/F336,0)</f>
        <v>0</v>
      </c>
      <c r="G338" s="383"/>
      <c r="H338" s="382"/>
      <c r="I338" s="381"/>
      <c r="J338" s="381"/>
      <c r="K338" s="381"/>
      <c r="M338" s="748"/>
      <c r="N338" s="385" t="s">
        <v>270</v>
      </c>
      <c r="O338" s="384">
        <f>O337/O336</f>
        <v>0.94402983528745121</v>
      </c>
      <c r="P338" s="384">
        <f>IFERROR(P337/P336,0)</f>
        <v>0</v>
      </c>
      <c r="Q338" s="384">
        <f>IFERROR(Q337/Q336,0)</f>
        <v>0</v>
      </c>
      <c r="R338" s="383"/>
      <c r="S338" s="382"/>
      <c r="T338" s="381"/>
      <c r="U338" s="381"/>
      <c r="V338" s="381"/>
      <c r="W338" s="383"/>
      <c r="X338" s="748"/>
      <c r="Y338" s="385" t="s">
        <v>270</v>
      </c>
      <c r="Z338" s="384">
        <f>Z337/Z336</f>
        <v>0.96233330024156971</v>
      </c>
      <c r="AA338" s="384">
        <f>IFERROR(AA337/AA336,0)</f>
        <v>0</v>
      </c>
      <c r="AB338" s="384">
        <f>IFERROR(AB337/AB336,0)</f>
        <v>0</v>
      </c>
      <c r="AC338" s="383"/>
      <c r="AD338" s="382"/>
      <c r="AE338" s="381"/>
      <c r="AF338" s="381"/>
      <c r="AG338" s="381"/>
      <c r="AI338" s="748"/>
      <c r="AJ338" s="385"/>
      <c r="AK338" s="384"/>
      <c r="AL338" s="384"/>
      <c r="AM338" s="384"/>
      <c r="AO338" s="370"/>
      <c r="AP338" s="386"/>
      <c r="AQ338" s="748"/>
      <c r="AR338" s="385" t="s">
        <v>271</v>
      </c>
      <c r="AS338" s="384">
        <f>IFERROR(AS337/AS336,0)</f>
        <v>0.95546704321415243</v>
      </c>
      <c r="AT338" s="384">
        <f>IFERROR(AT337/AT336,0)</f>
        <v>0</v>
      </c>
      <c r="AU338" s="384">
        <f>IFERROR(AU337/AU336,0)</f>
        <v>0</v>
      </c>
      <c r="AV338" s="383"/>
      <c r="AW338" s="382"/>
      <c r="AX338" s="381"/>
      <c r="AY338" s="381"/>
      <c r="AZ338" s="381"/>
      <c r="BA338" s="386"/>
      <c r="BB338" s="748"/>
      <c r="BC338" s="385" t="s">
        <v>271</v>
      </c>
      <c r="BD338" s="384">
        <f>IFERROR(BD337/BD336,0)</f>
        <v>0.90515275877792978</v>
      </c>
      <c r="BE338" s="384">
        <f>IFERROR(BE337/BE336,0)</f>
        <v>0</v>
      </c>
      <c r="BF338" s="384">
        <f>IFERROR(BF337/BF336,0)</f>
        <v>0</v>
      </c>
      <c r="BG338" s="383"/>
      <c r="BH338" s="382"/>
      <c r="BI338" s="381"/>
      <c r="BJ338" s="381"/>
      <c r="BK338" s="381"/>
      <c r="BM338" s="748"/>
      <c r="BN338" s="385" t="s">
        <v>270</v>
      </c>
      <c r="BO338" s="384">
        <f>IFERROR(BO337/BO336,0)</f>
        <v>0.95546704321415243</v>
      </c>
      <c r="BP338" s="384">
        <f>IFERROR(BP337/BP336,0)</f>
        <v>0</v>
      </c>
      <c r="BQ338" s="384">
        <f>IFERROR(BQ337/BQ336,0)</f>
        <v>0</v>
      </c>
      <c r="BR338" s="383"/>
      <c r="BS338" s="382"/>
      <c r="BT338" s="381"/>
      <c r="BU338" s="381"/>
      <c r="BV338" s="381"/>
      <c r="BW338" s="386"/>
      <c r="BX338" s="748"/>
      <c r="BY338" s="385" t="s">
        <v>270</v>
      </c>
      <c r="BZ338" s="384">
        <f>BZ337/BZ336</f>
        <v>0.97116909143951602</v>
      </c>
      <c r="CA338" s="384" t="str">
        <f>IFERROR(CA337/CA336,"")</f>
        <v/>
      </c>
      <c r="CB338" s="384" t="str">
        <f>IFERROR(CB337/CB336,"")</f>
        <v/>
      </c>
      <c r="CC338" s="383"/>
      <c r="CD338" s="382"/>
      <c r="CE338" s="381"/>
      <c r="CF338" s="381"/>
      <c r="CG338" s="381"/>
      <c r="CH338" s="386"/>
      <c r="CI338" s="748"/>
      <c r="CJ338" s="385" t="s">
        <v>270</v>
      </c>
      <c r="CK338" s="384">
        <f>CK337/CK336</f>
        <v>0.96027093175479539</v>
      </c>
      <c r="CL338" s="384" t="str">
        <f>IFERROR(CL337/CL336,"")</f>
        <v/>
      </c>
      <c r="CM338" s="384" t="str">
        <f>IFERROR(CM337/CM336,"")</f>
        <v/>
      </c>
      <c r="CN338" s="383"/>
      <c r="CO338" s="382"/>
      <c r="CP338" s="381"/>
      <c r="CQ338" s="381"/>
      <c r="CR338" s="381"/>
    </row>
    <row r="339" spans="1:96" x14ac:dyDescent="0.2">
      <c r="B339" s="380" t="s">
        <v>141</v>
      </c>
      <c r="C339" s="379"/>
      <c r="D339" s="378">
        <f>D337+D334+D331</f>
        <v>78945.907598372141</v>
      </c>
      <c r="E339" s="378">
        <f>E337+E334+E331</f>
        <v>0</v>
      </c>
      <c r="F339" s="378">
        <f>F337+F334+F331</f>
        <v>0</v>
      </c>
      <c r="G339" s="377"/>
      <c r="H339" s="376" t="s">
        <v>141</v>
      </c>
      <c r="I339" s="375">
        <f>I331+I334+I337</f>
        <v>14037775</v>
      </c>
      <c r="J339" s="375">
        <f>J331+J334+J337</f>
        <v>0</v>
      </c>
      <c r="K339" s="375">
        <f>K331+K334+K337</f>
        <v>0</v>
      </c>
      <c r="M339" s="380" t="s">
        <v>141</v>
      </c>
      <c r="N339" s="379"/>
      <c r="O339" s="378">
        <f>O337+O334+O331</f>
        <v>82333.440002743329</v>
      </c>
      <c r="P339" s="378">
        <f>P337+P334+P331</f>
        <v>0</v>
      </c>
      <c r="Q339" s="378">
        <f>Q337+Q334+Q331</f>
        <v>0</v>
      </c>
      <c r="R339" s="377"/>
      <c r="S339" s="376" t="s">
        <v>141</v>
      </c>
      <c r="T339" s="375">
        <f>T331+T334+T337</f>
        <v>14643609</v>
      </c>
      <c r="U339" s="375">
        <f>U331+U334+U337</f>
        <v>0</v>
      </c>
      <c r="V339" s="375">
        <f>V331+V334+V337</f>
        <v>0</v>
      </c>
      <c r="W339" s="377"/>
      <c r="X339" s="380" t="s">
        <v>141</v>
      </c>
      <c r="Y339" s="379"/>
      <c r="Z339" s="378">
        <f>Z337+Z334+Z331</f>
        <v>87390.178899999999</v>
      </c>
      <c r="AA339" s="378">
        <f>AA337+AA334+AA331</f>
        <v>0</v>
      </c>
      <c r="AB339" s="378">
        <f>AB337+AB334+AB331</f>
        <v>0</v>
      </c>
      <c r="AC339" s="377"/>
      <c r="AD339" s="376" t="s">
        <v>141</v>
      </c>
      <c r="AE339" s="375">
        <f>AE331+AE334+AE337</f>
        <v>15543643</v>
      </c>
      <c r="AF339" s="375">
        <f>AF331+AF334+AF337</f>
        <v>0</v>
      </c>
      <c r="AG339" s="375">
        <f>AG331+AG334+AG337</f>
        <v>0</v>
      </c>
      <c r="AI339" s="380" t="s">
        <v>141</v>
      </c>
      <c r="AJ339" s="379"/>
      <c r="AK339" s="378">
        <f>AK337+AK334+AK331</f>
        <v>5056.7388972566769</v>
      </c>
      <c r="AL339" s="378">
        <f>AL337+AL334+AL331</f>
        <v>0</v>
      </c>
      <c r="AM339" s="378">
        <f>AM337+AM334+AM331</f>
        <v>0</v>
      </c>
      <c r="AO339" s="370"/>
      <c r="AP339" s="374"/>
      <c r="AQ339" s="380" t="s">
        <v>141</v>
      </c>
      <c r="AR339" s="379"/>
      <c r="AS339" s="378">
        <f>AS337+AS334+AS331</f>
        <v>77022.486986886463</v>
      </c>
      <c r="AT339" s="378">
        <f>AT337+AT334+AT331</f>
        <v>0</v>
      </c>
      <c r="AU339" s="378">
        <f>AU337+AU334+AU331</f>
        <v>0</v>
      </c>
      <c r="AV339" s="377"/>
      <c r="AW339" s="376" t="s">
        <v>141</v>
      </c>
      <c r="AX339" s="375">
        <f>AX331+AX334+AX337</f>
        <v>13726193</v>
      </c>
      <c r="AY339" s="375">
        <f>AY331+AY334+AY337</f>
        <v>0</v>
      </c>
      <c r="AZ339" s="375">
        <f>AZ331+AZ334+AZ337</f>
        <v>0</v>
      </c>
      <c r="BA339" s="374"/>
      <c r="BB339" s="380" t="s">
        <v>141</v>
      </c>
      <c r="BC339" s="379"/>
      <c r="BD339" s="378">
        <f>BD337+BD334+BD331</f>
        <v>77236.738108229983</v>
      </c>
      <c r="BE339" s="378">
        <f>BE337+BE334+BE331</f>
        <v>0</v>
      </c>
      <c r="BF339" s="378">
        <f>BF337+BF334+BF331</f>
        <v>0</v>
      </c>
      <c r="BG339" s="377"/>
      <c r="BH339" s="376" t="s">
        <v>141</v>
      </c>
      <c r="BI339" s="375">
        <f>BI331+BI334+BI337</f>
        <v>13715234</v>
      </c>
      <c r="BJ339" s="375">
        <f>BJ331+BJ334+BJ337</f>
        <v>0</v>
      </c>
      <c r="BK339" s="375">
        <f>BK331+BK334+BK337</f>
        <v>0</v>
      </c>
      <c r="BM339" s="380" t="s">
        <v>141</v>
      </c>
      <c r="BN339" s="379"/>
      <c r="BO339" s="378">
        <f>BO337+BO334+BO331</f>
        <v>82578.497700000007</v>
      </c>
      <c r="BP339" s="378">
        <f>BP337+BP334+BP331</f>
        <v>0</v>
      </c>
      <c r="BQ339" s="378">
        <f>BQ337+BQ334+BQ331</f>
        <v>0</v>
      </c>
      <c r="BR339" s="377"/>
      <c r="BS339" s="376" t="s">
        <v>141</v>
      </c>
      <c r="BT339" s="375">
        <f>BT331+BT334+BT337</f>
        <v>14671900</v>
      </c>
      <c r="BU339" s="375">
        <f>BU331+BU334+BU337</f>
        <v>0</v>
      </c>
      <c r="BV339" s="375">
        <f>BV331+BV334+BV337</f>
        <v>0</v>
      </c>
      <c r="BW339" s="374"/>
      <c r="BX339" s="380" t="s">
        <v>141</v>
      </c>
      <c r="BY339" s="379"/>
      <c r="BZ339" s="378">
        <f>BZ337+BZ334+BZ331</f>
        <v>87185.084200000012</v>
      </c>
      <c r="CA339" s="378">
        <f>CA337+CA334+CA331</f>
        <v>0</v>
      </c>
      <c r="CB339" s="378">
        <f>CB337+CB334+CB331</f>
        <v>0</v>
      </c>
      <c r="CC339" s="377"/>
      <c r="CD339" s="376" t="s">
        <v>141</v>
      </c>
      <c r="CE339" s="375">
        <f>CE331+CE334+CE337</f>
        <v>15543690</v>
      </c>
      <c r="CF339" s="375">
        <f>CF331+CF334+CF337</f>
        <v>0</v>
      </c>
      <c r="CG339" s="375">
        <f>CG331+CG334+CG337</f>
        <v>0</v>
      </c>
      <c r="CH339" s="374"/>
      <c r="CI339" s="380" t="s">
        <v>141</v>
      </c>
      <c r="CJ339" s="379"/>
      <c r="CK339" s="378">
        <f>CK337+CK334+CK331</f>
        <v>92406.954800000007</v>
      </c>
      <c r="CL339" s="378">
        <f>CL337+CL334+CL331</f>
        <v>0</v>
      </c>
      <c r="CM339" s="378">
        <f>CM337+CM334+CM331</f>
        <v>0</v>
      </c>
      <c r="CN339" s="377"/>
      <c r="CO339" s="376" t="s">
        <v>141</v>
      </c>
      <c r="CP339" s="375">
        <f>CP331+CP334+CP337</f>
        <v>16415339</v>
      </c>
      <c r="CQ339" s="375">
        <f>CQ331+CQ334+CQ337</f>
        <v>0</v>
      </c>
      <c r="CR339" s="375">
        <f>CR331+CR334+CR337</f>
        <v>0</v>
      </c>
    </row>
    <row r="340" spans="1:96" x14ac:dyDescent="0.2">
      <c r="D340" s="373" t="s">
        <v>269</v>
      </c>
      <c r="E340" s="373"/>
      <c r="F340" s="350">
        <f>SUM(D339:F339)</f>
        <v>78945.907598372141</v>
      </c>
      <c r="G340" s="350"/>
      <c r="H340" s="369"/>
      <c r="I340" s="372" t="s">
        <v>268</v>
      </c>
      <c r="J340" s="371"/>
      <c r="K340" s="368">
        <f>SUM(I339:K339)</f>
        <v>14037775</v>
      </c>
      <c r="O340" s="373" t="s">
        <v>269</v>
      </c>
      <c r="P340" s="373"/>
      <c r="Q340" s="350">
        <f>SUM(O339:Q339)</f>
        <v>82333.440002743329</v>
      </c>
      <c r="R340" s="350"/>
      <c r="S340" s="369"/>
      <c r="T340" s="372" t="s">
        <v>268</v>
      </c>
      <c r="U340" s="371"/>
      <c r="V340" s="368">
        <f>SUM(T339:V339)</f>
        <v>14643609</v>
      </c>
      <c r="W340" s="350"/>
      <c r="Z340" s="373" t="s">
        <v>269</v>
      </c>
      <c r="AA340" s="373"/>
      <c r="AB340" s="350">
        <f>SUM(Z339:AB339)</f>
        <v>87390.178899999999</v>
      </c>
      <c r="AC340" s="350"/>
      <c r="AD340" s="369"/>
      <c r="AE340" s="372" t="s">
        <v>268</v>
      </c>
      <c r="AF340" s="371"/>
      <c r="AG340" s="368">
        <f>SUM(AE339:AG339)</f>
        <v>15543643</v>
      </c>
      <c r="AK340" s="373" t="s">
        <v>269</v>
      </c>
      <c r="AL340" s="373"/>
      <c r="AM340" s="350">
        <f>SUM(AK339:AM339)</f>
        <v>5056.7388972566769</v>
      </c>
      <c r="AO340" s="368">
        <f>ROUND(AG340-V340,0)</f>
        <v>900034</v>
      </c>
      <c r="AP340" s="374"/>
      <c r="AS340" s="373" t="s">
        <v>269</v>
      </c>
      <c r="AT340" s="373"/>
      <c r="AU340" s="350">
        <f>SUM(AS339:AU339)</f>
        <v>77022.486986886463</v>
      </c>
      <c r="AV340" s="350"/>
      <c r="AW340" s="369"/>
      <c r="AX340" s="372" t="s">
        <v>268</v>
      </c>
      <c r="AY340" s="371"/>
      <c r="AZ340" s="368">
        <f>SUM(AX339:AZ339)</f>
        <v>13726193</v>
      </c>
      <c r="BA340" s="374"/>
      <c r="BD340" s="373" t="s">
        <v>269</v>
      </c>
      <c r="BE340" s="373"/>
      <c r="BF340" s="350">
        <f>SUM(BD339:BF339)</f>
        <v>77236.738108229983</v>
      </c>
      <c r="BG340" s="350"/>
      <c r="BH340" s="369"/>
      <c r="BI340" s="372" t="s">
        <v>268</v>
      </c>
      <c r="BJ340" s="371"/>
      <c r="BK340" s="368">
        <f>SUM(BI339:BK339)</f>
        <v>13715234</v>
      </c>
      <c r="BO340" s="373" t="s">
        <v>269</v>
      </c>
      <c r="BP340" s="373"/>
      <c r="BQ340" s="350">
        <f>SUM(BO339:BQ339)</f>
        <v>82578.497700000007</v>
      </c>
      <c r="BR340" s="350"/>
      <c r="BS340" s="369"/>
      <c r="BT340" s="372" t="s">
        <v>268</v>
      </c>
      <c r="BU340" s="371"/>
      <c r="BV340" s="368">
        <f>SUM(BT339:BV339)</f>
        <v>14671900</v>
      </c>
      <c r="BW340" s="374"/>
      <c r="BZ340" s="373" t="s">
        <v>269</v>
      </c>
      <c r="CA340" s="373"/>
      <c r="CB340" s="350">
        <f>SUM(BZ339:CB339)</f>
        <v>87185.084200000012</v>
      </c>
      <c r="CC340" s="350"/>
      <c r="CD340" s="369"/>
      <c r="CE340" s="372" t="s">
        <v>268</v>
      </c>
      <c r="CF340" s="371"/>
      <c r="CG340" s="368">
        <f>SUM(CE339:CG339)</f>
        <v>15543690</v>
      </c>
      <c r="CH340" s="374"/>
      <c r="CK340" s="373" t="s">
        <v>269</v>
      </c>
      <c r="CL340" s="373"/>
      <c r="CM340" s="350">
        <f>SUM(CK339:CM339)</f>
        <v>92406.954800000007</v>
      </c>
      <c r="CN340" s="350"/>
      <c r="CO340" s="369"/>
      <c r="CP340" s="372" t="s">
        <v>268</v>
      </c>
      <c r="CQ340" s="371"/>
      <c r="CR340" s="368">
        <f>SUM(CP339:CR339)</f>
        <v>16415339</v>
      </c>
    </row>
    <row r="341" spans="1:96" ht="13.5" thickBot="1" x14ac:dyDescent="0.25">
      <c r="H341" s="369"/>
      <c r="I341" s="369"/>
      <c r="J341" s="369"/>
      <c r="K341" s="369"/>
      <c r="S341" s="369"/>
      <c r="T341" s="369"/>
      <c r="U341" s="369"/>
      <c r="V341" s="369"/>
      <c r="AD341" s="369"/>
      <c r="AE341" s="369"/>
      <c r="AF341" s="369"/>
      <c r="AG341" s="369"/>
      <c r="AO341" s="370"/>
      <c r="AW341" s="369"/>
      <c r="AX341" s="369"/>
      <c r="AY341" s="369"/>
      <c r="AZ341" s="369"/>
      <c r="BH341" s="369"/>
      <c r="BI341" s="369"/>
      <c r="BJ341" s="369"/>
      <c r="BK341" s="369"/>
      <c r="BS341" s="369"/>
      <c r="BT341" s="369"/>
      <c r="BU341" s="369"/>
      <c r="BV341" s="369"/>
      <c r="CD341" s="369"/>
      <c r="CE341" s="369"/>
      <c r="CF341" s="369"/>
      <c r="CG341" s="369"/>
      <c r="CO341" s="369"/>
      <c r="CP341" s="369"/>
      <c r="CQ341" s="369"/>
      <c r="CR341" s="369"/>
    </row>
    <row r="342" spans="1:96" x14ac:dyDescent="0.2">
      <c r="A342" s="110" t="s">
        <v>267</v>
      </c>
      <c r="C342" s="310">
        <f>SUM(D342:F342)</f>
        <v>1972408.9899690079</v>
      </c>
      <c r="D342" s="367">
        <f>+D9+D23+D37+D51+D65+D79+D93+D107+D121+D135+D149+D163+D177+D191+D205+D219+D233+D247+D261+D275+D289+D303+D317+D331</f>
        <v>1502904.8386267507</v>
      </c>
      <c r="E342" s="366">
        <f>+E9+E23+E37+E51+E65+E79+E93+E107+E121+E135+E149+E163+E177+E191+E205+E219+E233+E247+E261+E275+E289+E303+E317+E331</f>
        <v>343821.96802326728</v>
      </c>
      <c r="F342" s="365">
        <f>+F9+F23+F37+F51+F65+F79+F93+F107+F121+F135+F149+F163+F177+F191+F205+F219+F233+F247+F261+F275+F289+F303+F317+F331</f>
        <v>125682.18331898979</v>
      </c>
      <c r="G342" s="310"/>
      <c r="H342" s="310">
        <f>SUM(I342:K342)</f>
        <v>421207021</v>
      </c>
      <c r="I342" s="367">
        <f>+I9+I23+I37+I51+I65+I79+I93+I107+I121+I135+I149+I163+I177+I191+I205+I219+I233+I247+I261+I275+I289+I303+I317+I331</f>
        <v>230951385</v>
      </c>
      <c r="J342" s="366">
        <f>+J9+J23+J37+J51+J65+J79+J93+J107+J121+J135+J149+J163+J177+J191+J205+J219+J233+J247+J261+J275+J289+J303+J317+J331</f>
        <v>107881019</v>
      </c>
      <c r="K342" s="365">
        <f>+K9+K23+K37+K51+K65+K79+K93+K107+K121+K135+K149+K163+K177+K191+K205+K219+K233+K247+K261+K275+K289+K303+K317+K331</f>
        <v>82374617</v>
      </c>
      <c r="N342" s="310">
        <f>SUM(O342:Q342)</f>
        <v>1997445.0086764165</v>
      </c>
      <c r="O342" s="367">
        <f>+O9+O23+O37+O51+O65+O79+O93+O107+O121+O135+O149+O163+O177+O191+O205+O219+O233+O247+O261+O275+O289+O303+O317+O331</f>
        <v>1524388.7427523511</v>
      </c>
      <c r="P342" s="366">
        <f>+P9+P23+P37+P51+P65+P79+P93+P107+P121+P135+P149+P163+P177+P191+P205+P219+P233+P247+P261+P275+P289+P303+P317+P331</f>
        <v>347897.414032712</v>
      </c>
      <c r="Q342" s="365">
        <f>+Q9+Q23+Q37+Q51+Q65+Q79+Q93+Q107+Q121+Q135+Q149+Q163+Q177+Q191+Q205+Q219+Q233+Q247+Q261+Q275+Q289+Q303+Q317+Q331</f>
        <v>125158.85189135339</v>
      </c>
      <c r="R342" s="310"/>
      <c r="S342" s="310">
        <f>SUM(T342:V342)</f>
        <v>425444206</v>
      </c>
      <c r="T342" s="367">
        <f>+T9+T23+T37+T51+T65+T79+T93+T107+T121+T135+T149+T163+T177+T191+T205+T219+T233+T247+T261+T275+T289+T303+T317+T331</f>
        <v>234252819</v>
      </c>
      <c r="U342" s="366">
        <f>+U9+U23+U37+U51+U65+U79+U93+U107+U121+U135+U149+U163+U177+U191+U205+U219+U233+U247+U261+U275+U289+U303+U317+U331</f>
        <v>109159771</v>
      </c>
      <c r="V342" s="365">
        <f>+V9+V23+V37+V51+V65+V79+V93+V107+V121+V135+V149+V163+V177+V191+V205+V219+V233+V247+V261+V275+V289+V303+V317+V331</f>
        <v>82031616</v>
      </c>
      <c r="W342" s="310"/>
      <c r="Y342" s="310">
        <f>SUM(Z342:AB342)</f>
        <v>1972151.2020383328</v>
      </c>
      <c r="Z342" s="367">
        <f>+Z9+Z23+Z37+Z51+Z65+Z79+Z93+Z107+Z121+Z135+Z149+Z163+Z177+Z191+Z205+Z219+Z233+Z247+Z261+Z275+Z289+Z303+Z317+Z331</f>
        <v>1504906.4650493329</v>
      </c>
      <c r="AA342" s="366">
        <f>+AA9+AA23+AA37+AA51+AA65+AA79+AA93+AA107+AA121+AA135+AA149+AA163+AA177+AA191+AA205+AA219+AA233+AA247+AA261+AA275+AA289+AA303+AA317+AA331</f>
        <v>346473.08238899999</v>
      </c>
      <c r="AB342" s="365">
        <f>+AB9+AB23+AB37+AB51+AB65+AB79+AB93+AB107+AB121+AB135+AB149+AB163+AB177+AB191+AB205+AB219+AB233+AB247+AB261+AB275+AB289+AB303+AB317+AB331</f>
        <v>120771.65459999998</v>
      </c>
      <c r="AC342" s="310"/>
      <c r="AD342" s="310">
        <f>SUM(AE342:AG342)</f>
        <v>419127995</v>
      </c>
      <c r="AE342" s="367">
        <f>+AE9+AE23+AE37+AE51+AE65+AE79+AE93+AE107+AE121+AE135+AE149+AE163+AE177+AE191+AE205+AE219+AE233+AE247+AE261+AE275+AE289+AE303+AE317+AE331</f>
        <v>231258977</v>
      </c>
      <c r="AF342" s="366">
        <f>+AF9+AF23+AF37+AF51+AF65+AF79+AF93+AF107+AF121+AF135+AF149+AF163+AF177+AF191+AF205+AF219+AF233+AF247+AF261+AF275+AF289+AF303+AF317+AF331</f>
        <v>108712860</v>
      </c>
      <c r="AG342" s="365">
        <f>+AG9+AG23+AG37+AG51+AG65+AG79+AG93+AG107+AG121+AG135+AG149+AG163+AG177+AG191+AG205+AG219+AG233+AG247+AG261+AG275+AG289+AG303+AG317+AG331</f>
        <v>79156158</v>
      </c>
      <c r="AJ342" s="310">
        <f>SUM(AK342:AM342)</f>
        <v>-25293.806638083275</v>
      </c>
      <c r="AK342" s="367">
        <f>+AK9+AK23+AK37+AK51+AK65+AK79+AK93+AK107+AK121+AK135+AK149+AK163+AK177+AK191+AK205+AK219+AK233+AK247+AK261+AK275+AK289+AK303+AK317+AK331</f>
        <v>-19482.277703017851</v>
      </c>
      <c r="AL342" s="366">
        <f>+AL9+AL23+AL37+AL51+AL65+AL79+AL93+AL107+AL121+AL135+AL149+AL163+AL177+AL191+AL205+AL219+AL233+AL247+AL261+AL275+AL289+AL303+AL317+AL331</f>
        <v>-1424.3316437120275</v>
      </c>
      <c r="AM342" s="365">
        <f>+AM9+AM23+AM37+AM51+AM65+AM79+AM93+AM107+AM121+AM135+AM149+AM163+AM177+AM191+AM205+AM219+AM233+AM247+AM261+AM275+AM289+AM303+AM317+AM331</f>
        <v>-4387.1972913533955</v>
      </c>
      <c r="AO342" s="368">
        <f>+AO18+AO32+AO46+AO60+AO74+AO88+AO102+AO116+AO130+AO144+AO158+AO172+AO186+AO200+AO214+AO228+AO242+AO256+AO270+AO284+AO298+AO312+AO326+AO340</f>
        <v>-4035872</v>
      </c>
      <c r="AP342" s="310"/>
      <c r="AR342" s="310">
        <f>SUM(AS342:AU342)</f>
        <v>1915599.5113087734</v>
      </c>
      <c r="AS342" s="367">
        <f>+AS9+AS23+AS37+AS51+AS65+AS79+AS93+AS107+AS121+AS135+AS149+AS163+AS177+AS191+AS205+AS219+AS233+AS247+AS261+AS275+AS289+AS303+AS317+AS331</f>
        <v>1456070.0503541981</v>
      </c>
      <c r="AT342" s="366">
        <f>+AT9+AT23+AT37+AT51+AT65+AT79+AT93+AT107+AT121+AT135+AT149+AT163+AT177+AT191+AT205+AT219+AT233+AT247+AT261+AT275+AT289+AT303+AT317+AT331</f>
        <v>336155.42287166591</v>
      </c>
      <c r="AU342" s="365">
        <f>+AU9+AU23+AU37+AU51+AU65+AU79+AU93+AU107+AU121+AU135+AU149+AU163+AU177+AU191+AU205+AU219+AU233+AU247+AU261+AU275+AU289+AU303+AU317+AU331</f>
        <v>123374.03808290919</v>
      </c>
      <c r="AV342" s="310"/>
      <c r="AW342" s="310">
        <f>SUM(AX342:AZ342)</f>
        <v>410091584</v>
      </c>
      <c r="AX342" s="367">
        <f>+AX9+AX23+AX37+AX51+AX65+AX79+AX93+AX107+AX121+AX135+AX149+AX163+AX177+AX191+AX205+AX219+AX233+AX247+AX261+AX275+AX289+AX303+AX317+AX331</f>
        <v>223754284</v>
      </c>
      <c r="AY342" s="366">
        <f>+AY9+AY23+AY37+AY51+AY65+AY79+AY93+AY107+AY121+AY135+AY149+AY163+AY177+AY191+AY205+AY219+AY233+AY247+AY261+AY275+AY289+AY303+AY317+AY331</f>
        <v>105475488</v>
      </c>
      <c r="AZ342" s="365">
        <f>+AZ9+AZ23+AZ37+AZ51+AZ65+AZ79+AZ93+AZ107+AZ121+AZ135+AZ149+AZ163+AZ177+AZ191+AZ205+AZ219+AZ233+AZ247+AZ261+AZ275+AZ289+AZ303+AZ317+AZ331</f>
        <v>80861812</v>
      </c>
      <c r="BA342" s="310"/>
      <c r="BC342" s="310">
        <f>SUM(BD342:BF342)</f>
        <v>1993663.76839425</v>
      </c>
      <c r="BD342" s="367">
        <f>+BD9+BD23+BD37+BD51+BD65+BD79+BD93+BD107+BD121+BD135+BD149+BD163+BD177+BD191+BD205+BD219+BD233+BD247+BD261+BD275+BD289+BD303+BD317+BD331</f>
        <v>1516224.0315890538</v>
      </c>
      <c r="BE342" s="366">
        <f>+BE9+BE23+BE37+BE51+BE65+BE79+BE93+BE107+BE121+BE135+BE149+BE163+BE177+BE191+BE205+BE219+BE233+BE247+BE261+BE275+BE289+BE303+BE317+BE331</f>
        <v>349930.36493113596</v>
      </c>
      <c r="BF342" s="365">
        <f>+BF9+BF23+BF37+BF51+BF65+BF79+BF93+BF107+BF121+BF135+BF149+BF163+BF177+BF191+BF205+BF219+BF233+BF247+BF261+BF275+BF289+BF303+BF317+BF331</f>
        <v>127509.37187406019</v>
      </c>
      <c r="BG342" s="310"/>
      <c r="BH342" s="310">
        <f>SUM(BI342:BK342)</f>
        <v>426367987</v>
      </c>
      <c r="BI342" s="367">
        <f>+BI9+BI23+BI37+BI51+BI65+BI79+BI93+BI107+BI121+BI135+BI149+BI163+BI177+BI191+BI205+BI219+BI233+BI247+BI261+BI275+BI289+BI303+BI317+BI331</f>
        <v>232998145</v>
      </c>
      <c r="BJ342" s="366">
        <f>+BJ9+BJ23+BJ37+BJ51+BJ65+BJ79+BJ93+BJ107+BJ121+BJ135+BJ149+BJ163+BJ177+BJ191+BJ205+BJ219+BJ233+BJ247+BJ261+BJ275+BJ289+BJ303+BJ317+BJ331</f>
        <v>109797650</v>
      </c>
      <c r="BK342" s="365">
        <f>+BK9+BK23+BK37+BK51+BK65+BK79+BK93+BK107+BK121+BK135+BK149+BK163+BK177+BK191+BK205+BK219+BK233+BK247+BK261+BK275+BK289+BK303+BK317+BK331</f>
        <v>83572192</v>
      </c>
      <c r="BN342" s="310">
        <f>SUM(BO342:BQ342)</f>
        <v>2007963.6902039994</v>
      </c>
      <c r="BO342" s="367">
        <f>+BO9+BO23+BO37+BO51+BO65+BO79+BO93+BO107+BO121+BO135+BO149+BO163+BO177+BO191+BO205+BO219+BO233+BO247+BO261+BO275+BO289+BO303+BO317+BO331</f>
        <v>1536420.4339369996</v>
      </c>
      <c r="BP342" s="366">
        <f>+BP9+BP23+BP37+BP51+BP65+BP79+BP93+BP107+BP121+BP135+BP149+BP163+BP177+BP191+BP205+BP219+BP233+BP247+BP261+BP275+BP289+BP303+BP317+BP331</f>
        <v>345380.11626699998</v>
      </c>
      <c r="BQ342" s="365">
        <f>+BQ9+BQ23+BQ37+BQ51+BQ65+BQ79+BQ93+BQ107+BQ121+BQ135+BQ149+BQ163+BQ177+BQ191+BQ205+BQ219+BQ233+BQ247+BQ261+BQ275+BQ289+BQ303+BQ317+BQ331</f>
        <v>126163.14</v>
      </c>
      <c r="BR342" s="310"/>
      <c r="BS342" s="310">
        <f>SUM(BT342:BV342)</f>
        <v>427161496</v>
      </c>
      <c r="BT342" s="367">
        <f>+BT9+BT23+BT37+BT51+BT65+BT79+BT93+BT107+BT121+BT135+BT149+BT163+BT177+BT191+BT205+BT219+BT233+BT247+BT261+BT275+BT289+BT303+BT317+BT331</f>
        <v>236101731</v>
      </c>
      <c r="BU342" s="366">
        <f>+BU9+BU23+BU37+BU51+BU65+BU79+BU93+BU107+BU121+BU135+BU149+BU163+BU177+BU191+BU205+BU219+BU233+BU247+BU261+BU275+BU289+BU303+BU317+BU331</f>
        <v>108369919</v>
      </c>
      <c r="BV342" s="365">
        <f>+BV9+BV23+BV37+BV51+BV65+BV79+BV93+BV107+BV121+BV135+BV149+BV163+BV177+BV191+BV205+BV219+BV233+BV247+BV261+BV275+BV289+BV303+BV317+BV331</f>
        <v>82689846</v>
      </c>
      <c r="BW342" s="310"/>
      <c r="BY342" s="310">
        <f>SUM(BZ342:CB342)</f>
        <v>1990707.5674310001</v>
      </c>
      <c r="BZ342" s="367">
        <f>+BZ9+BZ23+BZ37+BZ51+BZ65+BZ79+BZ93+BZ107+BZ121+BZ135+BZ149+BZ163+BZ177+BZ191+BZ205+BZ219+BZ233+BZ247+BZ261+BZ275+BZ289+BZ303+BZ317+BZ331</f>
        <v>1520521.7627309998</v>
      </c>
      <c r="CA342" s="366">
        <f>+CA9+CA23+CA37+CA51+CA65+CA79+CA93+CA107+CA121+CA135+CA149+CA163+CA177+CA191+CA205+CA219+CA233+CA247+CA261+CA275+CA289+CA303+CA317+CA331</f>
        <v>348381.76089999999</v>
      </c>
      <c r="CB342" s="365">
        <f>+CB9+CB23+CB37+CB51+CB65+CB79+CB93+CB107+CB121+CB135+CB149+CB163+CB177+CB191+CB205+CB219+CB233+CB247+CB261+CB275+CB289+CB303+CB317+CB331</f>
        <v>121804.0438</v>
      </c>
      <c r="CC342" s="310"/>
      <c r="CD342" s="310">
        <f>SUM(CE342:CG342)</f>
        <v>422803133</v>
      </c>
      <c r="CE342" s="367">
        <f>+CE9+CE23+CE37+CE51+CE65+CE79+CE93+CE107+CE121+CE135+CE149+CE163+CE177+CE191+CE205+CE219+CE233+CE247+CE261+CE275+CE289+CE303+CE317+CE331</f>
        <v>233658582</v>
      </c>
      <c r="CF342" s="366">
        <f>+CF9+CF23+CF37+CF51+CF65+CF79+CF93+CF107+CF121+CF135+CF149+CF163+CF177+CF191+CF205+CF219+CF233+CF247+CF261+CF275+CF289+CF303+CF317+CF331</f>
        <v>109311745</v>
      </c>
      <c r="CG342" s="365">
        <f>+CG9+CG23+CG37+CG51+CG65+CG79+CG93+CG107+CG121+CG135+CG149+CG163+CG177+CG191+CG205+CG219+CG233+CG247+CG261+CG275+CG289+CG303+CG317+CG331</f>
        <v>79832806</v>
      </c>
      <c r="CH342" s="310"/>
      <c r="CJ342" s="310">
        <f>SUM(CK342:CM342)</f>
        <v>1917782.3484799999</v>
      </c>
      <c r="CK342" s="367">
        <f>+CK9+CK23+CK37+CK51+CK65+CK79+CK93+CK107+CK121+CK135+CK149+CK163+CK177+CK191+CK205+CK219+CK233+CK247+CK261+CK275+CK289+CK303+CK317+CK331</f>
        <v>1457777.19848</v>
      </c>
      <c r="CL342" s="366">
        <f>+CL9+CL23+CL37+CL51+CL65+CL79+CL93+CL107+CL121+CL135+CL149+CL163+CL177+CL191+CL205+CL219+CL233+CL247+CL261+CL275+CL289+CL303+CL317+CL331</f>
        <v>345657.37</v>
      </c>
      <c r="CM342" s="365">
        <f>+CM9+CM23+CM37+CM51+CM65+CM79+CM93+CM107+CM121+CM135+CM149+CM163+CM177+CM191+CM205+CM219+CM233+CM247+CM261+CM275+CM289+CM303+CM317+CM331</f>
        <v>114347.78000000001</v>
      </c>
      <c r="CN342" s="310"/>
      <c r="CO342" s="310">
        <f>SUM(CP342:CR342)</f>
        <v>407419357</v>
      </c>
      <c r="CP342" s="367">
        <f>+CP9+CP23+CP37+CP51+CP65+CP79+CP93+CP107+CP121+CP135+CP149+CP163+CP177+CP191+CP205+CP219+CP233+CP247+CP261+CP275+CP289+CP303+CP317+CP331</f>
        <v>224016621</v>
      </c>
      <c r="CQ342" s="366">
        <f>+CQ9+CQ23+CQ37+CQ51+CQ65+CQ79+CQ93+CQ107+CQ121+CQ135+CQ149+CQ163+CQ177+CQ191+CQ205+CQ219+CQ233+CQ247+CQ261+CQ275+CQ289+CQ303+CQ317+CQ331</f>
        <v>108456913</v>
      </c>
      <c r="CR342" s="365">
        <f>+CR9+CR23+CR37+CR51+CR65+CR79+CR93+CR107+CR121+CR135+CR149+CR163+CR177+CR191+CR205+CR219+CR233+CR247+CR261+CR275+CR289+CR303+CR317+CR331</f>
        <v>74945823</v>
      </c>
    </row>
    <row r="343" spans="1:96" x14ac:dyDescent="0.2">
      <c r="C343" s="310">
        <f>SUM(D343:F343)</f>
        <v>477593.16775112809</v>
      </c>
      <c r="D343" s="364">
        <f>+D12+D26+D40+D54+D68+D82+D96+D110+D124+D138+D152+D166+D180+D194+D208+D222+D236+D250+D264+D278+D292+D306+D320+D334</f>
        <v>335220.24551684101</v>
      </c>
      <c r="E343" s="363">
        <f>+E12+E26+E40+E54+E68+E82+E96+E110+E124+E138+E152+E166+E180+E194+E208+E222+E236+E250+E264+E278+E292+E306+E320+E334</f>
        <v>78226.323885568811</v>
      </c>
      <c r="F343" s="362">
        <f>+F12+F26+F40+F54+F68+F82+F96+F110+F124+F138+F152+F166+F180+F194+F208+F222+F236+F250+F264+F278+F292+F306+F320+F334</f>
        <v>64146.59834871826</v>
      </c>
      <c r="H343" s="310">
        <f>SUM(I343:K343)</f>
        <v>168474454</v>
      </c>
      <c r="I343" s="364">
        <f>+I12+I26+I40+I54+I68+I82+I96+I110+I124+I138+I152+I166+I180+I194+I208+I222+I236+I250+I264+I278+I292+I306+I320+I334</f>
        <v>73590901</v>
      </c>
      <c r="J343" s="363">
        <f>+J12+J26+J40+J54+J68+J82+J96+J110+J124+J138+J152+J166+J180+J194+J208+J222+J236+J250+J264+J278+J292+J306+J320+J334</f>
        <v>37527513</v>
      </c>
      <c r="K343" s="362">
        <f>+K12+K26+K40+K54+K68+K82+K96+K110+K124+K138+K152+K166+K180+K194+K208+K222+K236+K250+K264+K278+K292+K306+K320+K334</f>
        <v>57356040</v>
      </c>
      <c r="N343" s="310">
        <f>SUM(O343:Q343)</f>
        <v>480612.40764995082</v>
      </c>
      <c r="O343" s="364">
        <f>+O12+O26+O40+O54+O68+O82+O96+O110+O124+O138+O152+O166+O180+O194+O208+O222+O236+O250+O264+O278+O292+O306+O320+O334</f>
        <v>334025.26171850855</v>
      </c>
      <c r="P343" s="363">
        <f>+P12+P26+P40+P54+P68+P82+P96+P110+P124+P138+P152+P166+P180+P194+P208+P222+P236+P250+P264+P278+P292+P306+P320+P334</f>
        <v>82473.014396964412</v>
      </c>
      <c r="Q343" s="362">
        <f>+Q12+Q26+Q40+Q54+Q68+Q82+Q96+Q110+Q124+Q138+Q152+Q166+Q180+Q194+Q208+Q222+Q236+Q250+Q264+Q278+Q292+Q306+Q320+Q334</f>
        <v>64114.13153447787</v>
      </c>
      <c r="S343" s="310">
        <f>SUM(T343:V343)</f>
        <v>170220352</v>
      </c>
      <c r="T343" s="364">
        <f>+T12+T26+T40+T54+T68+T82+T96+T110+T124+T138+T152+T166+T180+T194+T208+T222+T236+T250+T264+T278+T292+T306+T320+T334</f>
        <v>73328565</v>
      </c>
      <c r="U343" s="363">
        <f>+U12+U26+U40+U54+U68+U82+U96+U110+U124+U138+U152+U166+U180+U194+U208+U222+U236+U250+U264+U278+U292+U306+U320+U334</f>
        <v>39564778</v>
      </c>
      <c r="V343" s="362">
        <f>+V12+V26+V40+V54+V68+V82+V96+V110+V124+V138+V152+V166+V180+V194+V208+V222+V236+V250+V264+V278+V292+V306+V320+V334</f>
        <v>57327009</v>
      </c>
      <c r="Y343" s="310">
        <f>SUM(Z343:AB343)</f>
        <v>478669.49658200011</v>
      </c>
      <c r="Z343" s="364">
        <f>+Z12+Z26+Z40+Z54+Z68+Z82+Z96+Z110+Z124+Z138+Z152+Z166+Z180+Z194+Z208+Z222+Z236+Z250+Z264+Z278+Z292+Z306+Z320+Z334</f>
        <v>328330.05108833342</v>
      </c>
      <c r="AA343" s="363">
        <f>+AA12+AA26+AA40+AA54+AA68+AA82+AA96+AA110+AA124+AA138+AA152+AA166+AA180+AA194+AA208+AA222+AA236+AA250+AA264+AA278+AA292+AA306+AA320+AA334</f>
        <v>86918.851666666669</v>
      </c>
      <c r="AB343" s="362">
        <f>+AB12+AB26+AB40+AB54+AB68+AB82+AB96+AB110+AB124+AB138+AB152+AB166+AB180+AB194+AB208+AB222+AB236+AB250+AB264+AB278+AB292+AB306+AB320+AB334</f>
        <v>63420.593826999997</v>
      </c>
      <c r="AD343" s="310">
        <f>SUM(AE343:AG343)</f>
        <v>170482766</v>
      </c>
      <c r="AE343" s="364">
        <f>+AE12+AE26+AE40+AE54+AE68+AE82+AE96+AE110+AE124+AE138+AE152+AE166+AE180+AE194+AE208+AE222+AE236+AE250+AE264+AE278+AE292+AE306+AE320+AE334</f>
        <v>72078296</v>
      </c>
      <c r="AF343" s="363">
        <f>+AF12+AF26+AF40+AF54+AF68+AF82+AF96+AF110+AF124+AF138+AF152+AF166+AF180+AF194+AF208+AF222+AF236+AF250+AF264+AF278+AF292+AF306+AF320+AF334</f>
        <v>41697580</v>
      </c>
      <c r="AG343" s="362">
        <f>+AG12+AG26+AG40+AG54+AG68+AG82+AG96+AG110+AG124+AG138+AG152+AG166+AG180+AG194+AG208+AG222+AG236+AG250+AG264+AG278+AG292+AG306+AG320+AG334</f>
        <v>56706890</v>
      </c>
      <c r="AJ343" s="310">
        <f>SUM(AK343:AM343)</f>
        <v>-1942.9110679508799</v>
      </c>
      <c r="AK343" s="364">
        <f>+AK12+AK26+AK40+AK54+AK68+AK82+AK96+AK110+AK124+AK138+AK152+AK166+AK180+AK194+AK208+AK222+AK236+AK250+AK264+AK278+AK292+AK306+AK320+AK334</f>
        <v>-5695.2106301752619</v>
      </c>
      <c r="AL343" s="363">
        <f>+AL12+AL26+AL40+AL54+AL68+AL82+AL96+AL110+AL124+AL138+AL152+AL166+AL180+AL194+AL208+AL222+AL236+AL250+AL264+AL278+AL292+AL306+AL320+AL334</f>
        <v>4445.837269702256</v>
      </c>
      <c r="AM343" s="362">
        <f>+AM12+AM26+AM40+AM54+AM68+AM82+AM96+AM110+AM124+AM138+AM152+AM166+AM180+AM194+AM208+AM222+AM236+AM250+AM264+AM278+AM292+AM306+AM320+AM334</f>
        <v>-693.53770747787394</v>
      </c>
      <c r="AO343" s="361"/>
      <c r="AR343" s="310">
        <f>SUM(AS343:AU343)</f>
        <v>465664.52268453164</v>
      </c>
      <c r="AS343" s="364">
        <f>+AS12+AS26+AS40+AS54+AS68+AS82+AS96+AS110+AS124+AS138+AS152+AS166+AS180+AS194+AS208+AS222+AS236+AS250+AS264+AS278+AS292+AS306+AS320+AS334</f>
        <v>328383.38339499728</v>
      </c>
      <c r="AT343" s="363">
        <f>+AT12+AT26+AT40+AT54+AT68+AT82+AT96+AT110+AT124+AT138+AT152+AT166+AT180+AT194+AT208+AT222+AT236+AT250+AT264+AT278+AT292+AT306+AT320+AT334</f>
        <v>74927.177465813205</v>
      </c>
      <c r="AU343" s="362">
        <f>+AU12+AU26+AU40+AU54+AU68+AU82+AU96+AU110+AU124+AU138+AU152+AU166+AU180+AU194+AU208+AU222+AU236+AU250+AU264+AU278+AU292+AU306+AU320+AU334</f>
        <v>62353.961823721176</v>
      </c>
      <c r="AW343" s="310">
        <f>SUM(AX343:AZ343)</f>
        <v>163787990</v>
      </c>
      <c r="AX343" s="364">
        <f>+AX12+AX26+AX40+AX54+AX68+AX82+AX96+AX110+AX124+AX138+AX152+AX166+AX180+AX194+AX208+AX222+AX236+AX250+AX264+AX278+AX292+AX306+AX320+AX334</f>
        <v>72090004</v>
      </c>
      <c r="AY343" s="363">
        <f>+AY12+AY26+AY40+AY54+AY68+AY82+AY96+AY110+AY124+AY138+AY152+AY166+AY180+AY194+AY208+AY222+AY236+AY250+AY264+AY278+AY292+AY306+AY320+AY334</f>
        <v>35944815</v>
      </c>
      <c r="AZ343" s="362">
        <f>+AZ12+AZ26+AZ40+AZ54+AZ68+AZ82+AZ96+AZ110+AZ124+AZ138+AZ152+AZ166+AZ180+AZ194+AZ208+AZ222+AZ236+AZ250+AZ264+AZ278+AZ292+AZ306+AZ320+AZ334</f>
        <v>55753171</v>
      </c>
      <c r="BC343" s="310">
        <f>SUM(BD343:BF343)</f>
        <v>485566.50330385269</v>
      </c>
      <c r="BD343" s="364">
        <f>+BD12+BD26+BD40+BD54+BD68+BD82+BD96+BD110+BD124+BD138+BD152+BD166+BD180+BD194+BD208+BD222+BD236+BD250+BD264+BD278+BD292+BD306+BD320+BD334</f>
        <v>343501.63189052587</v>
      </c>
      <c r="BE343" s="363">
        <f>+BE12+BE26+BE40+BE54+BE68+BE82+BE96+BE110+BE124+BE138+BE152+BE166+BE180+BE194+BE208+BE222+BE236+BE250+BE264+BE278+BE292+BE306+BE320+BE334</f>
        <v>76586.568190893202</v>
      </c>
      <c r="BF343" s="362">
        <f>+BF12+BF26+BF40+BF54+BF68+BF82+BF96+BF110+BF124+BF138+BF152+BF166+BF180+BF194+BF208+BF222+BF236+BF250+BF264+BF278+BF292+BF306+BF320+BF334</f>
        <v>65478.30322243362</v>
      </c>
      <c r="BH343" s="310">
        <f>SUM(BI343:BK343)</f>
        <v>170696556</v>
      </c>
      <c r="BI343" s="364">
        <f>+BI12+BI26+BI40+BI54+BI68+BI82+BI96+BI110+BI124+BI138+BI152+BI166+BI180+BI194+BI208+BI222+BI236+BI250+BI264+BI278+BI292+BI306+BI320+BI334</f>
        <v>75408912</v>
      </c>
      <c r="BJ343" s="363">
        <f>+BJ12+BJ26+BJ40+BJ54+BJ68+BJ82+BJ96+BJ110+BJ124+BJ138+BJ152+BJ166+BJ180+BJ194+BJ208+BJ222+BJ236+BJ250+BJ264+BJ278+BJ292+BJ306+BJ320+BJ334</f>
        <v>36740873</v>
      </c>
      <c r="BK343" s="362">
        <f>+BK12+BK26+BK40+BK54+BK68+BK82+BK96+BK110+BK124+BK138+BK152+BK166+BK180+BK194+BK208+BK222+BK236+BK250+BK264+BK278+BK292+BK306+BK320+BK334</f>
        <v>58546771</v>
      </c>
      <c r="BN343" s="310">
        <f>SUM(BO343:BQ343)</f>
        <v>481548.47726499999</v>
      </c>
      <c r="BO343" s="364">
        <f>+BO12+BO26+BO40+BO54+BO68+BO82+BO96+BO110+BO124+BO138+BO152+BO166+BO180+BO194+BO208+BO222+BO236+BO250+BO264+BO278+BO292+BO306+BO320+BO334</f>
        <v>333775.72126499994</v>
      </c>
      <c r="BP343" s="363">
        <f>+BP12+BP26+BP40+BP54+BP68+BP82+BP96+BP110+BP124+BP138+BP152+BP166+BP180+BP194+BP208+BP222+BP236+BP250+BP264+BP278+BP292+BP306+BP320+BP334</f>
        <v>83165.22600000001</v>
      </c>
      <c r="BQ343" s="362">
        <f>+BQ12+BQ26+BQ40+BQ54+BQ68+BQ82+BQ96+BQ110+BQ124+BQ138+BQ152+BQ166+BQ180+BQ194+BQ208+BQ222+BQ236+BQ250+BQ264+BQ278+BQ292+BQ306+BQ320+BQ334</f>
        <v>64607.53</v>
      </c>
      <c r="BS343" s="310">
        <f>SUM(BT343:BV343)</f>
        <v>170938815</v>
      </c>
      <c r="BT343" s="364">
        <f>+BT12+BT26+BT40+BT54+BT68+BT82+BT96+BT110+BT124+BT138+BT152+BT166+BT180+BT194+BT208+BT222+BT236+BT250+BT264+BT278+BT292+BT306+BT320+BT334</f>
        <v>73273784</v>
      </c>
      <c r="BU343" s="363">
        <f>+BU12+BU26+BU40+BU54+BU68+BU82+BU96+BU110+BU124+BU138+BU152+BU166+BU180+BU194+BU208+BU222+BU236+BU250+BU264+BU278+BU292+BU306+BU320+BU334</f>
        <v>39896853</v>
      </c>
      <c r="BV343" s="362">
        <f>+BV12+BV26+BV40+BV54+BV68+BV82+BV96+BV110+BV124+BV138+BV152+BV166+BV180+BV194+BV208+BV222+BV236+BV250+BV264+BV278+BV292+BV306+BV320+BV334</f>
        <v>57768178</v>
      </c>
      <c r="BY343" s="310">
        <f>SUM(BZ343:CB343)</f>
        <v>474722.24238100002</v>
      </c>
      <c r="BZ343" s="364">
        <f>+BZ12+BZ26+BZ40+BZ54+BZ68+BZ82+BZ96+BZ110+BZ124+BZ138+BZ152+BZ166+BZ180+BZ194+BZ208+BZ222+BZ236+BZ250+BZ264+BZ278+BZ292+BZ306+BZ320+BZ334</f>
        <v>324798.43200000003</v>
      </c>
      <c r="CA343" s="363">
        <f>+CA12+CA26+CA40+CA54+CA68+CA82+CA96+CA110+CA124+CA138+CA152+CA166+CA180+CA194+CA208+CA222+CA236+CA250+CA264+CA278+CA292+CA306+CA320+CA334</f>
        <v>87667.248999999996</v>
      </c>
      <c r="CB343" s="362">
        <f>+CB12+CB26+CB40+CB54+CB68+CB82+CB96+CB110+CB124+CB138+CB152+CB166+CB180+CB194+CB208+CB222+CB236+CB250+CB264+CB278+CB292+CB306+CB320+CB334</f>
        <v>62256.561381</v>
      </c>
      <c r="CD343" s="310">
        <f>SUM(CE343:CG343)</f>
        <v>169025693</v>
      </c>
      <c r="CE343" s="364">
        <f>+CE12+CE26+CE40+CE54+CE68+CE82+CE96+CE110+CE124+CE138+CE152+CE166+CE180+CE194+CE208+CE222+CE236+CE250+CE264+CE278+CE292+CE306+CE320+CE334</f>
        <v>71303001</v>
      </c>
      <c r="CF343" s="363">
        <f>+CF12+CF26+CF40+CF54+CF68+CF82+CF96+CF110+CF124+CF138+CF152+CF166+CF180+CF194+CF208+CF222+CF236+CF250+CF264+CF278+CF292+CF306+CF320+CF334</f>
        <v>42056610</v>
      </c>
      <c r="CG343" s="362">
        <f>+CG12+CG26+CG40+CG54+CG68+CG82+CG96+CG110+CG124+CG138+CG152+CG166+CG180+CG194+CG208+CG222+CG236+CG250+CG264+CG278+CG292+CG306+CG320+CG334</f>
        <v>55666082</v>
      </c>
      <c r="CJ343" s="310">
        <f>SUM(CK343:CM343)</f>
        <v>479737.77010000002</v>
      </c>
      <c r="CK343" s="364">
        <f>+CK12+CK26+CK40+CK54+CK68+CK82+CK96+CK110+CK124+CK138+CK152+CK166+CK180+CK194+CK208+CK222+CK236+CK250+CK264+CK278+CK292+CK306+CK320+CK334</f>
        <v>326416</v>
      </c>
      <c r="CL343" s="363">
        <f>+CL12+CL26+CL40+CL54+CL68+CL82+CL96+CL110+CL124+CL138+CL152+CL166+CL180+CL194+CL208+CL222+CL236+CL250+CL264+CL278+CL292+CL306+CL320+CL334</f>
        <v>89924.08</v>
      </c>
      <c r="CM343" s="362">
        <f>+CM12+CM26+CM40+CM54+CM68+CM82+CM96+CM110+CM124+CM138+CM152+CM166+CM180+CM194+CM208+CM222+CM236+CM250+CM264+CM278+CM292+CM306+CM320+CM334</f>
        <v>63397.6901</v>
      </c>
      <c r="CO343" s="310">
        <f>SUM(CP343:CR343)</f>
        <v>171483792</v>
      </c>
      <c r="CP343" s="364">
        <f>+CP12+CP26+CP40+CP54+CP68+CP82+CP96+CP110+CP124+CP138+CP152+CP166+CP180+CP194+CP208+CP222+CP236+CP250+CP264+CP278+CP292+CP306+CP320+CP334</f>
        <v>71658103</v>
      </c>
      <c r="CQ343" s="363">
        <f>+CQ12+CQ26+CQ40+CQ54+CQ68+CQ82+CQ96+CQ110+CQ124+CQ138+CQ152+CQ166+CQ180+CQ194+CQ208+CQ222+CQ236+CQ250+CQ264+CQ278+CQ292+CQ306+CQ320+CQ334</f>
        <v>43139279</v>
      </c>
      <c r="CR343" s="362">
        <f>+CR12+CR26+CR40+CR54+CR68+CR82+CR96+CR110+CR124+CR138+CR152+CR166+CR180+CR194+CR208+CR222+CR236+CR250+CR264+CR278+CR292+CR306+CR320+CR334</f>
        <v>56686410</v>
      </c>
    </row>
    <row r="344" spans="1:96" ht="13.5" thickBot="1" x14ac:dyDescent="0.25">
      <c r="C344" s="360">
        <f>SUM(D344:F344)</f>
        <v>239291.87450048054</v>
      </c>
      <c r="D344" s="359">
        <f>+D15+D29+D43+D57+D71+D85+D99+D113+D127+D141+D155+D169+D183+D197+D211+D225+D239+D253+D267+D281+D295+D309+D323+D337</f>
        <v>163788.85954104314</v>
      </c>
      <c r="E344" s="358">
        <f>+E15+E29+E43+E57+E71+E85+E99+E113+E127+E141+E155+E169+E183+E197+E211+E225+E239+E253+E267+E281+E295+E309+E323+E337</f>
        <v>49062.382440374939</v>
      </c>
      <c r="F344" s="357">
        <f>+F15+F29+F43+F57+F71+F85+F99+F113+F127+F141+F155+F169+F183+F197+F211+F225+F239+F253+F267+F281+F295+F309+F323+F337</f>
        <v>26440.632519062448</v>
      </c>
      <c r="H344" s="360">
        <f>SUM(I344:K344)</f>
        <v>120295805</v>
      </c>
      <c r="I344" s="359">
        <f>+I15+I29+I43+I57+I71+I85+I99+I113+I127+I141+I155+I169+I183+I197+I211+I225+I239+I253+I267+I281+I295+I309+I323+I337</f>
        <v>55932258</v>
      </c>
      <c r="J344" s="358">
        <f>+J15+J29+J43+J57+J71+J85+J99+J113+J127+J141+J155+J169+J183+J197+J211+J225+J239+J253+J267+J281+J295+J309+J323+J337</f>
        <v>26894526</v>
      </c>
      <c r="K344" s="357">
        <f>+K15+K29+K43+K57+K71+K85+K99+K113+K127+K141+K155+K169+K183+K197+K211+K225+K239+K253+K267+K281+K295+K309+K323+K337</f>
        <v>37469021</v>
      </c>
      <c r="N344" s="360">
        <f>SUM(O344:Q344)</f>
        <v>242542.83759715929</v>
      </c>
      <c r="O344" s="359">
        <f>+O15+O29+O43+O57+O71+O85+O99+O113+O127+O141+O155+O169+O183+O197+O211+O225+O239+O253+O267+O281+O295+O309+O323+O337</f>
        <v>163724.7775013464</v>
      </c>
      <c r="P344" s="358">
        <f>+P15+P29+P43+P57+P71+P85+P99+P113+P127+P141+P155+P169+P183+P197+P211+P225+P239+P253+P267+P281+P295+P309+P323+P337</f>
        <v>52311.944541409779</v>
      </c>
      <c r="Q344" s="357">
        <f>+Q15+Q29+Q43+Q57+Q71+Q85+Q99+Q113+Q127+Q141+Q155+Q169+Q183+Q197+Q211+Q225+Q239+Q253+Q267+Q281+Q295+Q309+Q323+Q337</f>
        <v>26506.115554403095</v>
      </c>
      <c r="S344" s="360">
        <f>SUM(T344:V344)</f>
        <v>122148030</v>
      </c>
      <c r="T344" s="359">
        <f>+T15+T29+T43+T57+T71+T85+T99+T113+T127+T141+T155+T169+T183+T197+T211+T225+T239+T253+T267+T281+T295+T309+T323+T337</f>
        <v>55910374</v>
      </c>
      <c r="U344" s="358">
        <f>+U15+U29+U43+U57+U71+U85+U99+U113+U127+U141+U155+U169+U183+U197+U211+U225+U239+U253+U267+U281+U295+U309+U323+U337</f>
        <v>28675839</v>
      </c>
      <c r="V344" s="357">
        <f>+V15+V29+V43+V57+V71+V85+V99+V113+V127+V141+V155+V169+V183+V197+V211+V225+V239+V253+V267+V281+V295+V309+V323+V337</f>
        <v>37561817</v>
      </c>
      <c r="Y344" s="360">
        <f>SUM(Z344:AB344)</f>
        <v>244306.78109999999</v>
      </c>
      <c r="Z344" s="359">
        <f>+Z15+Z29+Z43+Z57+Z71+Z85+Z99+Z113+Z127+Z141+Z155+Z169+Z183+Z197+Z211+Z225+Z239+Z253+Z267+Z281+Z295+Z309+Z323+Z337</f>
        <v>161023.09483333334</v>
      </c>
      <c r="AA344" s="358">
        <f>+AA15+AA29+AA43+AA57+AA71+AA85+AA99+AA113+AA127+AA141+AA155+AA169+AA183+AA197+AA211+AA225+AA239+AA253+AA267+AA281+AA295+AA309+AA323+AA337</f>
        <v>56210.662933333326</v>
      </c>
      <c r="AB344" s="357">
        <f>+AB15+AB29+AB43+AB57+AB71+AB85+AB99+AB113+AB127+AB141+AB155+AB169+AB183+AB197+AB211+AB225+AB239+AB253+AB267+AB281+AB295+AB309+AB323+AB337</f>
        <v>27073.023333333334</v>
      </c>
      <c r="AD344" s="360">
        <f>SUM(AE344:AG344)</f>
        <v>124165955</v>
      </c>
      <c r="AE344" s="359">
        <f>+AE15+AE29+AE43+AE57+AE71+AE85+AE99+AE113+AE127+AE141+AE155+AE169+AE183+AE197+AE211+AE225+AE239+AE253+AE267+AE281+AE295+AE309+AE323+AE337</f>
        <v>54987775</v>
      </c>
      <c r="AF344" s="358">
        <f>+AF15+AF29+AF43+AF57+AF71+AF85+AF99+AF113+AF127+AF141+AF155+AF169+AF183+AF197+AF211+AF225+AF239+AF253+AF267+AF281+AF295+AF309+AF323+AF337</f>
        <v>30812999</v>
      </c>
      <c r="AG344" s="357">
        <f>+AG15+AG29+AG43+AG57+AG71+AG85+AG99+AG113+AG127+AG141+AG155+AG169+AG183+AG197+AG211+AG225+AG239+AG253+AG267+AG281+AG295+AG309+AG323+AG337</f>
        <v>38365181</v>
      </c>
      <c r="AJ344" s="360">
        <f>SUM(AK344:AM344)</f>
        <v>1763.9435028407311</v>
      </c>
      <c r="AK344" s="359">
        <f>+AK15+AK29+AK43+AK57+AK71+AK85+AK99+AK113+AK127+AK141+AK155+AK169+AK183+AK197+AK211+AK225+AK239+AK253+AK267+AK281+AK295+AK309+AK323+AK337</f>
        <v>-2701.6826680130575</v>
      </c>
      <c r="AL344" s="358">
        <f>+AL15+AL29+AL43+AL57+AL71+AL85+AL99+AL113+AL127+AL141+AL155+AL169+AL183+AL197+AL211+AL225+AL239+AL253+AL267+AL281+AL295+AL309+AL323+AL337</f>
        <v>3898.7183919235517</v>
      </c>
      <c r="AM344" s="357">
        <f>+AM15+AM29+AM43+AM57+AM71+AM85+AM99+AM113+AM127+AM141+AM155+AM169+AM183+AM197+AM211+AM225+AM239+AM253+AM267+AM281+AM295+AM309+AM323+AM337</f>
        <v>566.90777893023687</v>
      </c>
      <c r="AO344" s="361"/>
      <c r="AR344" s="360">
        <f>SUM(AS344:AU344)</f>
        <v>231604.96410996377</v>
      </c>
      <c r="AS344" s="359">
        <f>+AS15+AS29+AS43+AS57+AS71+AS85+AS99+AS113+AS127+AS141+AS155+AS169+AS183+AS197+AS211+AS225+AS239+AS253+AS267+AS281+AS295+AS309+AS323+AS337</f>
        <v>158299.99611909024</v>
      </c>
      <c r="AT344" s="358">
        <f>+AT15+AT29+AT43+AT57+AT71+AT85+AT99+AT113+AT127+AT141+AT155+AT169+AT183+AT197+AT211+AT225+AT239+AT253+AT267+AT281+AT295+AT309+AT323+AT337</f>
        <v>46371.387096895502</v>
      </c>
      <c r="AU344" s="357">
        <f>+AU15+AU29+AU43+AU57+AU71+AU85+AU99+AU113+AU127+AU141+AU155+AU169+AU183+AU197+AU211+AU225+AU239+AU253+AU267+AU281+AU295+AU309+AU323+AU337</f>
        <v>26933.58089397804</v>
      </c>
      <c r="AW344" s="360">
        <f>SUM(AX344:AZ344)</f>
        <v>117644849</v>
      </c>
      <c r="AX344" s="359">
        <f>+AX15+AX29+AX43+AX57+AX71+AX85+AX99+AX113+AX127+AX141+AX155+AX169+AX183+AX197+AX211+AX225+AX239+AX253+AX267+AX281+AX295+AX309+AX323+AX337</f>
        <v>54057866</v>
      </c>
      <c r="AY344" s="358">
        <f>+AY15+AY29+AY43+AY57+AY71+AY85+AY99+AY113+AY127+AY141+AY155+AY169+AY183+AY197+AY211+AY225+AY239+AY253+AY267+AY281+AY295+AY309+AY323+AY337</f>
        <v>25419404</v>
      </c>
      <c r="AZ344" s="357">
        <f>+AZ15+AZ29+AZ43+AZ57+AZ71+AZ85+AZ99+AZ113+AZ127+AZ141+AZ155+AZ169+AZ183+AZ197+AZ211+AZ225+AZ239+AZ253+AZ267+AZ281+AZ295+AZ309+AZ323+AZ337</f>
        <v>38167579</v>
      </c>
      <c r="BC344" s="360">
        <f>SUM(BD344:BF344)</f>
        <v>238702.3494914778</v>
      </c>
      <c r="BD344" s="359">
        <f>+BD15+BD29+BD43+BD57+BD71+BD85+BD99+BD113+BD127+BD141+BD155+BD169+BD183+BD197+BD211+BD225+BD239+BD253+BD267+BD281+BD295+BD309+BD323+BD337</f>
        <v>164284.03800403918</v>
      </c>
      <c r="BE344" s="358">
        <f>+BE15+BE29+BE43+BE57+BE71+BE85+BE99+BE113+BE127+BE141+BE155+BE169+BE183+BE197+BE211+BE225+BE239+BE253+BE267+BE281+BE295+BE309+BE323+BE337</f>
        <v>48985.894824229319</v>
      </c>
      <c r="BF344" s="357">
        <f>+BF15+BF29+BF43+BF57+BF71+BF85+BF99+BF113+BF127+BF141+BF155+BF169+BF183+BF197+BF211+BF225+BF239+BF253+BF267+BF281+BF295+BF309+BF323+BF337</f>
        <v>25432.416663209293</v>
      </c>
      <c r="BH344" s="360">
        <f>SUM(BI344:BK344)</f>
        <v>118994232</v>
      </c>
      <c r="BI344" s="359">
        <f>+BI15+BI29+BI43+BI57+BI71+BI85+BI99+BI113+BI127+BI141+BI155+BI169+BI183+BI197+BI211+BI225+BI239+BI253+BI267+BI281+BI295+BI309+BI323+BI337</f>
        <v>56101357</v>
      </c>
      <c r="BJ344" s="358">
        <f>+BJ15+BJ29+BJ43+BJ57+BJ71+BJ85+BJ99+BJ113+BJ127+BJ141+BJ155+BJ169+BJ183+BJ197+BJ211+BJ225+BJ239+BJ253+BJ267+BJ281+BJ295+BJ309+BJ323+BJ337</f>
        <v>26852597</v>
      </c>
      <c r="BK344" s="357">
        <f>+BK15+BK29+BK43+BK57+BK71+BK85+BK99+BK113+BK127+BK141+BK155+BK169+BK183+BK197+BK211+BK225+BK239+BK253+BK267+BK281+BK295+BK309+BK323+BK337</f>
        <v>36040278</v>
      </c>
      <c r="BN344" s="360">
        <f>SUM(BO344:BQ344)</f>
        <v>247568.30989999996</v>
      </c>
      <c r="BO344" s="359">
        <f>+BO15+BO29+BO43+BO57+BO71+BO85+BO99+BO113+BO127+BO141+BO155+BO169+BO183+BO197+BO211+BO225+BO239+BO253+BO267+BO281+BO295+BO309+BO323+BO337</f>
        <v>168782.54449999999</v>
      </c>
      <c r="BP344" s="358">
        <f>+BP15+BP29+BP43+BP57+BP71+BP85+BP99+BP113+BP127+BP141+BP155+BP169+BP183+BP197+BP211+BP225+BP239+BP253+BP267+BP281+BP295+BP309+BP323+BP337</f>
        <v>51829.865399999995</v>
      </c>
      <c r="BQ344" s="357">
        <f>+BQ15+BQ29+BQ43+BQ57+BQ71+BQ85+BQ99+BQ113+BQ127+BQ141+BQ155+BQ169+BQ183+BQ197+BQ211+BQ225+BQ239+BQ253+BQ267+BQ281+BQ295+BQ309+BQ323+BQ337</f>
        <v>26955.899999999998</v>
      </c>
      <c r="BS344" s="360">
        <f>SUM(BT344:BV344)</f>
        <v>124248332</v>
      </c>
      <c r="BT344" s="359">
        <f>+BT15+BT29+BT43+BT57+BT71+BT85+BT99+BT113+BT127+BT141+BT155+BT169+BT183+BT197+BT211+BT225+BT239+BT253+BT267+BT281+BT295+BT309+BT323+BT337</f>
        <v>57637550</v>
      </c>
      <c r="BU344" s="358">
        <f>+BU15+BU29+BU43+BU57+BU71+BU85+BU99+BU113+BU127+BU141+BU155+BU169+BU183+BU197+BU211+BU225+BU239+BU253+BU267+BU281+BU295+BU309+BU323+BU337</f>
        <v>28411576</v>
      </c>
      <c r="BV344" s="357">
        <f>+BV15+BV29+BV43+BV57+BV71+BV85+BV99+BV113+BV127+BV141+BV155+BV169+BV183+BV197+BV211+BV225+BV239+BV253+BV267+BV281+BV295+BV309+BV323+BV337</f>
        <v>38199206</v>
      </c>
      <c r="BY344" s="360">
        <f>SUM(BZ344:CB344)</f>
        <v>241357.85339999999</v>
      </c>
      <c r="BZ344" s="359">
        <f>+BZ15+BZ29+BZ43+BZ57+BZ71+BZ85+BZ99+BZ113+BZ127+BZ141+BZ155+BZ169+BZ183+BZ197+BZ211+BZ225+BZ239+BZ253+BZ267+BZ281+BZ295+BZ309+BZ323+BZ337</f>
        <v>158107.75</v>
      </c>
      <c r="CA344" s="358">
        <f>+CA15+CA29+CA43+CA57+CA71+CA85+CA99+CA113+CA127+CA141+CA155+CA169+CA183+CA197+CA211+CA225+CA239+CA253+CA267+CA281+CA295+CA309+CA323+CA337</f>
        <v>56120.073399999994</v>
      </c>
      <c r="CB344" s="357">
        <f>+CB15+CB29+CB43+CB57+CB71+CB85+CB99+CB113+CB127+CB141+CB155+CB169+CB183+CB197+CB211+CB225+CB239+CB253+CB267+CB281+CB295+CB309+CB323+CB337</f>
        <v>27130.029999999995</v>
      </c>
      <c r="CD344" s="360">
        <f>SUM(CE344:CG344)</f>
        <v>123201520</v>
      </c>
      <c r="CE344" s="359">
        <f>+CE15+CE29+CE43+CE57+CE71+CE85+CE99+CE113+CE127+CE141+CE155+CE169+CE183+CE197+CE211+CE225+CE239+CE253+CE267+CE281+CE295+CE309+CE323+CE337</f>
        <v>53992215</v>
      </c>
      <c r="CF344" s="358">
        <f>+CF15+CF29+CF43+CF57+CF71+CF85+CF99+CF113+CF127+CF141+CF155+CF169+CF183+CF197+CF211+CF225+CF239+CF253+CF267+CF281+CF295+CF309+CF323+CF337</f>
        <v>30763339</v>
      </c>
      <c r="CG344" s="357">
        <f>+CG15+CG29+CG43+CG57+CG71+CG85+CG99+CG113+CG127+CG141+CG155+CG169+CG183+CG197+CG211+CG225+CG239+CG253+CG267+CG281+CG295+CG309+CG323+CG337</f>
        <v>38445966</v>
      </c>
      <c r="CJ344" s="360">
        <f>SUM(CK344:CM344)</f>
        <v>243994.17999999996</v>
      </c>
      <c r="CK344" s="359">
        <f>+CK15+CK29+CK43+CK57+CK71+CK85+CK99+CK113+CK127+CK141+CK155+CK169+CK183+CK197+CK211+CK225+CK239+CK253+CK267+CK281+CK295+CK309+CK323+CK337</f>
        <v>156178.99</v>
      </c>
      <c r="CL344" s="358">
        <f>+CL15+CL29+CL43+CL57+CL71+CL85+CL99+CL113+CL127+CL141+CL155+CL169+CL183+CL197+CL211+CL225+CL239+CL253+CL267+CL281+CL295+CL309+CL323+CL337</f>
        <v>60682.05</v>
      </c>
      <c r="CM344" s="357">
        <f>+CM15+CM29+CM43+CM57+CM71+CM85+CM99+CM113+CM127+CM141+CM155+CM169+CM183+CM197+CM211+CM225+CM239+CM253+CM267+CM281+CM295+CM309+CM323+CM337</f>
        <v>27133.139999999996</v>
      </c>
      <c r="CO344" s="360">
        <f>SUM(CP344:CR344)</f>
        <v>125048015</v>
      </c>
      <c r="CP344" s="359">
        <f>+CP15+CP29+CP43+CP57+CP71+CP85+CP99+CP113+CP127+CP141+CP155+CP169+CP183+CP197+CP211+CP225+CP239+CP253+CP267+CP281+CP295+CP309+CP323+CP337</f>
        <v>53333562</v>
      </c>
      <c r="CQ344" s="358">
        <f>+CQ15+CQ29+CQ43+CQ57+CQ71+CQ85+CQ99+CQ113+CQ127+CQ141+CQ155+CQ169+CQ183+CQ197+CQ211+CQ225+CQ239+CQ253+CQ267+CQ281+CQ295+CQ309+CQ323+CQ337</f>
        <v>33264080</v>
      </c>
      <c r="CR344" s="357">
        <f>+CR15+CR29+CR43+CR57+CR71+CR85+CR99+CR113+CR127+CR141+CR155+CR169+CR183+CR197+CR211+CR225+CR239+CR253+CR267+CR281+CR295+CR309+CR323+CR337</f>
        <v>38450373</v>
      </c>
    </row>
    <row r="345" spans="1:96" ht="13.5" thickBot="1" x14ac:dyDescent="0.25">
      <c r="C345" s="310">
        <f>SUM(C342:C344)</f>
        <v>2689294.0322206165</v>
      </c>
      <c r="D345" s="356">
        <f>+D17+D31+D45+D59+D73+D87+D101+D115+D129+D143+D157+D171+D185+D199+D213+D227+D241+D255+D269+D283+D297+D311+D325+D339</f>
        <v>2001913.9436846352</v>
      </c>
      <c r="E345" s="355">
        <f>+E17+E31+E45+E59+E73+E87+E101+E115+E129+E143+E157+E171+E185+E199+E213+E227+E241+E255+E269+E283+E297+E311+E325+E339</f>
        <v>471110.6743492111</v>
      </c>
      <c r="F345" s="354">
        <f>+F17+F31+F45+F59+F73+F87+F101+F115+F129+F143+F157+F171+F185+F199+F213+F227+F241+F255+F269+F283+F297+F311+F325+F339</f>
        <v>216269.4141867705</v>
      </c>
      <c r="H345" s="310">
        <f>SUM(H342:H344)</f>
        <v>709977280</v>
      </c>
      <c r="I345" s="356">
        <f>+I17+I31+I45+I59+I73+I87+I101+I115+I129+I143+I157+I171+I185+I199+I213+I227+I241+I255+I269+I283+I297+I311+I325+I339</f>
        <v>360474544</v>
      </c>
      <c r="J345" s="355">
        <f>+J17+J31+J45+J59+J73+J87+J101+J115+J129+J143+J157+J171+J185+J199+J213+J227+J241+J255+J269+J283+J297+J311+J325+J339</f>
        <v>172303058</v>
      </c>
      <c r="K345" s="354">
        <f>+K17+K31+K45+K59+K73+K87+K101+K115+K129+K143+K157+K171+K185+K199+K213+K227+K241+K255+K269+K283+K297+K311+K325+K339</f>
        <v>177199678</v>
      </c>
      <c r="N345" s="310">
        <f>SUM(N342:N344)</f>
        <v>2720600.2539235265</v>
      </c>
      <c r="O345" s="356">
        <f>+O17+O31+O45+O59+O73+O87+O101+O115+O129+O143+O157+O171+O185+O199+O213+O227+O241+O255+O269+O283+O297+O311+O325+O339</f>
        <v>2022138.781972206</v>
      </c>
      <c r="P345" s="355">
        <f>+P17+P31+P45+P59+P73+P87+P101+P115+P129+P143+P157+P171+P185+P199+P213+P227+P241+P255+P269+P283+P297+P311+P325+P339</f>
        <v>482682.37297108612</v>
      </c>
      <c r="Q345" s="354">
        <f>+Q17+Q31+Q45+Q59+Q73+Q87+Q101+Q115+Q129+Q143+Q157+Q171+Q185+Q199+Q213+Q227+Q241+Q255+Q269+Q283+Q297+Q311+Q325+Q339</f>
        <v>215779.09898023435</v>
      </c>
      <c r="S345" s="310">
        <f>SUM(S342:S344)</f>
        <v>717812588</v>
      </c>
      <c r="T345" s="356">
        <f>+T17+T31+T45+T59+T73+T87+T101+T115+T129+T143+T157+T171+T185+T199+T213+T227+T241+T255+T269+T283+T297+T311+T325+T339</f>
        <v>363491758</v>
      </c>
      <c r="U345" s="355">
        <f>+U17+U31+U45+U59+U73+U87+U101+U115+U129+U143+U157+U171+U185+U199+U213+U227+U241+U255+U269+U283+U297+U311+U325+U339</f>
        <v>177400388</v>
      </c>
      <c r="V345" s="354">
        <f>+V17+V31+V45+V59+V73+V87+V101+V115+V129+V143+V157+V171+V185+V199+V213+V227+V241+V255+V269+V283+V297+V311+V325+V339</f>
        <v>176920442</v>
      </c>
      <c r="Y345" s="310">
        <f>SUM(Y342:Y344)</f>
        <v>2695127.4797203327</v>
      </c>
      <c r="Z345" s="356">
        <f>+Z17+Z31+Z45+Z59+Z73+Z87+Z101+Z115+Z129+Z143+Z157+Z171+Z185+Z199+Z213+Z227+Z241+Z255+Z269+Z283+Z297+Z311+Z325+Z339</f>
        <v>1994259.6109709998</v>
      </c>
      <c r="AA345" s="355">
        <f>+AA17+AA31+AA45+AA59+AA73+AA87+AA101+AA115+AA129+AA143+AA157+AA171+AA185+AA199+AA213+AA227+AA241+AA255+AA269+AA283+AA297+AA311+AA325+AA339</f>
        <v>489602.59698899998</v>
      </c>
      <c r="AB345" s="354">
        <f>+AB17+AB31+AB45+AB59+AB73+AB87+AB101+AB115+AB129+AB143+AB157+AB171+AB185+AB199+AB213+AB227+AB241+AB255+AB269+AB283+AB297+AB311+AB325+AB339</f>
        <v>211265.27176033333</v>
      </c>
      <c r="AD345" s="310">
        <f>SUM(AD342:AD344)</f>
        <v>713776716</v>
      </c>
      <c r="AE345" s="356">
        <f>+AE17+AE31+AE45+AE59+AE73+AE87+AE101+AE115+AE129+AE143+AE157+AE171+AE185+AE199+AE213+AE227+AE241+AE255+AE269+AE283+AE297+AE311+AE325+AE339</f>
        <v>358325048</v>
      </c>
      <c r="AF345" s="355">
        <f>+AF17+AF31+AF45+AF59+AF73+AF87+AF101+AF115+AF129+AF143+AF157+AF171+AF185+AF199+AF213+AF227+AF241+AF255+AF269+AF283+AF297+AF311+AF325+AF339</f>
        <v>181223439</v>
      </c>
      <c r="AG345" s="354">
        <f>+AG17+AG31+AG45+AG59+AG73+AG87+AG101+AG115+AG129+AG143+AG157+AG171+AG185+AG199+AG213+AG227+AG241+AG255+AG269+AG283+AG297+AG311+AG325+AG339</f>
        <v>174228229</v>
      </c>
      <c r="AJ345" s="310">
        <f>SUM(AJ342:AJ344)</f>
        <v>-25472.774203193425</v>
      </c>
      <c r="AK345" s="356">
        <f>+AK17+AK31+AK45+AK59+AK73+AK87+AK101+AK115+AK129+AK143+AK157+AK171+AK185+AK199+AK213+AK227+AK241+AK255+AK269+AK283+AK297+AK311+AK325+AK339</f>
        <v>-27879.171001206174</v>
      </c>
      <c r="AL345" s="355">
        <f>+AL17+AL31+AL45+AL59+AL73+AL87+AL101+AL115+AL129+AL143+AL157+AL171+AL185+AL199+AL213+AL227+AL241+AL255+AL269+AL283+AL297+AL311+AL325+AL339</f>
        <v>6920.2240179137807</v>
      </c>
      <c r="AM345" s="354">
        <f>+AM17+AM31+AM45+AM59+AM73+AM87+AM101+AM115+AM129+AM143+AM157+AM171+AM185+AM199+AM213+AM227+AM241+AM255+AM269+AM283+AM297+AM311+AM325+AM339</f>
        <v>-4513.8272199010335</v>
      </c>
      <c r="AR345" s="310">
        <f>SUM(AR342:AR344)</f>
        <v>2612868.9981032689</v>
      </c>
      <c r="AS345" s="356">
        <f>+AS17+AS31+AS45+AS59+AS73+AS87+AS101+AS115+AS129+AS143+AS157+AS171+AS185+AS199+AS213+AS227+AS241+AS255+AS269+AS283+AS297+AS311+AS325+AS339</f>
        <v>1942753.429868286</v>
      </c>
      <c r="AT345" s="355">
        <f>+AT17+AT31+AT45+AT59+AT73+AT87+AT101+AT115+AT129+AT143+AT157+AT171+AT185+AT199+AT213+AT227+AT241+AT255+AT269+AT283+AT297+AT311+AT325+AT339</f>
        <v>457453.98743437463</v>
      </c>
      <c r="AU345" s="354">
        <f>+AU17+AU31+AU45+AU59+AU73+AU87+AU101+AU115+AU129+AU143+AU157+AU171+AU185+AU199+AU213+AU227+AU241+AU255+AU269+AU283+AU297+AU311+AU325+AU339</f>
        <v>212661.58080060841</v>
      </c>
      <c r="AW345" s="310">
        <f>SUM(AW342:AW344)</f>
        <v>691524423</v>
      </c>
      <c r="AX345" s="356">
        <f>+AX17+AX31+AX45+AX59+AX73+AX87+AX101+AX115+AX129+AX143+AX157+AX171+AX185+AX199+AX213+AX227+AX241+AX255+AX269+AX283+AX297+AX311+AX325+AX339</f>
        <v>349902154</v>
      </c>
      <c r="AY345" s="355">
        <f>+AY17+AY31+AY45+AY59+AY73+AY87+AY101+AY115+AY129+AY143+AY157+AY171+AY185+AY199+AY213+AY227+AY241+AY255+AY269+AY283+AY297+AY311+AY325+AY339</f>
        <v>166839707</v>
      </c>
      <c r="AZ345" s="354">
        <f>+AZ17+AZ31+AZ45+AZ59+AZ73+AZ87+AZ101+AZ115+AZ129+AZ143+AZ157+AZ171+AZ185+AZ199+AZ213+AZ227+AZ241+AZ255+AZ269+AZ283+AZ297+AZ311+AZ325+AZ339</f>
        <v>174782562</v>
      </c>
      <c r="BC345" s="310">
        <f>SUM(BC342:BC344)</f>
        <v>2717932.6211895808</v>
      </c>
      <c r="BD345" s="356">
        <f>+BD17+BD31+BD45+BD59+BD73+BD87+BD101+BD115+BD129+BD143+BD157+BD171+BD185+BD199+BD213+BD227+BD241+BD255+BD269+BD283+BD297+BD311+BD325+BD339</f>
        <v>2024009.7014836187</v>
      </c>
      <c r="BE345" s="355">
        <f>+BE17+BE31+BE45+BE59+BE73+BE87+BE101+BE115+BE129+BE143+BE157+BE171+BE185+BE199+BE213+BE227+BE241+BE255+BE269+BE283+BE297+BE311+BE325+BE339</f>
        <v>475502.82794625853</v>
      </c>
      <c r="BF345" s="354">
        <f>+BF17+BF31+BF45+BF59+BF73+BF87+BF101+BF115+BF129+BF143+BF157+BF171+BF185+BF199+BF213+BF227+BF241+BF255+BF269+BF283+BF297+BF311+BF325+BF339</f>
        <v>218420.09175970309</v>
      </c>
      <c r="BH345" s="310">
        <f>SUM(BH342:BH344)</f>
        <v>716058775</v>
      </c>
      <c r="BI345" s="356">
        <f>+BI17+BI31+BI45+BI59+BI73+BI87+BI101+BI115+BI129+BI143+BI157+BI171+BI185+BI199+BI213+BI227+BI241+BI255+BI269+BI283+BI297+BI311+BI325+BI339</f>
        <v>364508414</v>
      </c>
      <c r="BJ345" s="355">
        <f>+BJ17+BJ31+BJ45+BJ59+BJ73+BJ87+BJ101+BJ115+BJ129+BJ143+BJ157+BJ171+BJ185+BJ199+BJ213+BJ227+BJ241+BJ255+BJ269+BJ283+BJ297+BJ311+BJ325+BJ339</f>
        <v>173391120</v>
      </c>
      <c r="BK345" s="354">
        <f>+BK17+BK31+BK45+BK59+BK73+BK87+BK101+BK115+BK129+BK143+BK157+BK171+BK185+BK199+BK213+BK227+BK241+BK255+BK269+BK283+BK297+BK311+BK325+BK339</f>
        <v>178159241</v>
      </c>
      <c r="BN345" s="310">
        <f>SUM(BN342:BN344)</f>
        <v>2737080.4773689993</v>
      </c>
      <c r="BO345" s="356">
        <f>+BO17+BO31+BO45+BO59+BO73+BO87+BO101+BO115+BO129+BO143+BO157+BO171+BO185+BO199+BO213+BO227+BO241+BO255+BO269+BO283+BO297+BO311+BO325+BO339</f>
        <v>2038978.699702</v>
      </c>
      <c r="BP345" s="355">
        <f>+BP17+BP31+BP45+BP59+BP73+BP87+BP101+BP115+BP129+BP143+BP157+BP171+BP185+BP199+BP213+BP227+BP241+BP255+BP269+BP283+BP297+BP311+BP325+BP339</f>
        <v>480375.20766700007</v>
      </c>
      <c r="BQ345" s="354">
        <f>+BQ17+BQ31+BQ45+BQ59+BQ73+BQ87+BQ101+BQ115+BQ129+BQ143+BQ157+BQ171+BQ185+BQ199+BQ213+BQ227+BQ241+BQ255+BQ269+BQ283+BQ297+BQ311+BQ325+BQ339</f>
        <v>217726.57</v>
      </c>
      <c r="BS345" s="310">
        <f>SUM(BS342:BS344)</f>
        <v>722348643</v>
      </c>
      <c r="BT345" s="356">
        <f>+BT17+BT31+BT45+BT59+BT73+BT87+BT101+BT115+BT129+BT143+BT157+BT171+BT185+BT199+BT213+BT227+BT241+BT255+BT269+BT283+BT297+BT311+BT325+BT339</f>
        <v>367013065</v>
      </c>
      <c r="BU345" s="355">
        <f>+BU17+BU31+BU45+BU59+BU73+BU87+BU101+BU115+BU129+BU143+BU157+BU171+BU185+BU199+BU213+BU227+BU241+BU255+BU269+BU283+BU297+BU311+BU325+BU339</f>
        <v>176678348</v>
      </c>
      <c r="BV345" s="354">
        <f>+BV17+BV31+BV45+BV59+BV73+BV87+BV101+BV115+BV129+BV143+BV157+BV171+BV185+BV199+BV213+BV227+BV241+BV255+BV269+BV283+BV297+BV311+BV325+BV339</f>
        <v>178657230</v>
      </c>
      <c r="BY345" s="310">
        <f>SUM(BY342:BY344)</f>
        <v>2706787.6632119999</v>
      </c>
      <c r="BZ345" s="356">
        <f>+BZ17+BZ31+BZ45+BZ59+BZ73+BZ87+BZ101+BZ115+BZ129+BZ143+BZ157+BZ171+BZ185+BZ199+BZ213+BZ227+BZ241+BZ255+BZ269+BZ283+BZ297+BZ311+BZ325+BZ339</f>
        <v>2003427.9447309999</v>
      </c>
      <c r="CA345" s="355">
        <f>+CA17+CA31+CA45+CA59+CA73+CA87+CA101+CA115+CA129+CA143+CA157+CA171+CA185+CA199+CA213+CA227+CA241+CA255+CA269+CA283+CA297+CA311+CA325+CA339</f>
        <v>492169.08329999994</v>
      </c>
      <c r="CB345" s="354">
        <f>+CB17+CB31+CB45+CB59+CB73+CB87+CB101+CB115+CB129+CB143+CB157+CB171+CB185+CB199+CB213+CB227+CB241+CB255+CB269+CB283+CB297+CB311+CB325+CB339</f>
        <v>211190.63518100002</v>
      </c>
      <c r="CD345" s="310">
        <f>SUM(CD342:CD344)</f>
        <v>715030346</v>
      </c>
      <c r="CE345" s="356">
        <f>+CE17+CE31+CE45+CE59+CE73+CE87+CE101+CE115+CE129+CE143+CE157+CE171+CE185+CE199+CE213+CE227+CE241+CE255+CE269+CE283+CE297+CE311+CE325+CE339</f>
        <v>358953798</v>
      </c>
      <c r="CF345" s="355">
        <f>+CF17+CF31+CF45+CF59+CF73+CF87+CF101+CF115+CF129+CF143+CF157+CF171+CF185+CF199+CF213+CF227+CF241+CF255+CF269+CF283+CF297+CF311+CF325+CF339</f>
        <v>182131694</v>
      </c>
      <c r="CG345" s="354">
        <f>+CG17+CG31+CG45+CG59+CG73+CG87+CG101+CG115+CG129+CG143+CG157+CG171+CG185+CG199+CG213+CG227+CG241+CG255+CG269+CG283+CG297+CG311+CG325+CG339</f>
        <v>173944854</v>
      </c>
      <c r="CJ345" s="310">
        <f>SUM(CJ342:CJ344)</f>
        <v>2641514.2985800002</v>
      </c>
      <c r="CK345" s="356">
        <f>+CK17+CK31+CK45+CK59+CK73+CK87+CK101+CK115+CK129+CK143+CK157+CK171+CK185+CK199+CK213+CK227+CK241+CK255+CK269+CK283+CK297+CK311+CK325+CK339</f>
        <v>1940372.1884799998</v>
      </c>
      <c r="CL345" s="355">
        <f>+CL17+CL31+CL45+CL59+CL73+CL87+CL101+CL115+CL129+CL143+CL157+CL171+CL185+CL199+CL213+CL227+CL241+CL255+CL269+CL283+CL297+CL311+CL325+CL339</f>
        <v>496263.49999999994</v>
      </c>
      <c r="CM345" s="354">
        <f>+CM17+CM31+CM45+CM59+CM73+CM87+CM101+CM115+CM129+CM143+CM157+CM171+CM185+CM199+CM213+CM227+CM241+CM255+CM269+CM283+CM297+CM311+CM325+CM339</f>
        <v>204878.61009999999</v>
      </c>
      <c r="CO345" s="310">
        <f>SUM(CO342:CO344)</f>
        <v>703951164</v>
      </c>
      <c r="CP345" s="356">
        <f>+CP17+CP31+CP45+CP59+CP73+CP87+CP101+CP115+CP129+CP143+CP157+CP171+CP185+CP199+CP213+CP227+CP241+CP255+CP269+CP283+CP297+CP311+CP325+CP339</f>
        <v>349008286</v>
      </c>
      <c r="CQ345" s="355">
        <f>+CQ17+CQ31+CQ45+CQ59+CQ73+CQ87+CQ101+CQ115+CQ129+CQ143+CQ157+CQ171+CQ185+CQ199+CQ213+CQ227+CQ241+CQ255+CQ269+CQ283+CQ297+CQ311+CQ325+CQ339</f>
        <v>184860272</v>
      </c>
      <c r="CR345" s="354">
        <f>+CR17+CR31+CR45+CR59+CR73+CR87+CR101+CR115+CR129+CR143+CR157+CR171+CR185+CR199+CR213+CR227+CR241+CR255+CR269+CR283+CR297+CR311+CR325+CR339</f>
        <v>170082606</v>
      </c>
    </row>
    <row r="346" spans="1:96" ht="13.5" thickBot="1" x14ac:dyDescent="0.25">
      <c r="F346" s="353">
        <f>+F18+F32+F46+F60+F74+F88+F102+F116+F130+F144+F158+F172+F186+F200+F214+F228+F242+F256+F270+F284+F298+F312+F326+F340</f>
        <v>2689294.032220616</v>
      </c>
      <c r="K346" s="353">
        <f>+K18+K32+K46+K60+K74+K88+K102+K116+K130+K144+K158+K172+K186+K200+K214+K228+K242+K256+K270+K284+K298+K312+K326+K340</f>
        <v>709977280</v>
      </c>
      <c r="Q346" s="353">
        <f>+Q18+Q32+Q46+Q60+Q74+Q88+Q102+Q116+Q130+Q144+Q158+Q172+Q186+Q200+Q214+Q228+Q242+Q256+Q270+Q284+Q298+Q312+Q326+Q340</f>
        <v>2720600.2539235265</v>
      </c>
      <c r="V346" s="353">
        <f>+V18+V32+V46+V60+V74+V88+V102+V116+V130+V144+V158+V172+V186+V200+V214+V228+V242+V256+V270+V284+V298+V312+V326+V340</f>
        <v>717812588</v>
      </c>
      <c r="AB346" s="353">
        <f>+AB18+AB32+AB46+AB60+AB74+AB88+AB102+AB116+AB130+AB144+AB158+AB172+AB186+AB200+AB214+AB228+AB242+AB256+AB270+AB284+AB298+AB312+AB326+AB340</f>
        <v>2695127.4797203327</v>
      </c>
      <c r="AG346" s="353">
        <f>+AG18+AG32+AG46+AG60+AG74+AG88+AG102+AG116+AG130+AG144+AG158+AG172+AG186+AG200+AG214+AG228+AG242+AG256+AG270+AG284+AG298+AG312+AG326+AG340</f>
        <v>713776716</v>
      </c>
      <c r="AM346" s="353">
        <f>+AM18+AM32+AM46+AM60+AM74+AM88+AM102+AM116+AM130+AM144+AM158+AM172+AM186+AM200+AM214+AM228+AM242+AM256+AM270+AM284+AM298+AM312+AM326+AM340</f>
        <v>-25472.774203193421</v>
      </c>
      <c r="AO346" s="310">
        <f>AG346-V346</f>
        <v>-4035872</v>
      </c>
      <c r="AU346" s="353">
        <f>+AU18+AU32+AU46+AU60+AU74+AU88+AU102+AU116+AU130+AU144+AU158+AU172+AU186+AU200+AU214+AU228+AU242+AU256+AU270+AU284+AU298+AU312+AU326+AU340</f>
        <v>2612868.9981032689</v>
      </c>
      <c r="AZ346" s="353">
        <f>+AZ18+AZ32+AZ46+AZ60+AZ74+AZ88+AZ102+AZ116+AZ130+AZ144+AZ158+AZ172+AZ186+AZ200+AZ214+AZ228+AZ242+AZ256+AZ270+AZ284+AZ298+AZ312+AZ326+AZ340</f>
        <v>691524423</v>
      </c>
      <c r="BF346" s="353">
        <f>+BF18+BF32+BF46+BF60+BF74+BF88+BF102+BF116+BF130+BF144+BF158+BF172+BF186+BF200+BF214+BF228+BF242+BF256+BF270+BF284+BF298+BF312+BF326+BF340</f>
        <v>2717932.6211895798</v>
      </c>
      <c r="BK346" s="353">
        <f>+BK18+BK32+BK46+BK60+BK74+BK88+BK102+BK116+BK130+BK144+BK158+BK172+BK186+BK200+BK214+BK228+BK242+BK256+BK270+BK284+BK298+BK312+BK326+BK340</f>
        <v>716058775</v>
      </c>
      <c r="BQ346" s="353">
        <f>+BQ18+BQ32+BQ46+BQ60+BQ74+BQ88+BQ102+BQ116+BQ130+BQ144+BQ158+BQ172+BQ186+BQ200+BQ214+BQ228+BQ242+BQ256+BQ270+BQ284+BQ298+BQ312+BQ326+BQ340</f>
        <v>2737080.4773689997</v>
      </c>
      <c r="BV346" s="353">
        <f>+BV18+BV32+BV46+BV60+BV74+BV88+BV102+BV116+BV130+BV144+BV158+BV172+BV186+BV200+BV214+BV228+BV242+BV256+BV270+BV284+BV298+BV312+BV326+BV340</f>
        <v>722348643</v>
      </c>
      <c r="CB346" s="353">
        <f>+CB18+CB32+CB46+CB60+CB74+CB88+CB102+CB116+CB130+CB144+CB158+CB172+CB186+CB200+CB214+CB228+CB242+CB256+CB270+CB284+CB298+CB312+CB326+CB340</f>
        <v>2706787.6632120004</v>
      </c>
      <c r="CG346" s="353">
        <f>+CG18+CG32+CG46+CG60+CG74+CG88+CG102+CG116+CG130+CG144+CG158+CG172+CG186+CG200+CG214+CG228+CG242+CG256+CG270+CG284+CG298+CG312+CG326+CG340</f>
        <v>715030346</v>
      </c>
      <c r="CM346" s="353">
        <f>+CM18+CM32+CM46+CM60+CM74+CM88+CM102+CM116+CM130+CM144+CM158+CM172+CM186+CM200+CM214+CM228+CM242+CM256+CM270+CM284+CM298+CM312+CM326+CM340</f>
        <v>2641514.2985799997</v>
      </c>
      <c r="CR346" s="353">
        <f>+CR18+CR32+CR46+CR60+CR74+CR88+CR102+CR116+CR130+CR144+CR158+CR172+CR186+CR200+CR214+CR228+CR242+CR256+CR270+CR284+CR298+CR312+CR326+CR340</f>
        <v>703951164</v>
      </c>
    </row>
    <row r="347" spans="1:96" x14ac:dyDescent="0.2">
      <c r="F347" s="352"/>
      <c r="O347" s="11" t="s">
        <v>266</v>
      </c>
      <c r="Q347" s="352">
        <f>Q346/F346-1</f>
        <v>1.1641055729804339E-2</v>
      </c>
      <c r="Z347" s="11" t="s">
        <v>266</v>
      </c>
      <c r="AB347" s="352">
        <f>AB346/Q346-1</f>
        <v>-9.3629242908649379E-3</v>
      </c>
      <c r="AM347" s="352"/>
    </row>
    <row r="348" spans="1:96" x14ac:dyDescent="0.2">
      <c r="C348" s="351">
        <f>C342/C$345</f>
        <v>0.73343002525474732</v>
      </c>
      <c r="N348" s="351">
        <f>N342/N$345</f>
        <v>0.73419275977637355</v>
      </c>
      <c r="Y348" s="351">
        <f>Y342/Y$345</f>
        <v>0.73174690877441484</v>
      </c>
      <c r="AJ348" s="351">
        <f>AJ342/AJ$345</f>
        <v>0.99297416277934447</v>
      </c>
    </row>
    <row r="349" spans="1:96" x14ac:dyDescent="0.2">
      <c r="C349" s="351">
        <f>C343/C$345</f>
        <v>0.17759053566811644</v>
      </c>
      <c r="N349" s="351">
        <f>N343/N$345</f>
        <v>0.17665675321349888</v>
      </c>
      <c r="Y349" s="351">
        <f>Y343/Y$345</f>
        <v>0.17760551223783691</v>
      </c>
      <c r="AJ349" s="351">
        <f>AJ343/AJ$345</f>
        <v>7.6274027024009997E-2</v>
      </c>
    </row>
    <row r="350" spans="1:96" x14ac:dyDescent="0.2">
      <c r="C350" s="351">
        <f>C344/C$345</f>
        <v>8.8979439077136291E-2</v>
      </c>
      <c r="N350" s="351">
        <f>N344/N$345</f>
        <v>8.9150487010127635E-2</v>
      </c>
      <c r="Y350" s="351">
        <f>Y344/Y$345</f>
        <v>9.0647578987748348E-2</v>
      </c>
      <c r="AJ350" s="351">
        <f>AJ344/AJ$345</f>
        <v>-6.9248189803354523E-2</v>
      </c>
    </row>
    <row r="352" spans="1:96" x14ac:dyDescent="0.2">
      <c r="AM352" s="350"/>
    </row>
  </sheetData>
  <mergeCells count="1073">
    <mergeCell ref="BB322:BB324"/>
    <mergeCell ref="BB316:BB318"/>
    <mergeCell ref="BX322:BX324"/>
    <mergeCell ref="BM249:BM251"/>
    <mergeCell ref="BX263:BX265"/>
    <mergeCell ref="BX249:BX251"/>
    <mergeCell ref="BB319:BB321"/>
    <mergeCell ref="BM274:BM276"/>
    <mergeCell ref="BZ244:CB244"/>
    <mergeCell ref="BI230:BK230"/>
    <mergeCell ref="BI244:BK244"/>
    <mergeCell ref="CI134:CI136"/>
    <mergeCell ref="CI137:CI139"/>
    <mergeCell ref="CI140:CI142"/>
    <mergeCell ref="BI328:BK328"/>
    <mergeCell ref="BI90:BK90"/>
    <mergeCell ref="BI76:BK76"/>
    <mergeCell ref="BD272:BF272"/>
    <mergeCell ref="BO272:BQ272"/>
    <mergeCell ref="CI277:CI279"/>
    <mergeCell ref="BM238:BM240"/>
    <mergeCell ref="BD244:BF244"/>
    <mergeCell ref="BB204:BB206"/>
    <mergeCell ref="BI188:BK188"/>
    <mergeCell ref="BM190:BM192"/>
    <mergeCell ref="BZ188:CB188"/>
    <mergeCell ref="BX190:BX192"/>
    <mergeCell ref="BM176:BM178"/>
    <mergeCell ref="BX179:BX181"/>
    <mergeCell ref="BX182:BX184"/>
    <mergeCell ref="CI179:CI181"/>
    <mergeCell ref="CI182:CI184"/>
    <mergeCell ref="BI62:BK62"/>
    <mergeCell ref="BI48:BK48"/>
    <mergeCell ref="BI34:BK34"/>
    <mergeCell ref="BI20:BK20"/>
    <mergeCell ref="BI6:BK6"/>
    <mergeCell ref="BT90:BV90"/>
    <mergeCell ref="BT76:BV76"/>
    <mergeCell ref="CP314:CR314"/>
    <mergeCell ref="CP300:CR300"/>
    <mergeCell ref="CP286:CR286"/>
    <mergeCell ref="CP272:CR272"/>
    <mergeCell ref="CP258:CR258"/>
    <mergeCell ref="CP244:CR244"/>
    <mergeCell ref="BD314:BF314"/>
    <mergeCell ref="AK146:AM146"/>
    <mergeCell ref="AI148:AI150"/>
    <mergeCell ref="AI221:AI223"/>
    <mergeCell ref="BO216:BQ216"/>
    <mergeCell ref="AQ218:AQ220"/>
    <mergeCell ref="BB218:BB220"/>
    <mergeCell ref="BM218:BM220"/>
    <mergeCell ref="BZ216:CB216"/>
    <mergeCell ref="BX165:BX167"/>
    <mergeCell ref="BX168:BX170"/>
    <mergeCell ref="BX176:BX178"/>
    <mergeCell ref="CK174:CM174"/>
    <mergeCell ref="CI176:CI178"/>
    <mergeCell ref="CK188:CM188"/>
    <mergeCell ref="AQ154:AQ156"/>
    <mergeCell ref="BB154:BB156"/>
    <mergeCell ref="CK160:CM160"/>
    <mergeCell ref="AI53:AI55"/>
    <mergeCell ref="AI56:AI58"/>
    <mergeCell ref="AK62:AM62"/>
    <mergeCell ref="AI249:AI251"/>
    <mergeCell ref="AI252:AI254"/>
    <mergeCell ref="AK258:AM258"/>
    <mergeCell ref="BM235:BM237"/>
    <mergeCell ref="CI252:CI254"/>
    <mergeCell ref="CI238:CI240"/>
    <mergeCell ref="CI235:CI237"/>
    <mergeCell ref="CI266:CI268"/>
    <mergeCell ref="CI263:CI265"/>
    <mergeCell ref="CI249:CI251"/>
    <mergeCell ref="AQ249:AQ251"/>
    <mergeCell ref="BB249:BB251"/>
    <mergeCell ref="AK216:AM216"/>
    <mergeCell ref="CI232:CI234"/>
    <mergeCell ref="CI221:CI223"/>
    <mergeCell ref="CI224:CI226"/>
    <mergeCell ref="BX221:BX223"/>
    <mergeCell ref="BO230:BQ230"/>
    <mergeCell ref="BM232:BM234"/>
    <mergeCell ref="AQ235:AQ237"/>
    <mergeCell ref="AI98:AI100"/>
    <mergeCell ref="BO258:BQ258"/>
    <mergeCell ref="BT258:BV258"/>
    <mergeCell ref="BM221:BM223"/>
    <mergeCell ref="CI246:CI248"/>
    <mergeCell ref="BO244:BQ244"/>
    <mergeCell ref="BZ230:CB230"/>
    <mergeCell ref="BX246:BX248"/>
    <mergeCell ref="BX238:BX240"/>
    <mergeCell ref="AI260:AI262"/>
    <mergeCell ref="AS328:AU328"/>
    <mergeCell ref="BD328:BF328"/>
    <mergeCell ref="BO328:BQ328"/>
    <mergeCell ref="D328:F328"/>
    <mergeCell ref="X319:X321"/>
    <mergeCell ref="BX336:BX338"/>
    <mergeCell ref="X330:X332"/>
    <mergeCell ref="X333:X335"/>
    <mergeCell ref="X336:X338"/>
    <mergeCell ref="AI319:AI321"/>
    <mergeCell ref="AI322:AI324"/>
    <mergeCell ref="AK328:AM328"/>
    <mergeCell ref="AI330:AI332"/>
    <mergeCell ref="CI330:CI332"/>
    <mergeCell ref="CI336:CI338"/>
    <mergeCell ref="BX330:BX332"/>
    <mergeCell ref="BT328:BV328"/>
    <mergeCell ref="CI319:CI321"/>
    <mergeCell ref="AQ330:AQ332"/>
    <mergeCell ref="BB330:BB332"/>
    <mergeCell ref="AQ333:AQ335"/>
    <mergeCell ref="BB333:BB335"/>
    <mergeCell ref="BM333:BM335"/>
    <mergeCell ref="AQ336:AQ338"/>
    <mergeCell ref="BB336:BB338"/>
    <mergeCell ref="BM336:BM338"/>
    <mergeCell ref="BM330:BM332"/>
    <mergeCell ref="AX328:AZ328"/>
    <mergeCell ref="AI333:AI335"/>
    <mergeCell ref="AI336:AI338"/>
    <mergeCell ref="Z328:AB328"/>
    <mergeCell ref="AQ322:AQ324"/>
    <mergeCell ref="D314:F314"/>
    <mergeCell ref="X308:X310"/>
    <mergeCell ref="Z314:AB314"/>
    <mergeCell ref="AI308:AI310"/>
    <mergeCell ref="AK314:AM314"/>
    <mergeCell ref="AI316:AI318"/>
    <mergeCell ref="T328:V328"/>
    <mergeCell ref="T314:V314"/>
    <mergeCell ref="AE314:AG314"/>
    <mergeCell ref="M305:M307"/>
    <mergeCell ref="AQ308:AQ310"/>
    <mergeCell ref="B302:B304"/>
    <mergeCell ref="B336:B338"/>
    <mergeCell ref="M336:M338"/>
    <mergeCell ref="M330:M332"/>
    <mergeCell ref="B333:B335"/>
    <mergeCell ref="M333:M335"/>
    <mergeCell ref="X322:X324"/>
    <mergeCell ref="I328:K328"/>
    <mergeCell ref="O328:Q328"/>
    <mergeCell ref="AE328:AG328"/>
    <mergeCell ref="M319:M321"/>
    <mergeCell ref="B330:B332"/>
    <mergeCell ref="B319:B321"/>
    <mergeCell ref="O314:Q314"/>
    <mergeCell ref="AS314:AU314"/>
    <mergeCell ref="X316:X318"/>
    <mergeCell ref="AQ316:AQ318"/>
    <mergeCell ref="CI308:CI310"/>
    <mergeCell ref="BB308:BB310"/>
    <mergeCell ref="BM308:BM310"/>
    <mergeCell ref="M302:M304"/>
    <mergeCell ref="CI316:CI318"/>
    <mergeCell ref="B294:B296"/>
    <mergeCell ref="B305:B307"/>
    <mergeCell ref="M294:M296"/>
    <mergeCell ref="I314:K314"/>
    <mergeCell ref="B322:B324"/>
    <mergeCell ref="M322:M324"/>
    <mergeCell ref="M308:M310"/>
    <mergeCell ref="B308:B310"/>
    <mergeCell ref="B316:B318"/>
    <mergeCell ref="M316:M318"/>
    <mergeCell ref="BB302:BB304"/>
    <mergeCell ref="X294:X296"/>
    <mergeCell ref="Z300:AB300"/>
    <mergeCell ref="X302:X304"/>
    <mergeCell ref="X305:X307"/>
    <mergeCell ref="AQ294:AQ296"/>
    <mergeCell ref="BB294:BB296"/>
    <mergeCell ref="BM322:BM324"/>
    <mergeCell ref="BM316:BM318"/>
    <mergeCell ref="CI322:CI324"/>
    <mergeCell ref="BM319:BM321"/>
    <mergeCell ref="BO314:BQ314"/>
    <mergeCell ref="BT314:BV314"/>
    <mergeCell ref="AQ319:AQ321"/>
    <mergeCell ref="B274:B276"/>
    <mergeCell ref="M274:M276"/>
    <mergeCell ref="D272:F272"/>
    <mergeCell ref="O272:Q272"/>
    <mergeCell ref="O286:Q286"/>
    <mergeCell ref="D286:F286"/>
    <mergeCell ref="BM294:BM296"/>
    <mergeCell ref="CI294:CI296"/>
    <mergeCell ref="BD300:BF300"/>
    <mergeCell ref="AI305:AI307"/>
    <mergeCell ref="T300:V300"/>
    <mergeCell ref="AE300:AG300"/>
    <mergeCell ref="CI302:CI304"/>
    <mergeCell ref="AQ291:AQ293"/>
    <mergeCell ref="BB291:BB293"/>
    <mergeCell ref="BM291:BM293"/>
    <mergeCell ref="BZ300:CB300"/>
    <mergeCell ref="BX302:BX304"/>
    <mergeCell ref="BM302:BM304"/>
    <mergeCell ref="BB277:BB279"/>
    <mergeCell ref="AI280:AI282"/>
    <mergeCell ref="AK300:AM300"/>
    <mergeCell ref="AI302:AI304"/>
    <mergeCell ref="D300:F300"/>
    <mergeCell ref="O300:Q300"/>
    <mergeCell ref="I300:K300"/>
    <mergeCell ref="AX300:AZ300"/>
    <mergeCell ref="B291:B293"/>
    <mergeCell ref="M291:M293"/>
    <mergeCell ref="M288:M290"/>
    <mergeCell ref="CI288:CI290"/>
    <mergeCell ref="X291:X293"/>
    <mergeCell ref="AI288:AI290"/>
    <mergeCell ref="CI305:CI307"/>
    <mergeCell ref="B280:B282"/>
    <mergeCell ref="M280:M282"/>
    <mergeCell ref="BD286:BF286"/>
    <mergeCell ref="BO286:BQ286"/>
    <mergeCell ref="BM288:BM290"/>
    <mergeCell ref="B288:B290"/>
    <mergeCell ref="AK286:AM286"/>
    <mergeCell ref="AI291:AI293"/>
    <mergeCell ref="AI294:AI296"/>
    <mergeCell ref="BO300:BQ300"/>
    <mergeCell ref="AS300:AU300"/>
    <mergeCell ref="AQ305:AQ307"/>
    <mergeCell ref="BB305:BB307"/>
    <mergeCell ref="BM305:BM307"/>
    <mergeCell ref="AQ302:AQ304"/>
    <mergeCell ref="I286:K286"/>
    <mergeCell ref="BI286:BK286"/>
    <mergeCell ref="BI300:BK300"/>
    <mergeCell ref="BT286:BV286"/>
    <mergeCell ref="BT300:BV300"/>
    <mergeCell ref="T286:V286"/>
    <mergeCell ref="AE286:AG286"/>
    <mergeCell ref="CE300:CG300"/>
    <mergeCell ref="AQ288:AQ290"/>
    <mergeCell ref="BB288:BB290"/>
    <mergeCell ref="AS286:AU286"/>
    <mergeCell ref="Z286:AB286"/>
    <mergeCell ref="X288:X290"/>
    <mergeCell ref="X277:X279"/>
    <mergeCell ref="T272:V272"/>
    <mergeCell ref="AE272:AG272"/>
    <mergeCell ref="BM280:BM282"/>
    <mergeCell ref="AI277:AI279"/>
    <mergeCell ref="M263:M265"/>
    <mergeCell ref="AQ274:AQ276"/>
    <mergeCell ref="BB274:BB276"/>
    <mergeCell ref="AQ263:AQ265"/>
    <mergeCell ref="BB263:BB265"/>
    <mergeCell ref="M277:M279"/>
    <mergeCell ref="Z272:AB272"/>
    <mergeCell ref="X274:X276"/>
    <mergeCell ref="BM277:BM279"/>
    <mergeCell ref="X280:X282"/>
    <mergeCell ref="CI280:CI282"/>
    <mergeCell ref="BT272:BV272"/>
    <mergeCell ref="AI266:AI268"/>
    <mergeCell ref="AK272:AM272"/>
    <mergeCell ref="AI274:AI276"/>
    <mergeCell ref="AQ280:AQ282"/>
    <mergeCell ref="AQ266:AQ268"/>
    <mergeCell ref="BB266:BB268"/>
    <mergeCell ref="BM266:BM268"/>
    <mergeCell ref="BI272:BK272"/>
    <mergeCell ref="BB280:BB282"/>
    <mergeCell ref="AQ277:AQ279"/>
    <mergeCell ref="B266:B268"/>
    <mergeCell ref="M266:M268"/>
    <mergeCell ref="D258:F258"/>
    <mergeCell ref="O258:Q258"/>
    <mergeCell ref="BM263:BM265"/>
    <mergeCell ref="B263:B265"/>
    <mergeCell ref="X263:X265"/>
    <mergeCell ref="X266:X268"/>
    <mergeCell ref="AI263:AI265"/>
    <mergeCell ref="B260:B262"/>
    <mergeCell ref="M260:M262"/>
    <mergeCell ref="AX258:AZ258"/>
    <mergeCell ref="AS258:AU258"/>
    <mergeCell ref="BI258:BK258"/>
    <mergeCell ref="AQ260:AQ262"/>
    <mergeCell ref="BB260:BB262"/>
    <mergeCell ref="BM260:BM262"/>
    <mergeCell ref="I258:K258"/>
    <mergeCell ref="BD258:BF258"/>
    <mergeCell ref="B277:B279"/>
    <mergeCell ref="AS272:AU272"/>
    <mergeCell ref="B221:B223"/>
    <mergeCell ref="X221:X223"/>
    <mergeCell ref="X224:X226"/>
    <mergeCell ref="M221:M223"/>
    <mergeCell ref="BM252:BM254"/>
    <mergeCell ref="B218:B220"/>
    <mergeCell ref="M218:M220"/>
    <mergeCell ref="Z230:AB230"/>
    <mergeCell ref="B232:B234"/>
    <mergeCell ref="M232:M234"/>
    <mergeCell ref="D230:F230"/>
    <mergeCell ref="AQ224:AQ226"/>
    <mergeCell ref="BB224:BB226"/>
    <mergeCell ref="BM224:BM226"/>
    <mergeCell ref="BB235:BB237"/>
    <mergeCell ref="B249:B251"/>
    <mergeCell ref="M249:M251"/>
    <mergeCell ref="AS244:AU244"/>
    <mergeCell ref="D244:F244"/>
    <mergeCell ref="O244:Q244"/>
    <mergeCell ref="B246:B248"/>
    <mergeCell ref="M235:M237"/>
    <mergeCell ref="X249:X251"/>
    <mergeCell ref="AX244:AZ244"/>
    <mergeCell ref="BB252:BB254"/>
    <mergeCell ref="B252:B254"/>
    <mergeCell ref="B235:B237"/>
    <mergeCell ref="AK230:AM230"/>
    <mergeCell ref="AI232:AI234"/>
    <mergeCell ref="AQ252:AQ254"/>
    <mergeCell ref="B224:B226"/>
    <mergeCell ref="M224:M226"/>
    <mergeCell ref="AI238:AI240"/>
    <mergeCell ref="AK244:AM244"/>
    <mergeCell ref="B238:B240"/>
    <mergeCell ref="M238:M240"/>
    <mergeCell ref="AI246:AI248"/>
    <mergeCell ref="T230:V230"/>
    <mergeCell ref="T244:V244"/>
    <mergeCell ref="BX224:BX226"/>
    <mergeCell ref="BX232:BX234"/>
    <mergeCell ref="X232:X234"/>
    <mergeCell ref="X235:X237"/>
    <mergeCell ref="AI224:AI226"/>
    <mergeCell ref="M246:M248"/>
    <mergeCell ref="Z244:AB244"/>
    <mergeCell ref="X238:X240"/>
    <mergeCell ref="AQ246:AQ248"/>
    <mergeCell ref="BB246:BB248"/>
    <mergeCell ref="BM246:BM248"/>
    <mergeCell ref="X246:X248"/>
    <mergeCell ref="BT230:BV230"/>
    <mergeCell ref="BT244:BV244"/>
    <mergeCell ref="AI235:AI237"/>
    <mergeCell ref="BB232:BB234"/>
    <mergeCell ref="AS230:AU230"/>
    <mergeCell ref="BD230:BF230"/>
    <mergeCell ref="AQ238:AQ240"/>
    <mergeCell ref="BB238:BB240"/>
    <mergeCell ref="AX230:AZ230"/>
    <mergeCell ref="BX235:BX237"/>
    <mergeCell ref="B179:B181"/>
    <mergeCell ref="AI196:AI198"/>
    <mergeCell ref="BX193:BX195"/>
    <mergeCell ref="BX196:BX198"/>
    <mergeCell ref="BX218:BX220"/>
    <mergeCell ref="B210:B212"/>
    <mergeCell ref="M210:M212"/>
    <mergeCell ref="AQ207:AQ209"/>
    <mergeCell ref="BB207:BB209"/>
    <mergeCell ref="BM207:BM209"/>
    <mergeCell ref="B207:B209"/>
    <mergeCell ref="AX216:AZ216"/>
    <mergeCell ref="D216:F216"/>
    <mergeCell ref="Z216:AB216"/>
    <mergeCell ref="T216:V216"/>
    <mergeCell ref="AE216:AG216"/>
    <mergeCell ref="BX207:BX209"/>
    <mergeCell ref="BX210:BX212"/>
    <mergeCell ref="BI216:BK216"/>
    <mergeCell ref="AI207:AI209"/>
    <mergeCell ref="AI210:AI212"/>
    <mergeCell ref="AI218:AI220"/>
    <mergeCell ref="X218:X220"/>
    <mergeCell ref="I216:K216"/>
    <mergeCell ref="AS216:AU216"/>
    <mergeCell ref="AQ210:AQ212"/>
    <mergeCell ref="BB210:BB212"/>
    <mergeCell ref="BM210:BM212"/>
    <mergeCell ref="B204:B206"/>
    <mergeCell ref="BT202:BV202"/>
    <mergeCell ref="BT216:BV216"/>
    <mergeCell ref="AI190:AI192"/>
    <mergeCell ref="M204:M206"/>
    <mergeCell ref="X204:X206"/>
    <mergeCell ref="X207:X209"/>
    <mergeCell ref="X210:X212"/>
    <mergeCell ref="CI196:CI198"/>
    <mergeCell ref="CI193:CI195"/>
    <mergeCell ref="BO202:BQ202"/>
    <mergeCell ref="BM204:BM206"/>
    <mergeCell ref="BM193:BM195"/>
    <mergeCell ref="D202:F202"/>
    <mergeCell ref="O202:Q202"/>
    <mergeCell ref="AS202:AU202"/>
    <mergeCell ref="BD202:BF202"/>
    <mergeCell ref="M193:M195"/>
    <mergeCell ref="CI204:CI206"/>
    <mergeCell ref="AK202:AM202"/>
    <mergeCell ref="AI204:AI206"/>
    <mergeCell ref="T202:V202"/>
    <mergeCell ref="BZ202:CB202"/>
    <mergeCell ref="BX204:BX206"/>
    <mergeCell ref="BI202:BK202"/>
    <mergeCell ref="I202:K202"/>
    <mergeCell ref="Z202:AB202"/>
    <mergeCell ref="AX202:AZ202"/>
    <mergeCell ref="CI207:CI209"/>
    <mergeCell ref="CI210:CI212"/>
    <mergeCell ref="AI193:AI195"/>
    <mergeCell ref="BB196:BB198"/>
    <mergeCell ref="BM196:BM198"/>
    <mergeCell ref="CE202:CG202"/>
    <mergeCell ref="B196:B198"/>
    <mergeCell ref="M196:M198"/>
    <mergeCell ref="AQ193:AQ195"/>
    <mergeCell ref="BB193:BB195"/>
    <mergeCell ref="B193:B195"/>
    <mergeCell ref="AI168:AI170"/>
    <mergeCell ref="Z174:AB174"/>
    <mergeCell ref="AK174:AM174"/>
    <mergeCell ref="O174:Q174"/>
    <mergeCell ref="AQ168:AQ170"/>
    <mergeCell ref="X168:X170"/>
    <mergeCell ref="I174:K174"/>
    <mergeCell ref="B190:B192"/>
    <mergeCell ref="M190:M192"/>
    <mergeCell ref="T188:V188"/>
    <mergeCell ref="D188:F188"/>
    <mergeCell ref="O188:Q188"/>
    <mergeCell ref="Z188:AB188"/>
    <mergeCell ref="X190:X192"/>
    <mergeCell ref="X193:X195"/>
    <mergeCell ref="X196:X198"/>
    <mergeCell ref="X179:X181"/>
    <mergeCell ref="AI179:AI181"/>
    <mergeCell ref="AI182:AI184"/>
    <mergeCell ref="AK188:AM188"/>
    <mergeCell ref="AE174:AG174"/>
    <mergeCell ref="B182:B184"/>
    <mergeCell ref="M182:M184"/>
    <mergeCell ref="AQ179:AQ181"/>
    <mergeCell ref="BB190:BB192"/>
    <mergeCell ref="AI176:AI178"/>
    <mergeCell ref="T174:V174"/>
    <mergeCell ref="BD160:BF160"/>
    <mergeCell ref="BO160:BQ160"/>
    <mergeCell ref="BM179:BM181"/>
    <mergeCell ref="BT174:BV174"/>
    <mergeCell ref="BT188:BV188"/>
    <mergeCell ref="X182:X184"/>
    <mergeCell ref="BM182:BM184"/>
    <mergeCell ref="BB179:BB181"/>
    <mergeCell ref="BM168:BM170"/>
    <mergeCell ref="AQ165:AQ167"/>
    <mergeCell ref="BB165:BB167"/>
    <mergeCell ref="BM165:BM167"/>
    <mergeCell ref="AQ162:AQ164"/>
    <mergeCell ref="BZ174:CB174"/>
    <mergeCell ref="BT160:BV160"/>
    <mergeCell ref="BI160:BK160"/>
    <mergeCell ref="AQ182:AQ184"/>
    <mergeCell ref="BB182:BB184"/>
    <mergeCell ref="AS188:AU188"/>
    <mergeCell ref="BD188:BF188"/>
    <mergeCell ref="BO188:BQ188"/>
    <mergeCell ref="B165:B167"/>
    <mergeCell ref="M165:M167"/>
    <mergeCell ref="AS160:AU160"/>
    <mergeCell ref="D160:F160"/>
    <mergeCell ref="O160:Q160"/>
    <mergeCell ref="B168:B170"/>
    <mergeCell ref="AQ176:AQ178"/>
    <mergeCell ref="BB176:BB178"/>
    <mergeCell ref="AS174:AU174"/>
    <mergeCell ref="B162:B164"/>
    <mergeCell ref="M162:M164"/>
    <mergeCell ref="X162:X164"/>
    <mergeCell ref="X165:X167"/>
    <mergeCell ref="AI165:AI167"/>
    <mergeCell ref="AI151:AI153"/>
    <mergeCell ref="AI154:AI156"/>
    <mergeCell ref="Z160:AB160"/>
    <mergeCell ref="X151:X153"/>
    <mergeCell ref="AX174:AZ174"/>
    <mergeCell ref="B176:B178"/>
    <mergeCell ref="M176:M178"/>
    <mergeCell ref="M168:M170"/>
    <mergeCell ref="M151:M153"/>
    <mergeCell ref="AE160:AG160"/>
    <mergeCell ref="D174:F174"/>
    <mergeCell ref="B154:B156"/>
    <mergeCell ref="M154:M156"/>
    <mergeCell ref="AQ151:AQ153"/>
    <mergeCell ref="BB151:BB153"/>
    <mergeCell ref="D146:F146"/>
    <mergeCell ref="BI146:BK146"/>
    <mergeCell ref="T146:V146"/>
    <mergeCell ref="AE146:AG146"/>
    <mergeCell ref="X154:X156"/>
    <mergeCell ref="B112:B114"/>
    <mergeCell ref="M112:M114"/>
    <mergeCell ref="BM112:BM114"/>
    <mergeCell ref="BM123:BM125"/>
    <mergeCell ref="BD146:BF146"/>
    <mergeCell ref="BT132:BV132"/>
    <mergeCell ref="AQ140:AQ142"/>
    <mergeCell ref="B140:B142"/>
    <mergeCell ref="M140:M142"/>
    <mergeCell ref="AQ137:AQ139"/>
    <mergeCell ref="BB137:BB139"/>
    <mergeCell ref="BM137:BM139"/>
    <mergeCell ref="B137:B139"/>
    <mergeCell ref="X137:X139"/>
    <mergeCell ref="X140:X142"/>
    <mergeCell ref="BT146:BV146"/>
    <mergeCell ref="BB140:BB142"/>
    <mergeCell ref="BM140:BM142"/>
    <mergeCell ref="Z146:AB146"/>
    <mergeCell ref="BB148:BB150"/>
    <mergeCell ref="AS146:AU146"/>
    <mergeCell ref="BM151:BM153"/>
    <mergeCell ref="B151:B153"/>
    <mergeCell ref="BO146:BQ146"/>
    <mergeCell ref="BM148:BM150"/>
    <mergeCell ref="B148:B150"/>
    <mergeCell ref="M148:M150"/>
    <mergeCell ref="AQ109:AQ111"/>
    <mergeCell ref="BB109:BB111"/>
    <mergeCell ref="D104:F104"/>
    <mergeCell ref="O104:Q104"/>
    <mergeCell ref="AE132:AG132"/>
    <mergeCell ref="AQ123:AQ125"/>
    <mergeCell ref="BB123:BB125"/>
    <mergeCell ref="B134:B136"/>
    <mergeCell ref="M134:M136"/>
    <mergeCell ref="D132:F132"/>
    <mergeCell ref="O132:Q132"/>
    <mergeCell ref="Z132:AB132"/>
    <mergeCell ref="X134:X136"/>
    <mergeCell ref="I132:K132"/>
    <mergeCell ref="AS132:AU132"/>
    <mergeCell ref="AQ134:AQ136"/>
    <mergeCell ref="BB134:BB136"/>
    <mergeCell ref="B120:B122"/>
    <mergeCell ref="B123:B125"/>
    <mergeCell ref="M123:M125"/>
    <mergeCell ref="X123:X125"/>
    <mergeCell ref="B109:B111"/>
    <mergeCell ref="AI109:AI111"/>
    <mergeCell ref="AI112:AI114"/>
    <mergeCell ref="B106:B108"/>
    <mergeCell ref="M106:M108"/>
    <mergeCell ref="BB106:BB108"/>
    <mergeCell ref="AQ112:AQ114"/>
    <mergeCell ref="BB112:BB114"/>
    <mergeCell ref="AI123:AI125"/>
    <mergeCell ref="B126:B128"/>
    <mergeCell ref="M126:M128"/>
    <mergeCell ref="BM106:BM108"/>
    <mergeCell ref="AI106:AI108"/>
    <mergeCell ref="BM109:BM111"/>
    <mergeCell ref="CI84:CI86"/>
    <mergeCell ref="CE104:CG104"/>
    <mergeCell ref="B98:B100"/>
    <mergeCell ref="M98:M100"/>
    <mergeCell ref="B95:B97"/>
    <mergeCell ref="M95:M97"/>
    <mergeCell ref="CI98:CI100"/>
    <mergeCell ref="CI120:CI122"/>
    <mergeCell ref="D118:F118"/>
    <mergeCell ref="O118:Q118"/>
    <mergeCell ref="AQ120:AQ122"/>
    <mergeCell ref="BB120:BB122"/>
    <mergeCell ref="AS118:AU118"/>
    <mergeCell ref="BD118:BF118"/>
    <mergeCell ref="M120:M122"/>
    <mergeCell ref="BM120:BM122"/>
    <mergeCell ref="AK118:AM118"/>
    <mergeCell ref="AI120:AI122"/>
    <mergeCell ref="BI118:BK118"/>
    <mergeCell ref="BX120:BX122"/>
    <mergeCell ref="X120:X122"/>
    <mergeCell ref="AE118:AG118"/>
    <mergeCell ref="AX118:AZ118"/>
    <mergeCell ref="BT104:BV104"/>
    <mergeCell ref="BI104:BK104"/>
    <mergeCell ref="AK104:AM104"/>
    <mergeCell ref="O90:Q90"/>
    <mergeCell ref="BZ90:CB90"/>
    <mergeCell ref="BX92:BX94"/>
    <mergeCell ref="BM92:BM94"/>
    <mergeCell ref="BM98:BM100"/>
    <mergeCell ref="AQ98:AQ100"/>
    <mergeCell ref="BB98:BB100"/>
    <mergeCell ref="T104:V104"/>
    <mergeCell ref="AE104:AG104"/>
    <mergeCell ref="X95:X97"/>
    <mergeCell ref="X98:X100"/>
    <mergeCell ref="AQ95:AQ97"/>
    <mergeCell ref="BB95:BB97"/>
    <mergeCell ref="BM95:BM97"/>
    <mergeCell ref="AS104:AU104"/>
    <mergeCell ref="BD104:BF104"/>
    <mergeCell ref="BO104:BQ104"/>
    <mergeCell ref="BX98:BX100"/>
    <mergeCell ref="BZ104:CB104"/>
    <mergeCell ref="AX104:AZ104"/>
    <mergeCell ref="AK90:AM90"/>
    <mergeCell ref="AI92:AI94"/>
    <mergeCell ref="AI95:AI97"/>
    <mergeCell ref="BX95:BX97"/>
    <mergeCell ref="B78:B80"/>
    <mergeCell ref="M78:M80"/>
    <mergeCell ref="D76:F76"/>
    <mergeCell ref="AQ84:AQ86"/>
    <mergeCell ref="BB84:BB86"/>
    <mergeCell ref="BM84:BM86"/>
    <mergeCell ref="B84:B86"/>
    <mergeCell ref="M84:M86"/>
    <mergeCell ref="O76:Q76"/>
    <mergeCell ref="AS76:AU76"/>
    <mergeCell ref="AK76:AM76"/>
    <mergeCell ref="AI78:AI80"/>
    <mergeCell ref="AI81:AI83"/>
    <mergeCell ref="AI84:AI86"/>
    <mergeCell ref="T76:V76"/>
    <mergeCell ref="AE76:AG76"/>
    <mergeCell ref="B92:B94"/>
    <mergeCell ref="M92:M94"/>
    <mergeCell ref="AE90:AG90"/>
    <mergeCell ref="Z90:AB90"/>
    <mergeCell ref="X92:X94"/>
    <mergeCell ref="AX90:AZ90"/>
    <mergeCell ref="D90:F90"/>
    <mergeCell ref="AQ92:AQ94"/>
    <mergeCell ref="BB92:BB94"/>
    <mergeCell ref="AS90:AU90"/>
    <mergeCell ref="BD90:BF90"/>
    <mergeCell ref="I90:K90"/>
    <mergeCell ref="B81:B83"/>
    <mergeCell ref="T90:V90"/>
    <mergeCell ref="Z76:AB76"/>
    <mergeCell ref="X78:X80"/>
    <mergeCell ref="AS48:AU48"/>
    <mergeCell ref="BD48:BF48"/>
    <mergeCell ref="BO48:BQ48"/>
    <mergeCell ref="CK62:CM62"/>
    <mergeCell ref="BD62:BF62"/>
    <mergeCell ref="BX67:BX69"/>
    <mergeCell ref="CI67:CI69"/>
    <mergeCell ref="CI70:CI72"/>
    <mergeCell ref="CI64:CI66"/>
    <mergeCell ref="AQ64:AQ66"/>
    <mergeCell ref="BB64:BB66"/>
    <mergeCell ref="CK76:CM76"/>
    <mergeCell ref="BB67:BB69"/>
    <mergeCell ref="BM67:BM69"/>
    <mergeCell ref="AQ78:AQ80"/>
    <mergeCell ref="BB78:BB80"/>
    <mergeCell ref="BX53:BX55"/>
    <mergeCell ref="BX56:BX58"/>
    <mergeCell ref="BT62:BV62"/>
    <mergeCell ref="BT48:BV48"/>
    <mergeCell ref="BD76:BF76"/>
    <mergeCell ref="BX64:BX66"/>
    <mergeCell ref="BO62:BQ62"/>
    <mergeCell ref="CI53:CI55"/>
    <mergeCell ref="CI56:CI58"/>
    <mergeCell ref="AX62:AZ62"/>
    <mergeCell ref="AX76:AZ76"/>
    <mergeCell ref="AQ50:AQ52"/>
    <mergeCell ref="BB50:BB52"/>
    <mergeCell ref="BM78:BM80"/>
    <mergeCell ref="AX48:AZ48"/>
    <mergeCell ref="BM50:BM52"/>
    <mergeCell ref="B64:B66"/>
    <mergeCell ref="M64:M66"/>
    <mergeCell ref="AQ56:AQ58"/>
    <mergeCell ref="BB56:BB58"/>
    <mergeCell ref="BM56:BM58"/>
    <mergeCell ref="B56:B58"/>
    <mergeCell ref="M56:M58"/>
    <mergeCell ref="AI64:AI66"/>
    <mergeCell ref="B67:B69"/>
    <mergeCell ref="B70:B72"/>
    <mergeCell ref="M70:M72"/>
    <mergeCell ref="X64:X66"/>
    <mergeCell ref="X67:X69"/>
    <mergeCell ref="X70:X72"/>
    <mergeCell ref="AI67:AI69"/>
    <mergeCell ref="AK48:AM48"/>
    <mergeCell ref="BB70:BB72"/>
    <mergeCell ref="BM70:BM72"/>
    <mergeCell ref="AQ67:AQ69"/>
    <mergeCell ref="AI70:AI72"/>
    <mergeCell ref="D62:F62"/>
    <mergeCell ref="O62:Q62"/>
    <mergeCell ref="M53:M55"/>
    <mergeCell ref="AQ53:AQ55"/>
    <mergeCell ref="BB53:BB55"/>
    <mergeCell ref="BM53:BM55"/>
    <mergeCell ref="AS62:AU62"/>
    <mergeCell ref="X56:X58"/>
    <mergeCell ref="AE48:AG48"/>
    <mergeCell ref="T62:V62"/>
    <mergeCell ref="AE62:AG62"/>
    <mergeCell ref="B53:B55"/>
    <mergeCell ref="BB14:BB16"/>
    <mergeCell ref="AQ42:AQ44"/>
    <mergeCell ref="BB42:BB44"/>
    <mergeCell ref="AI25:AI27"/>
    <mergeCell ref="AI11:AI13"/>
    <mergeCell ref="AI14:AI16"/>
    <mergeCell ref="AK20:AM20"/>
    <mergeCell ref="B28:B30"/>
    <mergeCell ref="T20:V20"/>
    <mergeCell ref="AE20:AG20"/>
    <mergeCell ref="D20:F20"/>
    <mergeCell ref="O20:Q20"/>
    <mergeCell ref="AQ14:AQ16"/>
    <mergeCell ref="B42:B44"/>
    <mergeCell ref="M42:M44"/>
    <mergeCell ref="X42:X44"/>
    <mergeCell ref="B36:B38"/>
    <mergeCell ref="Z34:AB34"/>
    <mergeCell ref="X36:X38"/>
    <mergeCell ref="D34:F34"/>
    <mergeCell ref="B39:B41"/>
    <mergeCell ref="M36:M38"/>
    <mergeCell ref="T34:V34"/>
    <mergeCell ref="AE34:AG34"/>
    <mergeCell ref="B25:B27"/>
    <mergeCell ref="AI28:AI30"/>
    <mergeCell ref="X28:X30"/>
    <mergeCell ref="BB39:BB41"/>
    <mergeCell ref="AQ36:AQ38"/>
    <mergeCell ref="O34:Q34"/>
    <mergeCell ref="I34:K34"/>
    <mergeCell ref="X39:X41"/>
    <mergeCell ref="BB4:BF4"/>
    <mergeCell ref="M8:M10"/>
    <mergeCell ref="M11:M13"/>
    <mergeCell ref="S4:V4"/>
    <mergeCell ref="AD4:AG4"/>
    <mergeCell ref="T6:V6"/>
    <mergeCell ref="AE6:AG6"/>
    <mergeCell ref="AQ22:AQ24"/>
    <mergeCell ref="AS34:AU34"/>
    <mergeCell ref="AI36:AI38"/>
    <mergeCell ref="AI39:AI41"/>
    <mergeCell ref="AI50:AI52"/>
    <mergeCell ref="B50:B52"/>
    <mergeCell ref="M50:M52"/>
    <mergeCell ref="D48:F48"/>
    <mergeCell ref="O48:Q48"/>
    <mergeCell ref="B11:B13"/>
    <mergeCell ref="B14:B16"/>
    <mergeCell ref="I48:K48"/>
    <mergeCell ref="AQ8:AQ10"/>
    <mergeCell ref="AI4:AM4"/>
    <mergeCell ref="AK6:AM6"/>
    <mergeCell ref="AI8:AI10"/>
    <mergeCell ref="AQ11:AQ13"/>
    <mergeCell ref="AS20:AU20"/>
    <mergeCell ref="AI22:AI24"/>
    <mergeCell ref="AI42:AI44"/>
    <mergeCell ref="M14:M16"/>
    <mergeCell ref="M22:M24"/>
    <mergeCell ref="M25:M27"/>
    <mergeCell ref="Z48:AB48"/>
    <mergeCell ref="M39:M41"/>
    <mergeCell ref="B4:F4"/>
    <mergeCell ref="M4:Q4"/>
    <mergeCell ref="D6:F6"/>
    <mergeCell ref="O6:Q6"/>
    <mergeCell ref="B22:B24"/>
    <mergeCell ref="B8:B10"/>
    <mergeCell ref="X4:AB4"/>
    <mergeCell ref="Z6:AB6"/>
    <mergeCell ref="X8:X10"/>
    <mergeCell ref="X11:X13"/>
    <mergeCell ref="X14:X16"/>
    <mergeCell ref="Z20:AB20"/>
    <mergeCell ref="X22:X24"/>
    <mergeCell ref="X25:X27"/>
    <mergeCell ref="M28:M30"/>
    <mergeCell ref="H4:K4"/>
    <mergeCell ref="I6:K6"/>
    <mergeCell ref="I20:K20"/>
    <mergeCell ref="T48:V48"/>
    <mergeCell ref="BB36:BB38"/>
    <mergeCell ref="BB8:BB10"/>
    <mergeCell ref="BM8:BM10"/>
    <mergeCell ref="BM22:BM24"/>
    <mergeCell ref="AK34:AM34"/>
    <mergeCell ref="AQ39:AQ41"/>
    <mergeCell ref="BX4:CB4"/>
    <mergeCell ref="BZ6:CB6"/>
    <mergeCell ref="BX8:BX10"/>
    <mergeCell ref="BX11:BX13"/>
    <mergeCell ref="BX14:BX16"/>
    <mergeCell ref="BZ20:CB20"/>
    <mergeCell ref="BX22:BX24"/>
    <mergeCell ref="BB28:BB30"/>
    <mergeCell ref="BM28:BM30"/>
    <mergeCell ref="AW4:AZ4"/>
    <mergeCell ref="AX6:AZ6"/>
    <mergeCell ref="AX20:AZ20"/>
    <mergeCell ref="AS6:AU6"/>
    <mergeCell ref="BD6:BF6"/>
    <mergeCell ref="AQ4:AU4"/>
    <mergeCell ref="AQ25:AQ27"/>
    <mergeCell ref="BB25:BB27"/>
    <mergeCell ref="BM25:BM27"/>
    <mergeCell ref="BD20:BF20"/>
    <mergeCell ref="BM14:BM16"/>
    <mergeCell ref="BH4:BK4"/>
    <mergeCell ref="AQ28:AQ30"/>
    <mergeCell ref="AX34:AZ34"/>
    <mergeCell ref="BB22:BB24"/>
    <mergeCell ref="BB11:BB13"/>
    <mergeCell ref="BD34:BF34"/>
    <mergeCell ref="BX70:BX72"/>
    <mergeCell ref="BZ76:CB76"/>
    <mergeCell ref="BO76:BQ76"/>
    <mergeCell ref="BO90:BQ90"/>
    <mergeCell ref="BT20:BV20"/>
    <mergeCell ref="BM4:BQ4"/>
    <mergeCell ref="BO6:BQ6"/>
    <mergeCell ref="BM11:BM13"/>
    <mergeCell ref="BX25:BX27"/>
    <mergeCell ref="BX28:BX30"/>
    <mergeCell ref="BS4:BV4"/>
    <mergeCell ref="BT6:BV6"/>
    <mergeCell ref="BM36:BM38"/>
    <mergeCell ref="BM39:BM41"/>
    <mergeCell ref="BO34:BQ34"/>
    <mergeCell ref="BZ48:CB48"/>
    <mergeCell ref="BX50:BX52"/>
    <mergeCell ref="BZ34:CB34"/>
    <mergeCell ref="BX42:BX44"/>
    <mergeCell ref="BX36:BX38"/>
    <mergeCell ref="BX39:BX41"/>
    <mergeCell ref="BT34:BV34"/>
    <mergeCell ref="BO20:BQ20"/>
    <mergeCell ref="BM42:BM44"/>
    <mergeCell ref="BZ62:CB62"/>
    <mergeCell ref="BX78:BX80"/>
    <mergeCell ref="BX81:BX83"/>
    <mergeCell ref="BM81:BM83"/>
    <mergeCell ref="BX84:BX86"/>
    <mergeCell ref="CP328:CR328"/>
    <mergeCell ref="CP216:CR216"/>
    <mergeCell ref="CP230:CR230"/>
    <mergeCell ref="CE328:CG328"/>
    <mergeCell ref="CI42:CI44"/>
    <mergeCell ref="CI78:CI80"/>
    <mergeCell ref="CI81:CI83"/>
    <mergeCell ref="CI95:CI97"/>
    <mergeCell ref="CK104:CM104"/>
    <mergeCell ref="CE118:CG118"/>
    <mergeCell ref="CE132:CG132"/>
    <mergeCell ref="CO4:CR4"/>
    <mergeCell ref="CI165:CI167"/>
    <mergeCell ref="CP6:CR6"/>
    <mergeCell ref="CP20:CR20"/>
    <mergeCell ref="CP34:CR34"/>
    <mergeCell ref="CK34:CM34"/>
    <mergeCell ref="CI106:CI108"/>
    <mergeCell ref="CI112:CI114"/>
    <mergeCell ref="CI109:CI111"/>
    <mergeCell ref="CI123:CI125"/>
    <mergeCell ref="CI126:CI128"/>
    <mergeCell ref="CK132:CM132"/>
    <mergeCell ref="CI291:CI293"/>
    <mergeCell ref="CK328:CM328"/>
    <mergeCell ref="CK286:CM286"/>
    <mergeCell ref="CK230:CM230"/>
    <mergeCell ref="CK244:CM244"/>
    <mergeCell ref="CP48:CR48"/>
    <mergeCell ref="CP62:CR62"/>
    <mergeCell ref="CP76:CR76"/>
    <mergeCell ref="CP90:CR90"/>
    <mergeCell ref="BX333:BX335"/>
    <mergeCell ref="BX266:BX268"/>
    <mergeCell ref="BX274:BX276"/>
    <mergeCell ref="BX277:BX279"/>
    <mergeCell ref="BX280:BX282"/>
    <mergeCell ref="BX288:BX290"/>
    <mergeCell ref="BX291:BX293"/>
    <mergeCell ref="BX294:BX296"/>
    <mergeCell ref="BX316:BX318"/>
    <mergeCell ref="BX319:BX321"/>
    <mergeCell ref="BX305:BX307"/>
    <mergeCell ref="BX308:BX310"/>
    <mergeCell ref="CI218:CI220"/>
    <mergeCell ref="CK314:CM314"/>
    <mergeCell ref="CK258:CM258"/>
    <mergeCell ref="BZ272:CB272"/>
    <mergeCell ref="BZ286:CB286"/>
    <mergeCell ref="BZ314:CB314"/>
    <mergeCell ref="BZ328:CB328"/>
    <mergeCell ref="CE314:CG314"/>
    <mergeCell ref="BX260:BX262"/>
    <mergeCell ref="BX252:BX254"/>
    <mergeCell ref="BZ258:CB258"/>
    <mergeCell ref="CI260:CI262"/>
    <mergeCell ref="CK300:CM300"/>
    <mergeCell ref="CI333:CI335"/>
    <mergeCell ref="CK272:CM272"/>
    <mergeCell ref="CI274:CI276"/>
    <mergeCell ref="CE244:CG244"/>
    <mergeCell ref="CE258:CG258"/>
    <mergeCell ref="CE272:CG272"/>
    <mergeCell ref="CE286:CG286"/>
    <mergeCell ref="CI4:CM4"/>
    <mergeCell ref="CK6:CM6"/>
    <mergeCell ref="CK20:CM20"/>
    <mergeCell ref="CI8:CI10"/>
    <mergeCell ref="CI11:CI13"/>
    <mergeCell ref="CP146:CR146"/>
    <mergeCell ref="CE76:CG76"/>
    <mergeCell ref="CP160:CR160"/>
    <mergeCell ref="CP174:CR174"/>
    <mergeCell ref="CP188:CR188"/>
    <mergeCell ref="CP202:CR202"/>
    <mergeCell ref="CD4:CG4"/>
    <mergeCell ref="CE6:CG6"/>
    <mergeCell ref="CE20:CG20"/>
    <mergeCell ref="CE34:CG34"/>
    <mergeCell ref="CE48:CG48"/>
    <mergeCell ref="CE62:CG62"/>
    <mergeCell ref="CI22:CI24"/>
    <mergeCell ref="CI39:CI41"/>
    <mergeCell ref="CI14:CI16"/>
    <mergeCell ref="CI25:CI27"/>
    <mergeCell ref="CI28:CI30"/>
    <mergeCell ref="CI36:CI38"/>
    <mergeCell ref="CK48:CM48"/>
    <mergeCell ref="CI50:CI52"/>
    <mergeCell ref="CK90:CM90"/>
    <mergeCell ref="CK202:CM202"/>
    <mergeCell ref="CI168:CI170"/>
    <mergeCell ref="CE146:CG146"/>
    <mergeCell ref="CE160:CG160"/>
    <mergeCell ref="CE174:CG174"/>
    <mergeCell ref="CE188:CG188"/>
    <mergeCell ref="CE90:CG90"/>
    <mergeCell ref="CP104:CR104"/>
    <mergeCell ref="CP118:CR118"/>
    <mergeCell ref="CP132:CR132"/>
    <mergeCell ref="CI92:CI94"/>
    <mergeCell ref="CK118:CM118"/>
    <mergeCell ref="BX123:BX125"/>
    <mergeCell ref="BZ146:CB146"/>
    <mergeCell ref="BX154:BX156"/>
    <mergeCell ref="BZ160:CB160"/>
    <mergeCell ref="BX162:BX164"/>
    <mergeCell ref="CI190:CI192"/>
    <mergeCell ref="CK216:CM216"/>
    <mergeCell ref="CK146:CM146"/>
    <mergeCell ref="CI148:CI150"/>
    <mergeCell ref="CI154:CI156"/>
    <mergeCell ref="CI151:CI153"/>
    <mergeCell ref="BX126:BX128"/>
    <mergeCell ref="BX109:BX111"/>
    <mergeCell ref="BX112:BX114"/>
    <mergeCell ref="BX106:BX108"/>
    <mergeCell ref="BZ118:CB118"/>
    <mergeCell ref="BZ132:CB132"/>
    <mergeCell ref="CI162:CI164"/>
    <mergeCell ref="I272:K272"/>
    <mergeCell ref="I230:K230"/>
    <mergeCell ref="I244:K244"/>
    <mergeCell ref="O230:Q230"/>
    <mergeCell ref="BX137:BX139"/>
    <mergeCell ref="BX140:BX142"/>
    <mergeCell ref="BX134:BX136"/>
    <mergeCell ref="BX148:BX150"/>
    <mergeCell ref="BX151:BX153"/>
    <mergeCell ref="X112:X114"/>
    <mergeCell ref="I118:K118"/>
    <mergeCell ref="BT118:BV118"/>
    <mergeCell ref="T118:V118"/>
    <mergeCell ref="BO118:BQ118"/>
    <mergeCell ref="BD132:BF132"/>
    <mergeCell ref="BO132:BQ132"/>
    <mergeCell ref="CE216:CG216"/>
    <mergeCell ref="CE230:CG230"/>
    <mergeCell ref="AX132:AZ132"/>
    <mergeCell ref="X126:X128"/>
    <mergeCell ref="BI132:BK132"/>
    <mergeCell ref="AI126:AI128"/>
    <mergeCell ref="AK132:AM132"/>
    <mergeCell ref="AQ126:AQ128"/>
    <mergeCell ref="BB126:BB128"/>
    <mergeCell ref="BM126:BM128"/>
    <mergeCell ref="AI134:AI136"/>
    <mergeCell ref="T132:V132"/>
    <mergeCell ref="BM134:BM136"/>
    <mergeCell ref="BI174:BK174"/>
    <mergeCell ref="I188:K188"/>
    <mergeCell ref="AE188:AG188"/>
    <mergeCell ref="I76:K76"/>
    <mergeCell ref="Z118:AB118"/>
    <mergeCell ref="Z62:AB62"/>
    <mergeCell ref="X148:X150"/>
    <mergeCell ref="BM162:BM164"/>
    <mergeCell ref="BD174:BF174"/>
    <mergeCell ref="BO174:BQ174"/>
    <mergeCell ref="AX314:AZ314"/>
    <mergeCell ref="AX146:AZ146"/>
    <mergeCell ref="AX160:AZ160"/>
    <mergeCell ref="BM154:BM156"/>
    <mergeCell ref="AK160:AM160"/>
    <mergeCell ref="AI162:AI164"/>
    <mergeCell ref="BD216:BF216"/>
    <mergeCell ref="AX272:AZ272"/>
    <mergeCell ref="AX286:AZ286"/>
    <mergeCell ref="BB162:BB164"/>
    <mergeCell ref="AQ148:AQ150"/>
    <mergeCell ref="BB168:BB170"/>
    <mergeCell ref="BB221:BB223"/>
    <mergeCell ref="AQ232:AQ234"/>
    <mergeCell ref="X260:X262"/>
    <mergeCell ref="AX188:AZ188"/>
    <mergeCell ref="BI314:BK314"/>
    <mergeCell ref="BM64:BM66"/>
    <mergeCell ref="AQ81:AQ83"/>
    <mergeCell ref="BB81:BB83"/>
    <mergeCell ref="X84:X86"/>
    <mergeCell ref="X106:X108"/>
    <mergeCell ref="X109:X111"/>
    <mergeCell ref="AQ106:AQ108"/>
    <mergeCell ref="AQ190:AQ192"/>
    <mergeCell ref="X50:X52"/>
    <mergeCell ref="M109:M111"/>
    <mergeCell ref="M137:M139"/>
    <mergeCell ref="O146:Q146"/>
    <mergeCell ref="M179:M181"/>
    <mergeCell ref="AQ196:AQ198"/>
    <mergeCell ref="AQ204:AQ206"/>
    <mergeCell ref="T258:V258"/>
    <mergeCell ref="AE258:AG258"/>
    <mergeCell ref="X53:X55"/>
    <mergeCell ref="X176:X178"/>
    <mergeCell ref="M207:M209"/>
    <mergeCell ref="O216:Q216"/>
    <mergeCell ref="I104:K104"/>
    <mergeCell ref="T160:V160"/>
    <mergeCell ref="I62:K62"/>
    <mergeCell ref="I146:K146"/>
    <mergeCell ref="I160:K160"/>
    <mergeCell ref="M67:M69"/>
    <mergeCell ref="AQ70:AQ72"/>
    <mergeCell ref="AQ221:AQ223"/>
    <mergeCell ref="M252:M254"/>
    <mergeCell ref="X252:X254"/>
    <mergeCell ref="Z258:AB258"/>
    <mergeCell ref="M81:M83"/>
    <mergeCell ref="AI137:AI139"/>
    <mergeCell ref="AI140:AI142"/>
    <mergeCell ref="Z104:AB104"/>
    <mergeCell ref="AE244:AG244"/>
    <mergeCell ref="AE202:AG202"/>
    <mergeCell ref="AE230:AG230"/>
    <mergeCell ref="X81:X83"/>
  </mergeCells>
  <pageMargins left="0.7" right="0.7" top="0.75" bottom="0.75" header="0.3" footer="0.3"/>
  <pageSetup scale="23" fitToWidth="3" fitToHeight="4" pageOrder="overThenDown" orientation="landscape" r:id="rId1"/>
  <headerFooter>
    <oddFooter>&amp;LPage &amp;P of &amp;N&amp;R&amp;F:&amp;A</oddFooter>
  </headerFooter>
  <rowBreaks count="2" manualBreakCount="2">
    <brk id="103" max="16383" man="1"/>
    <brk id="243" max="16383" man="1"/>
  </rowBreaks>
  <colBreaks count="1" manualBreakCount="1">
    <brk id="40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K74"/>
  <sheetViews>
    <sheetView workbookViewId="0">
      <pane ySplit="1" topLeftCell="A2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9.28515625" style="35" bestFit="1" customWidth="1"/>
    <col min="2" max="2" width="25.85546875" style="35" bestFit="1" customWidth="1"/>
    <col min="4" max="5" width="12.5703125" style="411" bestFit="1" customWidth="1"/>
    <col min="6" max="6" width="11.5703125" style="411" bestFit="1" customWidth="1"/>
    <col min="7" max="7" width="11.5703125" customWidth="1"/>
    <col min="9" max="9" width="9.140625" customWidth="1"/>
    <col min="11" max="11" width="10.5703125" bestFit="1" customWidth="1"/>
    <col min="228" max="228" width="25.85546875" bestFit="1" customWidth="1"/>
    <col min="230" max="231" width="12.5703125" bestFit="1" customWidth="1"/>
    <col min="232" max="232" width="11.5703125" bestFit="1" customWidth="1"/>
    <col min="484" max="484" width="25.85546875" bestFit="1" customWidth="1"/>
    <col min="486" max="487" width="12.5703125" bestFit="1" customWidth="1"/>
    <col min="488" max="488" width="11.5703125" bestFit="1" customWidth="1"/>
    <col min="740" max="740" width="25.85546875" bestFit="1" customWidth="1"/>
    <col min="742" max="743" width="12.5703125" bestFit="1" customWidth="1"/>
    <col min="744" max="744" width="11.5703125" bestFit="1" customWidth="1"/>
    <col min="996" max="996" width="25.85546875" bestFit="1" customWidth="1"/>
    <col min="998" max="999" width="12.5703125" bestFit="1" customWidth="1"/>
    <col min="1000" max="1000" width="11.5703125" bestFit="1" customWidth="1"/>
    <col min="1252" max="1252" width="25.85546875" bestFit="1" customWidth="1"/>
    <col min="1254" max="1255" width="12.5703125" bestFit="1" customWidth="1"/>
    <col min="1256" max="1256" width="11.5703125" bestFit="1" customWidth="1"/>
    <col min="1508" max="1508" width="25.85546875" bestFit="1" customWidth="1"/>
    <col min="1510" max="1511" width="12.5703125" bestFit="1" customWidth="1"/>
    <col min="1512" max="1512" width="11.5703125" bestFit="1" customWidth="1"/>
    <col min="1764" max="1764" width="25.85546875" bestFit="1" customWidth="1"/>
    <col min="1766" max="1767" width="12.5703125" bestFit="1" customWidth="1"/>
    <col min="1768" max="1768" width="11.5703125" bestFit="1" customWidth="1"/>
    <col min="2020" max="2020" width="25.85546875" bestFit="1" customWidth="1"/>
    <col min="2022" max="2023" width="12.5703125" bestFit="1" customWidth="1"/>
    <col min="2024" max="2024" width="11.5703125" bestFit="1" customWidth="1"/>
    <col min="2276" max="2276" width="25.85546875" bestFit="1" customWidth="1"/>
    <col min="2278" max="2279" width="12.5703125" bestFit="1" customWidth="1"/>
    <col min="2280" max="2280" width="11.5703125" bestFit="1" customWidth="1"/>
    <col min="2532" max="2532" width="25.85546875" bestFit="1" customWidth="1"/>
    <col min="2534" max="2535" width="12.5703125" bestFit="1" customWidth="1"/>
    <col min="2536" max="2536" width="11.5703125" bestFit="1" customWidth="1"/>
    <col min="2788" max="2788" width="25.85546875" bestFit="1" customWidth="1"/>
    <col min="2790" max="2791" width="12.5703125" bestFit="1" customWidth="1"/>
    <col min="2792" max="2792" width="11.5703125" bestFit="1" customWidth="1"/>
    <col min="3044" max="3044" width="25.85546875" bestFit="1" customWidth="1"/>
    <col min="3046" max="3047" width="12.5703125" bestFit="1" customWidth="1"/>
    <col min="3048" max="3048" width="11.5703125" bestFit="1" customWidth="1"/>
    <col min="3300" max="3300" width="25.85546875" bestFit="1" customWidth="1"/>
    <col min="3302" max="3303" width="12.5703125" bestFit="1" customWidth="1"/>
    <col min="3304" max="3304" width="11.5703125" bestFit="1" customWidth="1"/>
    <col min="3556" max="3556" width="25.85546875" bestFit="1" customWidth="1"/>
    <col min="3558" max="3559" width="12.5703125" bestFit="1" customWidth="1"/>
    <col min="3560" max="3560" width="11.5703125" bestFit="1" customWidth="1"/>
    <col min="3812" max="3812" width="25.85546875" bestFit="1" customWidth="1"/>
    <col min="3814" max="3815" width="12.5703125" bestFit="1" customWidth="1"/>
    <col min="3816" max="3816" width="11.5703125" bestFit="1" customWidth="1"/>
    <col min="4068" max="4068" width="25.85546875" bestFit="1" customWidth="1"/>
    <col min="4070" max="4071" width="12.5703125" bestFit="1" customWidth="1"/>
    <col min="4072" max="4072" width="11.5703125" bestFit="1" customWidth="1"/>
    <col min="4324" max="4324" width="25.85546875" bestFit="1" customWidth="1"/>
    <col min="4326" max="4327" width="12.5703125" bestFit="1" customWidth="1"/>
    <col min="4328" max="4328" width="11.5703125" bestFit="1" customWidth="1"/>
    <col min="4580" max="4580" width="25.85546875" bestFit="1" customWidth="1"/>
    <col min="4582" max="4583" width="12.5703125" bestFit="1" customWidth="1"/>
    <col min="4584" max="4584" width="11.5703125" bestFit="1" customWidth="1"/>
    <col min="4836" max="4836" width="25.85546875" bestFit="1" customWidth="1"/>
    <col min="4838" max="4839" width="12.5703125" bestFit="1" customWidth="1"/>
    <col min="4840" max="4840" width="11.5703125" bestFit="1" customWidth="1"/>
    <col min="5092" max="5092" width="25.85546875" bestFit="1" customWidth="1"/>
    <col min="5094" max="5095" width="12.5703125" bestFit="1" customWidth="1"/>
    <col min="5096" max="5096" width="11.5703125" bestFit="1" customWidth="1"/>
    <col min="5348" max="5348" width="25.85546875" bestFit="1" customWidth="1"/>
    <col min="5350" max="5351" width="12.5703125" bestFit="1" customWidth="1"/>
    <col min="5352" max="5352" width="11.5703125" bestFit="1" customWidth="1"/>
    <col min="5604" max="5604" width="25.85546875" bestFit="1" customWidth="1"/>
    <col min="5606" max="5607" width="12.5703125" bestFit="1" customWidth="1"/>
    <col min="5608" max="5608" width="11.5703125" bestFit="1" customWidth="1"/>
    <col min="5860" max="5860" width="25.85546875" bestFit="1" customWidth="1"/>
    <col min="5862" max="5863" width="12.5703125" bestFit="1" customWidth="1"/>
    <col min="5864" max="5864" width="11.5703125" bestFit="1" customWidth="1"/>
    <col min="6116" max="6116" width="25.85546875" bestFit="1" customWidth="1"/>
    <col min="6118" max="6119" width="12.5703125" bestFit="1" customWidth="1"/>
    <col min="6120" max="6120" width="11.5703125" bestFit="1" customWidth="1"/>
    <col min="6372" max="6372" width="25.85546875" bestFit="1" customWidth="1"/>
    <col min="6374" max="6375" width="12.5703125" bestFit="1" customWidth="1"/>
    <col min="6376" max="6376" width="11.5703125" bestFit="1" customWidth="1"/>
    <col min="6628" max="6628" width="25.85546875" bestFit="1" customWidth="1"/>
    <col min="6630" max="6631" width="12.5703125" bestFit="1" customWidth="1"/>
    <col min="6632" max="6632" width="11.5703125" bestFit="1" customWidth="1"/>
    <col min="6884" max="6884" width="25.85546875" bestFit="1" customWidth="1"/>
    <col min="6886" max="6887" width="12.5703125" bestFit="1" customWidth="1"/>
    <col min="6888" max="6888" width="11.5703125" bestFit="1" customWidth="1"/>
    <col min="7140" max="7140" width="25.85546875" bestFit="1" customWidth="1"/>
    <col min="7142" max="7143" width="12.5703125" bestFit="1" customWidth="1"/>
    <col min="7144" max="7144" width="11.5703125" bestFit="1" customWidth="1"/>
    <col min="7396" max="7396" width="25.85546875" bestFit="1" customWidth="1"/>
    <col min="7398" max="7399" width="12.5703125" bestFit="1" customWidth="1"/>
    <col min="7400" max="7400" width="11.5703125" bestFit="1" customWidth="1"/>
    <col min="7652" max="7652" width="25.85546875" bestFit="1" customWidth="1"/>
    <col min="7654" max="7655" width="12.5703125" bestFit="1" customWidth="1"/>
    <col min="7656" max="7656" width="11.5703125" bestFit="1" customWidth="1"/>
    <col min="7908" max="7908" width="25.85546875" bestFit="1" customWidth="1"/>
    <col min="7910" max="7911" width="12.5703125" bestFit="1" customWidth="1"/>
    <col min="7912" max="7912" width="11.5703125" bestFit="1" customWidth="1"/>
    <col min="8164" max="8164" width="25.85546875" bestFit="1" customWidth="1"/>
    <col min="8166" max="8167" width="12.5703125" bestFit="1" customWidth="1"/>
    <col min="8168" max="8168" width="11.5703125" bestFit="1" customWidth="1"/>
    <col min="8420" max="8420" width="25.85546875" bestFit="1" customWidth="1"/>
    <col min="8422" max="8423" width="12.5703125" bestFit="1" customWidth="1"/>
    <col min="8424" max="8424" width="11.5703125" bestFit="1" customWidth="1"/>
    <col min="8676" max="8676" width="25.85546875" bestFit="1" customWidth="1"/>
    <col min="8678" max="8679" width="12.5703125" bestFit="1" customWidth="1"/>
    <col min="8680" max="8680" width="11.5703125" bestFit="1" customWidth="1"/>
    <col min="8932" max="8932" width="25.85546875" bestFit="1" customWidth="1"/>
    <col min="8934" max="8935" width="12.5703125" bestFit="1" customWidth="1"/>
    <col min="8936" max="8936" width="11.5703125" bestFit="1" customWidth="1"/>
    <col min="9188" max="9188" width="25.85546875" bestFit="1" customWidth="1"/>
    <col min="9190" max="9191" width="12.5703125" bestFit="1" customWidth="1"/>
    <col min="9192" max="9192" width="11.5703125" bestFit="1" customWidth="1"/>
    <col min="9444" max="9444" width="25.85546875" bestFit="1" customWidth="1"/>
    <col min="9446" max="9447" width="12.5703125" bestFit="1" customWidth="1"/>
    <col min="9448" max="9448" width="11.5703125" bestFit="1" customWidth="1"/>
    <col min="9700" max="9700" width="25.85546875" bestFit="1" customWidth="1"/>
    <col min="9702" max="9703" width="12.5703125" bestFit="1" customWidth="1"/>
    <col min="9704" max="9704" width="11.5703125" bestFit="1" customWidth="1"/>
    <col min="9956" max="9956" width="25.85546875" bestFit="1" customWidth="1"/>
    <col min="9958" max="9959" width="12.5703125" bestFit="1" customWidth="1"/>
    <col min="9960" max="9960" width="11.5703125" bestFit="1" customWidth="1"/>
    <col min="10212" max="10212" width="25.85546875" bestFit="1" customWidth="1"/>
    <col min="10214" max="10215" width="12.5703125" bestFit="1" customWidth="1"/>
    <col min="10216" max="10216" width="11.5703125" bestFit="1" customWidth="1"/>
    <col min="10468" max="10468" width="25.85546875" bestFit="1" customWidth="1"/>
    <col min="10470" max="10471" width="12.5703125" bestFit="1" customWidth="1"/>
    <col min="10472" max="10472" width="11.5703125" bestFit="1" customWidth="1"/>
    <col min="10724" max="10724" width="25.85546875" bestFit="1" customWidth="1"/>
    <col min="10726" max="10727" width="12.5703125" bestFit="1" customWidth="1"/>
    <col min="10728" max="10728" width="11.5703125" bestFit="1" customWidth="1"/>
    <col min="10980" max="10980" width="25.85546875" bestFit="1" customWidth="1"/>
    <col min="10982" max="10983" width="12.5703125" bestFit="1" customWidth="1"/>
    <col min="10984" max="10984" width="11.5703125" bestFit="1" customWidth="1"/>
    <col min="11236" max="11236" width="25.85546875" bestFit="1" customWidth="1"/>
    <col min="11238" max="11239" width="12.5703125" bestFit="1" customWidth="1"/>
    <col min="11240" max="11240" width="11.5703125" bestFit="1" customWidth="1"/>
    <col min="11492" max="11492" width="25.85546875" bestFit="1" customWidth="1"/>
    <col min="11494" max="11495" width="12.5703125" bestFit="1" customWidth="1"/>
    <col min="11496" max="11496" width="11.5703125" bestFit="1" customWidth="1"/>
    <col min="11748" max="11748" width="25.85546875" bestFit="1" customWidth="1"/>
    <col min="11750" max="11751" width="12.5703125" bestFit="1" customWidth="1"/>
    <col min="11752" max="11752" width="11.5703125" bestFit="1" customWidth="1"/>
    <col min="12004" max="12004" width="25.85546875" bestFit="1" customWidth="1"/>
    <col min="12006" max="12007" width="12.5703125" bestFit="1" customWidth="1"/>
    <col min="12008" max="12008" width="11.5703125" bestFit="1" customWidth="1"/>
    <col min="12260" max="12260" width="25.85546875" bestFit="1" customWidth="1"/>
    <col min="12262" max="12263" width="12.5703125" bestFit="1" customWidth="1"/>
    <col min="12264" max="12264" width="11.5703125" bestFit="1" customWidth="1"/>
    <col min="12516" max="12516" width="25.85546875" bestFit="1" customWidth="1"/>
    <col min="12518" max="12519" width="12.5703125" bestFit="1" customWidth="1"/>
    <col min="12520" max="12520" width="11.5703125" bestFit="1" customWidth="1"/>
    <col min="12772" max="12772" width="25.85546875" bestFit="1" customWidth="1"/>
    <col min="12774" max="12775" width="12.5703125" bestFit="1" customWidth="1"/>
    <col min="12776" max="12776" width="11.5703125" bestFit="1" customWidth="1"/>
    <col min="13028" max="13028" width="25.85546875" bestFit="1" customWidth="1"/>
    <col min="13030" max="13031" width="12.5703125" bestFit="1" customWidth="1"/>
    <col min="13032" max="13032" width="11.5703125" bestFit="1" customWidth="1"/>
    <col min="13284" max="13284" width="25.85546875" bestFit="1" customWidth="1"/>
    <col min="13286" max="13287" width="12.5703125" bestFit="1" customWidth="1"/>
    <col min="13288" max="13288" width="11.5703125" bestFit="1" customWidth="1"/>
    <col min="13540" max="13540" width="25.85546875" bestFit="1" customWidth="1"/>
    <col min="13542" max="13543" width="12.5703125" bestFit="1" customWidth="1"/>
    <col min="13544" max="13544" width="11.5703125" bestFit="1" customWidth="1"/>
    <col min="13796" max="13796" width="25.85546875" bestFit="1" customWidth="1"/>
    <col min="13798" max="13799" width="12.5703125" bestFit="1" customWidth="1"/>
    <col min="13800" max="13800" width="11.5703125" bestFit="1" customWidth="1"/>
    <col min="14052" max="14052" width="25.85546875" bestFit="1" customWidth="1"/>
    <col min="14054" max="14055" width="12.5703125" bestFit="1" customWidth="1"/>
    <col min="14056" max="14056" width="11.5703125" bestFit="1" customWidth="1"/>
    <col min="14308" max="14308" width="25.85546875" bestFit="1" customWidth="1"/>
    <col min="14310" max="14311" width="12.5703125" bestFit="1" customWidth="1"/>
    <col min="14312" max="14312" width="11.5703125" bestFit="1" customWidth="1"/>
    <col min="14564" max="14564" width="25.85546875" bestFit="1" customWidth="1"/>
    <col min="14566" max="14567" width="12.5703125" bestFit="1" customWidth="1"/>
    <col min="14568" max="14568" width="11.5703125" bestFit="1" customWidth="1"/>
    <col min="14820" max="14820" width="25.85546875" bestFit="1" customWidth="1"/>
    <col min="14822" max="14823" width="12.5703125" bestFit="1" customWidth="1"/>
    <col min="14824" max="14824" width="11.5703125" bestFit="1" customWidth="1"/>
    <col min="15076" max="15076" width="25.85546875" bestFit="1" customWidth="1"/>
    <col min="15078" max="15079" width="12.5703125" bestFit="1" customWidth="1"/>
    <col min="15080" max="15080" width="11.5703125" bestFit="1" customWidth="1"/>
    <col min="15332" max="15332" width="25.85546875" bestFit="1" customWidth="1"/>
    <col min="15334" max="15335" width="12.5703125" bestFit="1" customWidth="1"/>
    <col min="15336" max="15336" width="11.5703125" bestFit="1" customWidth="1"/>
    <col min="15588" max="15588" width="25.85546875" bestFit="1" customWidth="1"/>
    <col min="15590" max="15591" width="12.5703125" bestFit="1" customWidth="1"/>
    <col min="15592" max="15592" width="11.5703125" bestFit="1" customWidth="1"/>
    <col min="15844" max="15844" width="25.85546875" bestFit="1" customWidth="1"/>
    <col min="15846" max="15847" width="12.5703125" bestFit="1" customWidth="1"/>
    <col min="15848" max="15848" width="11.5703125" bestFit="1" customWidth="1"/>
    <col min="16100" max="16100" width="25.85546875" bestFit="1" customWidth="1"/>
    <col min="16102" max="16103" width="12.5703125" bestFit="1" customWidth="1"/>
    <col min="16104" max="16104" width="11.5703125" bestFit="1" customWidth="1"/>
  </cols>
  <sheetData>
    <row r="1" spans="1:11" x14ac:dyDescent="0.25">
      <c r="A1" s="420" t="s">
        <v>357</v>
      </c>
      <c r="B1" s="416" t="s">
        <v>356</v>
      </c>
      <c r="C1" s="415" t="s">
        <v>355</v>
      </c>
      <c r="D1" s="419" t="s">
        <v>228</v>
      </c>
      <c r="E1" s="419" t="s">
        <v>227</v>
      </c>
      <c r="F1" s="419" t="s">
        <v>226</v>
      </c>
    </row>
    <row r="2" spans="1:11" x14ac:dyDescent="0.25">
      <c r="A2" s="417" t="s">
        <v>354</v>
      </c>
      <c r="B2" s="416" t="s">
        <v>353</v>
      </c>
      <c r="C2" s="415">
        <v>1</v>
      </c>
      <c r="D2" s="414">
        <v>13856</v>
      </c>
      <c r="E2" s="414">
        <v>5776</v>
      </c>
      <c r="F2" s="414">
        <v>111</v>
      </c>
    </row>
    <row r="3" spans="1:11" x14ac:dyDescent="0.25">
      <c r="A3" s="417" t="s">
        <v>354</v>
      </c>
      <c r="B3" s="416" t="s">
        <v>353</v>
      </c>
      <c r="C3" s="415">
        <v>2</v>
      </c>
      <c r="D3" s="414">
        <v>7614</v>
      </c>
      <c r="E3" s="414">
        <v>1033</v>
      </c>
      <c r="F3" s="414">
        <v>1030.5</v>
      </c>
    </row>
    <row r="4" spans="1:11" x14ac:dyDescent="0.25">
      <c r="A4" s="417" t="s">
        <v>354</v>
      </c>
      <c r="B4" s="416" t="s">
        <v>353</v>
      </c>
      <c r="C4" s="415">
        <v>3</v>
      </c>
      <c r="D4" s="414">
        <v>3885</v>
      </c>
      <c r="E4" s="414">
        <v>12645.2</v>
      </c>
      <c r="F4" s="414">
        <v>6481.5</v>
      </c>
      <c r="I4" t="str">
        <f>B4</f>
        <v>NMIMT - Main</v>
      </c>
      <c r="K4" s="412">
        <f>SUM(D2:F4)</f>
        <v>52432.2</v>
      </c>
    </row>
    <row r="5" spans="1:11" x14ac:dyDescent="0.25">
      <c r="A5" s="417" t="s">
        <v>352</v>
      </c>
      <c r="B5" s="416" t="s">
        <v>351</v>
      </c>
      <c r="C5" s="415">
        <v>1</v>
      </c>
      <c r="D5" s="414">
        <v>128378.2</v>
      </c>
      <c r="E5" s="414">
        <v>112962.2</v>
      </c>
      <c r="F5" s="414">
        <v>30484.5</v>
      </c>
      <c r="I5" t="str">
        <f>B7</f>
        <v>NMSU - Main</v>
      </c>
      <c r="K5" s="412">
        <f>SUM(D5:F7)</f>
        <v>403957.3</v>
      </c>
    </row>
    <row r="6" spans="1:11" x14ac:dyDescent="0.25">
      <c r="A6" s="417" t="s">
        <v>352</v>
      </c>
      <c r="B6" s="416" t="s">
        <v>351</v>
      </c>
      <c r="C6" s="415">
        <v>2</v>
      </c>
      <c r="D6" s="414">
        <v>36307.9</v>
      </c>
      <c r="E6" s="414">
        <v>39671.1</v>
      </c>
      <c r="F6" s="414">
        <v>10537</v>
      </c>
      <c r="I6" t="str">
        <f>B10</f>
        <v>UNM - Main</v>
      </c>
      <c r="K6" s="412">
        <f>SUM(D8:F10)</f>
        <v>688898.24199999997</v>
      </c>
    </row>
    <row r="7" spans="1:11" x14ac:dyDescent="0.25">
      <c r="A7" s="417" t="s">
        <v>352</v>
      </c>
      <c r="B7" s="416" t="s">
        <v>351</v>
      </c>
      <c r="C7" s="415">
        <v>3</v>
      </c>
      <c r="D7" s="414">
        <v>13413</v>
      </c>
      <c r="E7" s="414">
        <v>24752.1</v>
      </c>
      <c r="F7" s="414">
        <v>7451.3</v>
      </c>
    </row>
    <row r="8" spans="1:11" x14ac:dyDescent="0.25">
      <c r="A8" s="417" t="s">
        <v>350</v>
      </c>
      <c r="B8" s="416" t="s">
        <v>349</v>
      </c>
      <c r="C8" s="415">
        <v>1</v>
      </c>
      <c r="D8" s="414">
        <v>275925.5</v>
      </c>
      <c r="E8" s="414">
        <v>185182.3</v>
      </c>
      <c r="F8" s="414">
        <v>57194.37</v>
      </c>
    </row>
    <row r="9" spans="1:11" x14ac:dyDescent="0.25">
      <c r="A9" s="417" t="s">
        <v>350</v>
      </c>
      <c r="B9" s="416" t="s">
        <v>349</v>
      </c>
      <c r="C9" s="415">
        <v>2</v>
      </c>
      <c r="D9" s="414">
        <v>58213</v>
      </c>
      <c r="E9" s="414">
        <v>22625.8</v>
      </c>
      <c r="F9" s="414">
        <v>40080.171999999999</v>
      </c>
      <c r="I9" t="str">
        <f>B13</f>
        <v>ENMU - Main</v>
      </c>
      <c r="K9" s="412">
        <f>SUM(D11:F13)</f>
        <v>122396.1</v>
      </c>
    </row>
    <row r="10" spans="1:11" x14ac:dyDescent="0.25">
      <c r="A10" s="417" t="s">
        <v>350</v>
      </c>
      <c r="B10" s="416" t="s">
        <v>349</v>
      </c>
      <c r="C10" s="415">
        <v>3</v>
      </c>
      <c r="D10" s="414">
        <v>12802</v>
      </c>
      <c r="E10" s="414">
        <v>23495.1</v>
      </c>
      <c r="F10" s="414">
        <v>13380</v>
      </c>
      <c r="I10" t="str">
        <f>B16</f>
        <v>NMHU - Main</v>
      </c>
      <c r="K10" s="412">
        <f>SUM(D14:F16)</f>
        <v>79210.92</v>
      </c>
    </row>
    <row r="11" spans="1:11" x14ac:dyDescent="0.25">
      <c r="A11" s="417" t="s">
        <v>348</v>
      </c>
      <c r="B11" s="416" t="s">
        <v>347</v>
      </c>
      <c r="C11" s="415">
        <v>1</v>
      </c>
      <c r="D11" s="414">
        <v>52929</v>
      </c>
      <c r="E11" s="414">
        <v>27805.599999999999</v>
      </c>
      <c r="F11" s="414">
        <v>11513.1</v>
      </c>
      <c r="I11" t="str">
        <f>B19</f>
        <v>NNMC - Main</v>
      </c>
      <c r="K11" s="412">
        <f>SUM(D17:F19)</f>
        <v>32562.899999999998</v>
      </c>
    </row>
    <row r="12" spans="1:11" x14ac:dyDescent="0.25">
      <c r="A12" s="417" t="s">
        <v>348</v>
      </c>
      <c r="B12" s="416" t="s">
        <v>347</v>
      </c>
      <c r="C12" s="415">
        <v>2</v>
      </c>
      <c r="D12" s="414">
        <v>10601</v>
      </c>
      <c r="E12" s="414">
        <v>13598.9</v>
      </c>
      <c r="F12" s="414">
        <v>2210.3000000000002</v>
      </c>
      <c r="I12" t="str">
        <f>B22</f>
        <v>WNMU - Main</v>
      </c>
      <c r="K12" s="412">
        <f>SUM(D20:F22)</f>
        <v>68984.5</v>
      </c>
    </row>
    <row r="13" spans="1:11" x14ac:dyDescent="0.25">
      <c r="A13" s="417" t="s">
        <v>348</v>
      </c>
      <c r="B13" s="416" t="s">
        <v>347</v>
      </c>
      <c r="C13" s="415">
        <v>3</v>
      </c>
      <c r="D13" s="414">
        <v>2253</v>
      </c>
      <c r="E13" s="414">
        <v>1226.4000000000001</v>
      </c>
      <c r="F13" s="414">
        <v>258.8</v>
      </c>
    </row>
    <row r="14" spans="1:11" x14ac:dyDescent="0.25">
      <c r="A14" s="417" t="s">
        <v>52</v>
      </c>
      <c r="B14" s="416" t="s">
        <v>346</v>
      </c>
      <c r="C14" s="415">
        <v>1</v>
      </c>
      <c r="D14" s="414">
        <v>22198.22</v>
      </c>
      <c r="E14" s="414">
        <v>19617.8</v>
      </c>
      <c r="F14" s="414">
        <v>12645</v>
      </c>
    </row>
    <row r="15" spans="1:11" x14ac:dyDescent="0.25">
      <c r="A15" s="417" t="s">
        <v>52</v>
      </c>
      <c r="B15" s="416" t="s">
        <v>346</v>
      </c>
      <c r="C15" s="415">
        <v>2</v>
      </c>
      <c r="D15" s="414">
        <v>4713</v>
      </c>
      <c r="E15" s="414">
        <v>10082.4</v>
      </c>
      <c r="F15" s="414">
        <v>8986.2000000000007</v>
      </c>
      <c r="I15" t="str">
        <f>B25</f>
        <v>ENMU - Roswell Branch</v>
      </c>
      <c r="K15" s="412">
        <f>SUM(D23:F25)</f>
        <v>62582.5</v>
      </c>
    </row>
    <row r="16" spans="1:11" x14ac:dyDescent="0.25">
      <c r="A16" s="417" t="s">
        <v>52</v>
      </c>
      <c r="B16" s="416" t="s">
        <v>346</v>
      </c>
      <c r="C16" s="415">
        <v>3</v>
      </c>
      <c r="D16" s="414">
        <v>180</v>
      </c>
      <c r="E16" s="414">
        <v>480</v>
      </c>
      <c r="F16" s="414">
        <v>308.3</v>
      </c>
      <c r="I16" t="str">
        <f>B28</f>
        <v>ENMU - Ruidoso Branch</v>
      </c>
      <c r="K16" s="412">
        <f>SUM(D26:F28)</f>
        <v>13435.6</v>
      </c>
    </row>
    <row r="17" spans="1:11" x14ac:dyDescent="0.25">
      <c r="A17" s="417" t="s">
        <v>54</v>
      </c>
      <c r="B17" s="416" t="s">
        <v>345</v>
      </c>
      <c r="C17" s="415">
        <v>1</v>
      </c>
      <c r="D17" s="414">
        <v>19291.099999999999</v>
      </c>
      <c r="E17" s="414">
        <v>2884</v>
      </c>
      <c r="F17" s="414">
        <v>0</v>
      </c>
      <c r="I17" t="str">
        <f>B31</f>
        <v>NMSU - Alamogordo Branch</v>
      </c>
      <c r="K17" s="412">
        <f>SUM(D29:F31)</f>
        <v>41875.4</v>
      </c>
    </row>
    <row r="18" spans="1:11" x14ac:dyDescent="0.25">
      <c r="A18" s="417" t="s">
        <v>54</v>
      </c>
      <c r="B18" s="416" t="s">
        <v>345</v>
      </c>
      <c r="C18" s="415">
        <v>2</v>
      </c>
      <c r="D18" s="414">
        <v>5798.8</v>
      </c>
      <c r="E18" s="414">
        <v>824</v>
      </c>
      <c r="F18" s="414">
        <v>0</v>
      </c>
      <c r="I18" t="str">
        <f>B34</f>
        <v>NMSU - Carlsbad Branch</v>
      </c>
      <c r="K18" s="412">
        <f>SUM(D32:F34)</f>
        <v>29158.1</v>
      </c>
    </row>
    <row r="19" spans="1:11" x14ac:dyDescent="0.25">
      <c r="A19" s="417" t="s">
        <v>54</v>
      </c>
      <c r="B19" s="416" t="s">
        <v>345</v>
      </c>
      <c r="C19" s="415">
        <v>3</v>
      </c>
      <c r="D19" s="414">
        <v>3117</v>
      </c>
      <c r="E19" s="414">
        <v>648</v>
      </c>
      <c r="F19" s="414">
        <v>0</v>
      </c>
      <c r="I19" t="str">
        <f>B37</f>
        <v>NMSU - Dona Ana Branch</v>
      </c>
      <c r="K19" s="412">
        <f>SUM(D35:F37)</f>
        <v>164772.70000000001</v>
      </c>
    </row>
    <row r="20" spans="1:11" x14ac:dyDescent="0.25">
      <c r="A20" s="417" t="s">
        <v>56</v>
      </c>
      <c r="B20" s="416" t="s">
        <v>344</v>
      </c>
      <c r="C20" s="415">
        <v>1</v>
      </c>
      <c r="D20" s="414">
        <v>29244.5</v>
      </c>
      <c r="E20" s="414">
        <v>10798.6</v>
      </c>
      <c r="F20" s="414">
        <v>7036.4</v>
      </c>
      <c r="I20" t="str">
        <f>B40</f>
        <v>NMSU - Grants Branch</v>
      </c>
      <c r="K20" s="412">
        <f>SUM(D38:F40)</f>
        <v>15921</v>
      </c>
    </row>
    <row r="21" spans="1:11" x14ac:dyDescent="0.25">
      <c r="A21" s="417" t="s">
        <v>56</v>
      </c>
      <c r="B21" s="416" t="s">
        <v>344</v>
      </c>
      <c r="C21" s="415">
        <v>2</v>
      </c>
      <c r="D21" s="414">
        <v>9081</v>
      </c>
      <c r="E21" s="414">
        <v>5072</v>
      </c>
      <c r="F21" s="414">
        <v>2572</v>
      </c>
      <c r="I21" t="str">
        <f>B43</f>
        <v>UNM - Gallup Branch</v>
      </c>
      <c r="K21" s="412">
        <f>SUM(D41:F43)</f>
        <v>52824.479999999996</v>
      </c>
    </row>
    <row r="22" spans="1:11" x14ac:dyDescent="0.25">
      <c r="A22" s="417" t="s">
        <v>56</v>
      </c>
      <c r="B22" s="416" t="s">
        <v>344</v>
      </c>
      <c r="C22" s="415">
        <v>3</v>
      </c>
      <c r="D22" s="414">
        <v>4607</v>
      </c>
      <c r="E22" s="414">
        <v>564</v>
      </c>
      <c r="F22" s="414">
        <v>9</v>
      </c>
      <c r="I22" t="str">
        <f>B46</f>
        <v>UNM - Los Alamos Branch</v>
      </c>
      <c r="K22" s="412">
        <f>SUM(D44:F46)</f>
        <v>12728.9</v>
      </c>
    </row>
    <row r="23" spans="1:11" x14ac:dyDescent="0.25">
      <c r="A23" s="417" t="s">
        <v>343</v>
      </c>
      <c r="B23" s="416" t="s">
        <v>342</v>
      </c>
      <c r="C23" s="415">
        <v>1</v>
      </c>
      <c r="D23" s="414">
        <v>34364</v>
      </c>
      <c r="E23" s="414">
        <v>0</v>
      </c>
      <c r="F23" s="414">
        <v>0</v>
      </c>
      <c r="I23" t="str">
        <f>B49</f>
        <v>UNM - Taos Branch</v>
      </c>
      <c r="K23" s="412">
        <f>SUM(D47:F49)</f>
        <v>29314</v>
      </c>
    </row>
    <row r="24" spans="1:11" x14ac:dyDescent="0.25">
      <c r="A24" s="417" t="s">
        <v>343</v>
      </c>
      <c r="B24" s="416" t="s">
        <v>342</v>
      </c>
      <c r="C24" s="415">
        <v>2</v>
      </c>
      <c r="D24" s="414">
        <v>13057</v>
      </c>
      <c r="E24" s="414">
        <v>0</v>
      </c>
      <c r="F24" s="414">
        <v>0</v>
      </c>
      <c r="I24" t="str">
        <f>B52</f>
        <v>UNM - Valencia Branch</v>
      </c>
      <c r="K24" s="412">
        <f>SUM(D50:F52)</f>
        <v>42028</v>
      </c>
    </row>
    <row r="25" spans="1:11" x14ac:dyDescent="0.25">
      <c r="A25" s="417" t="s">
        <v>343</v>
      </c>
      <c r="B25" s="416" t="s">
        <v>342</v>
      </c>
      <c r="C25" s="415">
        <v>3</v>
      </c>
      <c r="D25" s="414">
        <v>15161.5</v>
      </c>
      <c r="E25" s="414">
        <v>0</v>
      </c>
      <c r="F25" s="414">
        <v>0</v>
      </c>
      <c r="I25" t="str">
        <f>B55</f>
        <v>CNM - Main</v>
      </c>
      <c r="K25" s="412">
        <f>SUM(D53:F55)</f>
        <v>572873</v>
      </c>
    </row>
    <row r="26" spans="1:11" x14ac:dyDescent="0.25">
      <c r="A26" s="417" t="s">
        <v>60</v>
      </c>
      <c r="B26" s="416" t="s">
        <v>341</v>
      </c>
      <c r="C26" s="415">
        <v>1</v>
      </c>
      <c r="D26" s="414">
        <v>9718.6</v>
      </c>
      <c r="E26" s="414">
        <v>0</v>
      </c>
      <c r="F26" s="414">
        <v>0</v>
      </c>
      <c r="I26" t="str">
        <f>B58</f>
        <v>CCC - Main</v>
      </c>
      <c r="K26" s="412">
        <f>SUM(D56:F58)</f>
        <v>53958</v>
      </c>
    </row>
    <row r="27" spans="1:11" x14ac:dyDescent="0.25">
      <c r="A27" s="417" t="s">
        <v>60</v>
      </c>
      <c r="B27" s="416" t="s">
        <v>341</v>
      </c>
      <c r="C27" s="415">
        <v>2</v>
      </c>
      <c r="D27" s="414">
        <v>2914</v>
      </c>
      <c r="E27" s="414">
        <v>0</v>
      </c>
      <c r="F27" s="414">
        <v>0</v>
      </c>
      <c r="I27" t="str">
        <f>B61</f>
        <v>LCC - Main</v>
      </c>
      <c r="K27" s="412">
        <f>SUM(D59:F61)</f>
        <v>27104</v>
      </c>
    </row>
    <row r="28" spans="1:11" x14ac:dyDescent="0.25">
      <c r="A28" s="417" t="s">
        <v>60</v>
      </c>
      <c r="B28" s="416" t="s">
        <v>341</v>
      </c>
      <c r="C28" s="415">
        <v>3</v>
      </c>
      <c r="D28" s="414">
        <v>803</v>
      </c>
      <c r="E28" s="414">
        <v>0</v>
      </c>
      <c r="F28" s="414">
        <v>0</v>
      </c>
      <c r="I28" t="str">
        <f>B64</f>
        <v>MCC - Main</v>
      </c>
      <c r="K28" s="412">
        <f>SUM(D62:F64)</f>
        <v>7100.5</v>
      </c>
    </row>
    <row r="29" spans="1:11" x14ac:dyDescent="0.25">
      <c r="A29" s="417" t="s">
        <v>62</v>
      </c>
      <c r="B29" s="416" t="s">
        <v>340</v>
      </c>
      <c r="C29" s="415">
        <v>1</v>
      </c>
      <c r="D29" s="414">
        <v>33798.400000000001</v>
      </c>
      <c r="E29" s="414">
        <v>0</v>
      </c>
      <c r="F29" s="414">
        <v>0</v>
      </c>
      <c r="I29" t="str">
        <f>B67</f>
        <v>NMJC - Main</v>
      </c>
      <c r="K29" s="412">
        <f>SUM(D65:F67)</f>
        <v>56773</v>
      </c>
    </row>
    <row r="30" spans="1:11" x14ac:dyDescent="0.25">
      <c r="A30" s="417" t="s">
        <v>62</v>
      </c>
      <c r="B30" s="416" t="s">
        <v>340</v>
      </c>
      <c r="C30" s="415">
        <v>2</v>
      </c>
      <c r="D30" s="414">
        <v>6168</v>
      </c>
      <c r="E30" s="414">
        <v>0</v>
      </c>
      <c r="F30" s="414">
        <v>0</v>
      </c>
      <c r="G30" s="418"/>
      <c r="I30" t="str">
        <f>B70</f>
        <v>SJC - Main</v>
      </c>
      <c r="K30" s="412">
        <f>SUM(D68:F70)</f>
        <v>159832.5</v>
      </c>
    </row>
    <row r="31" spans="1:11" x14ac:dyDescent="0.25">
      <c r="A31" s="417" t="s">
        <v>62</v>
      </c>
      <c r="B31" s="416" t="s">
        <v>340</v>
      </c>
      <c r="C31" s="415">
        <v>3</v>
      </c>
      <c r="D31" s="414">
        <v>1909</v>
      </c>
      <c r="E31" s="414">
        <v>0</v>
      </c>
      <c r="F31" s="414">
        <v>0</v>
      </c>
      <c r="I31" t="str">
        <f>B73</f>
        <v>SFCC - Main</v>
      </c>
      <c r="K31" s="412">
        <f>SUM(D71:F73)</f>
        <v>100717.7</v>
      </c>
    </row>
    <row r="32" spans="1:11" x14ac:dyDescent="0.25">
      <c r="A32" s="417" t="s">
        <v>64</v>
      </c>
      <c r="B32" s="416" t="s">
        <v>339</v>
      </c>
      <c r="C32" s="415">
        <v>1</v>
      </c>
      <c r="D32" s="414">
        <v>20315.099999999999</v>
      </c>
      <c r="E32" s="414">
        <v>0</v>
      </c>
      <c r="F32" s="414">
        <v>0</v>
      </c>
      <c r="K32" s="412">
        <f>SUM(K4:K31)</f>
        <v>2891441.5420000004</v>
      </c>
    </row>
    <row r="33" spans="1:11" x14ac:dyDescent="0.25">
      <c r="A33" s="417" t="s">
        <v>64</v>
      </c>
      <c r="B33" s="416" t="s">
        <v>339</v>
      </c>
      <c r="C33" s="415">
        <v>2</v>
      </c>
      <c r="D33" s="414">
        <v>5349</v>
      </c>
      <c r="E33" s="414">
        <v>0</v>
      </c>
      <c r="F33" s="414">
        <v>0</v>
      </c>
      <c r="I33" t="s">
        <v>141</v>
      </c>
      <c r="K33" s="412">
        <f>SUM(D74:F76)</f>
        <v>2891441.5419999999</v>
      </c>
    </row>
    <row r="34" spans="1:11" x14ac:dyDescent="0.25">
      <c r="A34" s="417" t="s">
        <v>64</v>
      </c>
      <c r="B34" s="416" t="s">
        <v>339</v>
      </c>
      <c r="C34" s="415">
        <v>3</v>
      </c>
      <c r="D34" s="414">
        <v>3494</v>
      </c>
      <c r="E34" s="414">
        <v>0</v>
      </c>
      <c r="F34" s="414">
        <v>0</v>
      </c>
    </row>
    <row r="35" spans="1:11" x14ac:dyDescent="0.25">
      <c r="A35" s="417" t="s">
        <v>338</v>
      </c>
      <c r="B35" s="416" t="s">
        <v>337</v>
      </c>
      <c r="C35" s="415">
        <v>1</v>
      </c>
      <c r="D35" s="414">
        <v>124964.6</v>
      </c>
      <c r="E35" s="414">
        <v>0</v>
      </c>
      <c r="F35" s="414">
        <v>0</v>
      </c>
    </row>
    <row r="36" spans="1:11" x14ac:dyDescent="0.25">
      <c r="A36" s="417" t="s">
        <v>338</v>
      </c>
      <c r="B36" s="416" t="s">
        <v>337</v>
      </c>
      <c r="C36" s="415">
        <v>2</v>
      </c>
      <c r="D36" s="414">
        <v>24837.1</v>
      </c>
      <c r="E36" s="414">
        <v>0</v>
      </c>
      <c r="F36" s="414">
        <v>0</v>
      </c>
    </row>
    <row r="37" spans="1:11" x14ac:dyDescent="0.25">
      <c r="A37" s="417" t="s">
        <v>338</v>
      </c>
      <c r="B37" s="416" t="s">
        <v>337</v>
      </c>
      <c r="C37" s="415">
        <v>3</v>
      </c>
      <c r="D37" s="414">
        <v>14971</v>
      </c>
      <c r="E37" s="414">
        <v>0</v>
      </c>
      <c r="F37" s="414">
        <v>0</v>
      </c>
    </row>
    <row r="38" spans="1:11" x14ac:dyDescent="0.25">
      <c r="A38" s="417" t="s">
        <v>336</v>
      </c>
      <c r="B38" s="416" t="s">
        <v>335</v>
      </c>
      <c r="C38" s="415">
        <v>1</v>
      </c>
      <c r="D38" s="414">
        <v>12114</v>
      </c>
      <c r="E38" s="414">
        <v>0</v>
      </c>
      <c r="F38" s="414">
        <v>0</v>
      </c>
    </row>
    <row r="39" spans="1:11" x14ac:dyDescent="0.25">
      <c r="A39" s="417" t="s">
        <v>336</v>
      </c>
      <c r="B39" s="416" t="s">
        <v>335</v>
      </c>
      <c r="C39" s="415">
        <v>2</v>
      </c>
      <c r="D39" s="414">
        <v>2183</v>
      </c>
      <c r="E39" s="414">
        <v>0</v>
      </c>
      <c r="F39" s="414">
        <v>0</v>
      </c>
    </row>
    <row r="40" spans="1:11" x14ac:dyDescent="0.25">
      <c r="A40" s="417" t="s">
        <v>336</v>
      </c>
      <c r="B40" s="416" t="s">
        <v>335</v>
      </c>
      <c r="C40" s="415">
        <v>3</v>
      </c>
      <c r="D40" s="414">
        <v>1624</v>
      </c>
      <c r="E40" s="414">
        <v>0</v>
      </c>
      <c r="F40" s="414">
        <v>0</v>
      </c>
    </row>
    <row r="41" spans="1:11" x14ac:dyDescent="0.25">
      <c r="A41" s="417" t="s">
        <v>334</v>
      </c>
      <c r="B41" s="416" t="s">
        <v>333</v>
      </c>
      <c r="C41" s="415">
        <v>1</v>
      </c>
      <c r="D41" s="414">
        <v>37043.18</v>
      </c>
      <c r="E41" s="414">
        <v>0</v>
      </c>
      <c r="F41" s="414">
        <v>0</v>
      </c>
    </row>
    <row r="42" spans="1:11" x14ac:dyDescent="0.25">
      <c r="A42" s="417" t="s">
        <v>334</v>
      </c>
      <c r="B42" s="416" t="s">
        <v>333</v>
      </c>
      <c r="C42" s="415">
        <v>2</v>
      </c>
      <c r="D42" s="414">
        <v>9443.2999999999993</v>
      </c>
      <c r="E42" s="414">
        <v>0</v>
      </c>
      <c r="F42" s="414">
        <v>0</v>
      </c>
    </row>
    <row r="43" spans="1:11" x14ac:dyDescent="0.25">
      <c r="A43" s="417" t="s">
        <v>334</v>
      </c>
      <c r="B43" s="416" t="s">
        <v>333</v>
      </c>
      <c r="C43" s="415">
        <v>3</v>
      </c>
      <c r="D43" s="414">
        <v>6338</v>
      </c>
      <c r="E43" s="414">
        <v>0</v>
      </c>
      <c r="F43" s="414">
        <v>0</v>
      </c>
    </row>
    <row r="44" spans="1:11" x14ac:dyDescent="0.25">
      <c r="A44" s="417" t="s">
        <v>332</v>
      </c>
      <c r="B44" s="416" t="s">
        <v>331</v>
      </c>
      <c r="C44" s="415">
        <v>1</v>
      </c>
      <c r="D44" s="414">
        <v>10564.9</v>
      </c>
      <c r="E44" s="414">
        <v>0</v>
      </c>
      <c r="F44" s="414">
        <v>0</v>
      </c>
    </row>
    <row r="45" spans="1:11" x14ac:dyDescent="0.25">
      <c r="A45" s="417" t="s">
        <v>332</v>
      </c>
      <c r="B45" s="416" t="s">
        <v>331</v>
      </c>
      <c r="C45" s="415">
        <v>2</v>
      </c>
      <c r="D45" s="414">
        <v>1580</v>
      </c>
      <c r="E45" s="414">
        <v>0</v>
      </c>
      <c r="F45" s="414">
        <v>0</v>
      </c>
    </row>
    <row r="46" spans="1:11" x14ac:dyDescent="0.25">
      <c r="A46" s="417" t="s">
        <v>332</v>
      </c>
      <c r="B46" s="416" t="s">
        <v>331</v>
      </c>
      <c r="C46" s="415">
        <v>3</v>
      </c>
      <c r="D46" s="414">
        <v>584</v>
      </c>
      <c r="E46" s="414">
        <v>0</v>
      </c>
      <c r="F46" s="414">
        <v>0</v>
      </c>
    </row>
    <row r="47" spans="1:11" x14ac:dyDescent="0.25">
      <c r="A47" s="417" t="s">
        <v>330</v>
      </c>
      <c r="B47" s="416" t="s">
        <v>329</v>
      </c>
      <c r="C47" s="415">
        <v>1</v>
      </c>
      <c r="D47" s="414">
        <v>20503</v>
      </c>
      <c r="E47" s="414">
        <v>0</v>
      </c>
      <c r="F47" s="414">
        <v>0</v>
      </c>
    </row>
    <row r="48" spans="1:11" x14ac:dyDescent="0.25">
      <c r="A48" s="417" t="s">
        <v>330</v>
      </c>
      <c r="B48" s="416" t="s">
        <v>329</v>
      </c>
      <c r="C48" s="415">
        <v>2</v>
      </c>
      <c r="D48" s="414">
        <v>6453</v>
      </c>
      <c r="E48" s="414">
        <v>0</v>
      </c>
      <c r="F48" s="414">
        <v>0</v>
      </c>
    </row>
    <row r="49" spans="1:6" x14ac:dyDescent="0.25">
      <c r="A49" s="417" t="s">
        <v>330</v>
      </c>
      <c r="B49" s="416" t="s">
        <v>329</v>
      </c>
      <c r="C49" s="415">
        <v>3</v>
      </c>
      <c r="D49" s="414">
        <v>2358</v>
      </c>
      <c r="E49" s="414">
        <v>0</v>
      </c>
      <c r="F49" s="414">
        <v>0</v>
      </c>
    </row>
    <row r="50" spans="1:6" x14ac:dyDescent="0.25">
      <c r="A50" s="417" t="s">
        <v>66</v>
      </c>
      <c r="B50" s="416" t="s">
        <v>328</v>
      </c>
      <c r="C50" s="415">
        <v>1</v>
      </c>
      <c r="D50" s="414">
        <v>34758</v>
      </c>
      <c r="E50" s="414">
        <v>0</v>
      </c>
      <c r="F50" s="414">
        <v>0</v>
      </c>
    </row>
    <row r="51" spans="1:6" x14ac:dyDescent="0.25">
      <c r="A51" s="417" t="s">
        <v>66</v>
      </c>
      <c r="B51" s="416" t="s">
        <v>328</v>
      </c>
      <c r="C51" s="415">
        <v>2</v>
      </c>
      <c r="D51" s="414">
        <v>4400</v>
      </c>
      <c r="E51" s="414">
        <v>0</v>
      </c>
      <c r="F51" s="414">
        <v>0</v>
      </c>
    </row>
    <row r="52" spans="1:6" x14ac:dyDescent="0.25">
      <c r="A52" s="417" t="s">
        <v>66</v>
      </c>
      <c r="B52" s="416" t="s">
        <v>328</v>
      </c>
      <c r="C52" s="415">
        <v>3</v>
      </c>
      <c r="D52" s="414">
        <v>2870</v>
      </c>
      <c r="E52" s="414">
        <v>0</v>
      </c>
      <c r="F52" s="414">
        <v>0</v>
      </c>
    </row>
    <row r="53" spans="1:6" x14ac:dyDescent="0.25">
      <c r="A53" s="417" t="s">
        <v>86</v>
      </c>
      <c r="B53" s="416" t="s">
        <v>327</v>
      </c>
      <c r="C53" s="415">
        <v>1</v>
      </c>
      <c r="D53" s="414">
        <v>469339</v>
      </c>
      <c r="E53" s="414">
        <v>0</v>
      </c>
      <c r="F53" s="414">
        <v>0</v>
      </c>
    </row>
    <row r="54" spans="1:6" x14ac:dyDescent="0.25">
      <c r="A54" s="417" t="s">
        <v>86</v>
      </c>
      <c r="B54" s="416" t="s">
        <v>327</v>
      </c>
      <c r="C54" s="415">
        <v>2</v>
      </c>
      <c r="D54" s="414">
        <v>74540</v>
      </c>
      <c r="E54" s="414">
        <v>0</v>
      </c>
      <c r="F54" s="414">
        <v>0</v>
      </c>
    </row>
    <row r="55" spans="1:6" x14ac:dyDescent="0.25">
      <c r="A55" s="417" t="s">
        <v>86</v>
      </c>
      <c r="B55" s="416" t="s">
        <v>327</v>
      </c>
      <c r="C55" s="415">
        <v>3</v>
      </c>
      <c r="D55" s="414">
        <v>28994</v>
      </c>
      <c r="E55" s="414">
        <v>0</v>
      </c>
      <c r="F55" s="414">
        <v>0</v>
      </c>
    </row>
    <row r="56" spans="1:6" x14ac:dyDescent="0.25">
      <c r="A56" s="417" t="s">
        <v>88</v>
      </c>
      <c r="B56" s="416" t="s">
        <v>326</v>
      </c>
      <c r="C56" s="415">
        <v>1</v>
      </c>
      <c r="D56" s="414">
        <v>43031</v>
      </c>
      <c r="E56" s="414">
        <v>0</v>
      </c>
      <c r="F56" s="414">
        <v>0</v>
      </c>
    </row>
    <row r="57" spans="1:6" x14ac:dyDescent="0.25">
      <c r="A57" s="417" t="s">
        <v>88</v>
      </c>
      <c r="B57" s="416" t="s">
        <v>326</v>
      </c>
      <c r="C57" s="415">
        <v>2</v>
      </c>
      <c r="D57" s="414">
        <v>5352</v>
      </c>
      <c r="E57" s="414">
        <v>0</v>
      </c>
      <c r="F57" s="414">
        <v>0</v>
      </c>
    </row>
    <row r="58" spans="1:6" x14ac:dyDescent="0.25">
      <c r="A58" s="417" t="s">
        <v>88</v>
      </c>
      <c r="B58" s="416" t="s">
        <v>326</v>
      </c>
      <c r="C58" s="415">
        <v>3</v>
      </c>
      <c r="D58" s="414">
        <v>5575</v>
      </c>
      <c r="E58" s="414">
        <v>0</v>
      </c>
      <c r="F58" s="414">
        <v>0</v>
      </c>
    </row>
    <row r="59" spans="1:6" x14ac:dyDescent="0.25">
      <c r="A59" s="417" t="s">
        <v>90</v>
      </c>
      <c r="B59" s="416" t="s">
        <v>325</v>
      </c>
      <c r="C59" s="415">
        <v>1</v>
      </c>
      <c r="D59" s="414">
        <v>19513</v>
      </c>
      <c r="E59" s="414">
        <v>0</v>
      </c>
      <c r="F59" s="414">
        <v>0</v>
      </c>
    </row>
    <row r="60" spans="1:6" x14ac:dyDescent="0.25">
      <c r="A60" s="417" t="s">
        <v>90</v>
      </c>
      <c r="B60" s="416" t="s">
        <v>325</v>
      </c>
      <c r="C60" s="415">
        <v>2</v>
      </c>
      <c r="D60" s="414">
        <v>5455</v>
      </c>
      <c r="E60" s="414">
        <v>0</v>
      </c>
      <c r="F60" s="414">
        <v>0</v>
      </c>
    </row>
    <row r="61" spans="1:6" x14ac:dyDescent="0.25">
      <c r="A61" s="417" t="s">
        <v>90</v>
      </c>
      <c r="B61" s="416" t="s">
        <v>325</v>
      </c>
      <c r="C61" s="415">
        <v>3</v>
      </c>
      <c r="D61" s="414">
        <v>2136</v>
      </c>
      <c r="E61" s="414">
        <v>0</v>
      </c>
      <c r="F61" s="414">
        <v>0</v>
      </c>
    </row>
    <row r="62" spans="1:6" x14ac:dyDescent="0.25">
      <c r="A62" s="417" t="s">
        <v>92</v>
      </c>
      <c r="B62" s="416" t="s">
        <v>324</v>
      </c>
      <c r="C62" s="415">
        <v>1</v>
      </c>
      <c r="D62" s="414">
        <v>5634</v>
      </c>
      <c r="E62" s="414">
        <v>0</v>
      </c>
      <c r="F62" s="414">
        <v>0</v>
      </c>
    </row>
    <row r="63" spans="1:6" x14ac:dyDescent="0.25">
      <c r="A63" s="417" t="s">
        <v>92</v>
      </c>
      <c r="B63" s="416" t="s">
        <v>324</v>
      </c>
      <c r="C63" s="415">
        <v>2</v>
      </c>
      <c r="D63" s="414">
        <v>710</v>
      </c>
      <c r="E63" s="414">
        <v>0</v>
      </c>
      <c r="F63" s="414">
        <v>0</v>
      </c>
    </row>
    <row r="64" spans="1:6" x14ac:dyDescent="0.25">
      <c r="A64" s="417" t="s">
        <v>92</v>
      </c>
      <c r="B64" s="416" t="s">
        <v>324</v>
      </c>
      <c r="C64" s="415">
        <v>3</v>
      </c>
      <c r="D64" s="414">
        <v>756.5</v>
      </c>
      <c r="E64" s="414">
        <v>0</v>
      </c>
      <c r="F64" s="414">
        <v>0</v>
      </c>
    </row>
    <row r="65" spans="1:7" x14ac:dyDescent="0.25">
      <c r="A65" s="417" t="s">
        <v>94</v>
      </c>
      <c r="B65" s="416" t="s">
        <v>323</v>
      </c>
      <c r="C65" s="415">
        <v>1</v>
      </c>
      <c r="D65" s="414">
        <v>37670</v>
      </c>
      <c r="E65" s="414">
        <v>0</v>
      </c>
      <c r="F65" s="414">
        <v>0</v>
      </c>
    </row>
    <row r="66" spans="1:7" x14ac:dyDescent="0.25">
      <c r="A66" s="417" t="s">
        <v>94</v>
      </c>
      <c r="B66" s="416" t="s">
        <v>323</v>
      </c>
      <c r="C66" s="415">
        <v>2</v>
      </c>
      <c r="D66" s="414">
        <v>17190</v>
      </c>
      <c r="E66" s="414">
        <v>0</v>
      </c>
      <c r="F66" s="414">
        <v>0</v>
      </c>
    </row>
    <row r="67" spans="1:7" x14ac:dyDescent="0.25">
      <c r="A67" s="417" t="s">
        <v>94</v>
      </c>
      <c r="B67" s="416" t="s">
        <v>323</v>
      </c>
      <c r="C67" s="415">
        <v>3</v>
      </c>
      <c r="D67" s="414">
        <v>1913</v>
      </c>
      <c r="E67" s="414">
        <v>0</v>
      </c>
      <c r="F67" s="414">
        <v>0</v>
      </c>
    </row>
    <row r="68" spans="1:7" x14ac:dyDescent="0.25">
      <c r="A68" s="417" t="s">
        <v>98</v>
      </c>
      <c r="B68" s="416" t="s">
        <v>322</v>
      </c>
      <c r="C68" s="415">
        <v>1</v>
      </c>
      <c r="D68" s="414">
        <v>99531.5</v>
      </c>
      <c r="E68" s="414">
        <v>0</v>
      </c>
      <c r="F68" s="414">
        <v>0</v>
      </c>
    </row>
    <row r="69" spans="1:7" x14ac:dyDescent="0.25">
      <c r="A69" s="417" t="s">
        <v>98</v>
      </c>
      <c r="B69" s="416" t="s">
        <v>322</v>
      </c>
      <c r="C69" s="415">
        <v>2</v>
      </c>
      <c r="D69" s="414">
        <v>34021</v>
      </c>
      <c r="E69" s="414">
        <v>0</v>
      </c>
      <c r="F69" s="414">
        <v>0</v>
      </c>
    </row>
    <row r="70" spans="1:7" x14ac:dyDescent="0.25">
      <c r="A70" s="417" t="s">
        <v>98</v>
      </c>
      <c r="B70" s="416" t="s">
        <v>322</v>
      </c>
      <c r="C70" s="415">
        <v>3</v>
      </c>
      <c r="D70" s="414">
        <v>26280</v>
      </c>
      <c r="E70" s="414">
        <v>0</v>
      </c>
      <c r="F70" s="414">
        <v>0</v>
      </c>
    </row>
    <row r="71" spans="1:7" x14ac:dyDescent="0.25">
      <c r="A71" s="417" t="s">
        <v>321</v>
      </c>
      <c r="B71" s="416" t="s">
        <v>320</v>
      </c>
      <c r="C71" s="415">
        <v>1</v>
      </c>
      <c r="D71" s="414">
        <v>81411.199999999997</v>
      </c>
      <c r="E71" s="414">
        <v>0</v>
      </c>
      <c r="F71" s="414">
        <v>0</v>
      </c>
    </row>
    <row r="72" spans="1:7" x14ac:dyDescent="0.25">
      <c r="A72" s="417" t="s">
        <v>321</v>
      </c>
      <c r="B72" s="416" t="s">
        <v>320</v>
      </c>
      <c r="C72" s="415">
        <v>2</v>
      </c>
      <c r="D72" s="414">
        <v>10522</v>
      </c>
      <c r="E72" s="414">
        <v>0</v>
      </c>
      <c r="F72" s="414">
        <v>0</v>
      </c>
    </row>
    <row r="73" spans="1:7" x14ac:dyDescent="0.25">
      <c r="A73" s="417" t="s">
        <v>321</v>
      </c>
      <c r="B73" s="416" t="s">
        <v>320</v>
      </c>
      <c r="C73" s="415">
        <v>3</v>
      </c>
      <c r="D73" s="414">
        <v>8784.5</v>
      </c>
      <c r="E73" s="414">
        <v>0</v>
      </c>
      <c r="F73" s="414">
        <v>0</v>
      </c>
    </row>
    <row r="74" spans="1:7" x14ac:dyDescent="0.25">
      <c r="D74" s="413">
        <f>SUM(D2:D73)</f>
        <v>2157407.6</v>
      </c>
      <c r="E74" s="413">
        <f>SUM(E2:E73)</f>
        <v>521744.5</v>
      </c>
      <c r="F74" s="413">
        <f>SUM(F2:F73)</f>
        <v>212289.44199999998</v>
      </c>
      <c r="G74" s="412">
        <f>SUM(D74:F74)</f>
        <v>2891441.5419999999</v>
      </c>
    </row>
  </sheetData>
  <pageMargins left="0.7" right="0.7" top="0.75" bottom="0.75" header="0.3" footer="0.3"/>
  <pageSetup scale="47" orientation="landscape" r:id="rId1"/>
  <headerFooter>
    <oddFooter>&amp;LFY14 I Final-FY14 -- NMHED&amp;CPage &amp;P of &amp;N&amp;RNovember 6, 2012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U74"/>
  <sheetViews>
    <sheetView workbookViewId="0">
      <pane ySplit="1" topLeftCell="A2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9.28515625" style="35" bestFit="1" customWidth="1"/>
    <col min="2" max="2" width="25.85546875" style="35" bestFit="1" customWidth="1"/>
    <col min="4" max="5" width="11.5703125" style="413" bestFit="1" customWidth="1"/>
    <col min="6" max="6" width="10.5703125" style="413" bestFit="1" customWidth="1"/>
    <col min="7" max="7" width="10.5703125" bestFit="1" customWidth="1"/>
    <col min="11" max="11" width="10.5703125" bestFit="1" customWidth="1"/>
    <col min="240" max="240" width="9.28515625" bestFit="1" customWidth="1"/>
    <col min="241" max="241" width="25.85546875" bestFit="1" customWidth="1"/>
    <col min="243" max="244" width="11.5703125" bestFit="1" customWidth="1"/>
    <col min="245" max="245" width="10.5703125" bestFit="1" customWidth="1"/>
    <col min="246" max="246" width="9.5703125" bestFit="1" customWidth="1"/>
    <col min="496" max="496" width="9.28515625" bestFit="1" customWidth="1"/>
    <col min="497" max="497" width="25.85546875" bestFit="1" customWidth="1"/>
    <col min="499" max="500" width="11.5703125" bestFit="1" customWidth="1"/>
    <col min="501" max="501" width="10.5703125" bestFit="1" customWidth="1"/>
    <col min="502" max="502" width="9.5703125" bestFit="1" customWidth="1"/>
    <col min="752" max="752" width="9.28515625" bestFit="1" customWidth="1"/>
    <col min="753" max="753" width="25.85546875" bestFit="1" customWidth="1"/>
    <col min="755" max="756" width="11.5703125" bestFit="1" customWidth="1"/>
    <col min="757" max="757" width="10.5703125" bestFit="1" customWidth="1"/>
    <col min="758" max="758" width="9.5703125" bestFit="1" customWidth="1"/>
    <col min="1008" max="1008" width="9.28515625" bestFit="1" customWidth="1"/>
    <col min="1009" max="1009" width="25.85546875" bestFit="1" customWidth="1"/>
    <col min="1011" max="1012" width="11.5703125" bestFit="1" customWidth="1"/>
    <col min="1013" max="1013" width="10.5703125" bestFit="1" customWidth="1"/>
    <col min="1014" max="1014" width="9.5703125" bestFit="1" customWidth="1"/>
    <col min="1264" max="1264" width="9.28515625" bestFit="1" customWidth="1"/>
    <col min="1265" max="1265" width="25.85546875" bestFit="1" customWidth="1"/>
    <col min="1267" max="1268" width="11.5703125" bestFit="1" customWidth="1"/>
    <col min="1269" max="1269" width="10.5703125" bestFit="1" customWidth="1"/>
    <col min="1270" max="1270" width="9.5703125" bestFit="1" customWidth="1"/>
    <col min="1520" max="1520" width="9.28515625" bestFit="1" customWidth="1"/>
    <col min="1521" max="1521" width="25.85546875" bestFit="1" customWidth="1"/>
    <col min="1523" max="1524" width="11.5703125" bestFit="1" customWidth="1"/>
    <col min="1525" max="1525" width="10.5703125" bestFit="1" customWidth="1"/>
    <col min="1526" max="1526" width="9.5703125" bestFit="1" customWidth="1"/>
    <col min="1776" max="1776" width="9.28515625" bestFit="1" customWidth="1"/>
    <col min="1777" max="1777" width="25.85546875" bestFit="1" customWidth="1"/>
    <col min="1779" max="1780" width="11.5703125" bestFit="1" customWidth="1"/>
    <col min="1781" max="1781" width="10.5703125" bestFit="1" customWidth="1"/>
    <col min="1782" max="1782" width="9.5703125" bestFit="1" customWidth="1"/>
    <col min="2032" max="2032" width="9.28515625" bestFit="1" customWidth="1"/>
    <col min="2033" max="2033" width="25.85546875" bestFit="1" customWidth="1"/>
    <col min="2035" max="2036" width="11.5703125" bestFit="1" customWidth="1"/>
    <col min="2037" max="2037" width="10.5703125" bestFit="1" customWidth="1"/>
    <col min="2038" max="2038" width="9.5703125" bestFit="1" customWidth="1"/>
    <col min="2288" max="2288" width="9.28515625" bestFit="1" customWidth="1"/>
    <col min="2289" max="2289" width="25.85546875" bestFit="1" customWidth="1"/>
    <col min="2291" max="2292" width="11.5703125" bestFit="1" customWidth="1"/>
    <col min="2293" max="2293" width="10.5703125" bestFit="1" customWidth="1"/>
    <col min="2294" max="2294" width="9.5703125" bestFit="1" customWidth="1"/>
    <col min="2544" max="2544" width="9.28515625" bestFit="1" customWidth="1"/>
    <col min="2545" max="2545" width="25.85546875" bestFit="1" customWidth="1"/>
    <col min="2547" max="2548" width="11.5703125" bestFit="1" customWidth="1"/>
    <col min="2549" max="2549" width="10.5703125" bestFit="1" customWidth="1"/>
    <col min="2550" max="2550" width="9.5703125" bestFit="1" customWidth="1"/>
    <col min="2800" max="2800" width="9.28515625" bestFit="1" customWidth="1"/>
    <col min="2801" max="2801" width="25.85546875" bestFit="1" customWidth="1"/>
    <col min="2803" max="2804" width="11.5703125" bestFit="1" customWidth="1"/>
    <col min="2805" max="2805" width="10.5703125" bestFit="1" customWidth="1"/>
    <col min="2806" max="2806" width="9.5703125" bestFit="1" customWidth="1"/>
    <col min="3056" max="3056" width="9.28515625" bestFit="1" customWidth="1"/>
    <col min="3057" max="3057" width="25.85546875" bestFit="1" customWidth="1"/>
    <col min="3059" max="3060" width="11.5703125" bestFit="1" customWidth="1"/>
    <col min="3061" max="3061" width="10.5703125" bestFit="1" customWidth="1"/>
    <col min="3062" max="3062" width="9.5703125" bestFit="1" customWidth="1"/>
    <col min="3312" max="3312" width="9.28515625" bestFit="1" customWidth="1"/>
    <col min="3313" max="3313" width="25.85546875" bestFit="1" customWidth="1"/>
    <col min="3315" max="3316" width="11.5703125" bestFit="1" customWidth="1"/>
    <col min="3317" max="3317" width="10.5703125" bestFit="1" customWidth="1"/>
    <col min="3318" max="3318" width="9.5703125" bestFit="1" customWidth="1"/>
    <col min="3568" max="3568" width="9.28515625" bestFit="1" customWidth="1"/>
    <col min="3569" max="3569" width="25.85546875" bestFit="1" customWidth="1"/>
    <col min="3571" max="3572" width="11.5703125" bestFit="1" customWidth="1"/>
    <col min="3573" max="3573" width="10.5703125" bestFit="1" customWidth="1"/>
    <col min="3574" max="3574" width="9.5703125" bestFit="1" customWidth="1"/>
    <col min="3824" max="3824" width="9.28515625" bestFit="1" customWidth="1"/>
    <col min="3825" max="3825" width="25.85546875" bestFit="1" customWidth="1"/>
    <col min="3827" max="3828" width="11.5703125" bestFit="1" customWidth="1"/>
    <col min="3829" max="3829" width="10.5703125" bestFit="1" customWidth="1"/>
    <col min="3830" max="3830" width="9.5703125" bestFit="1" customWidth="1"/>
    <col min="4080" max="4080" width="9.28515625" bestFit="1" customWidth="1"/>
    <col min="4081" max="4081" width="25.85546875" bestFit="1" customWidth="1"/>
    <col min="4083" max="4084" width="11.5703125" bestFit="1" customWidth="1"/>
    <col min="4085" max="4085" width="10.5703125" bestFit="1" customWidth="1"/>
    <col min="4086" max="4086" width="9.5703125" bestFit="1" customWidth="1"/>
    <col min="4336" max="4336" width="9.28515625" bestFit="1" customWidth="1"/>
    <col min="4337" max="4337" width="25.85546875" bestFit="1" customWidth="1"/>
    <col min="4339" max="4340" width="11.5703125" bestFit="1" customWidth="1"/>
    <col min="4341" max="4341" width="10.5703125" bestFit="1" customWidth="1"/>
    <col min="4342" max="4342" width="9.5703125" bestFit="1" customWidth="1"/>
    <col min="4592" max="4592" width="9.28515625" bestFit="1" customWidth="1"/>
    <col min="4593" max="4593" width="25.85546875" bestFit="1" customWidth="1"/>
    <col min="4595" max="4596" width="11.5703125" bestFit="1" customWidth="1"/>
    <col min="4597" max="4597" width="10.5703125" bestFit="1" customWidth="1"/>
    <col min="4598" max="4598" width="9.5703125" bestFit="1" customWidth="1"/>
    <col min="4848" max="4848" width="9.28515625" bestFit="1" customWidth="1"/>
    <col min="4849" max="4849" width="25.85546875" bestFit="1" customWidth="1"/>
    <col min="4851" max="4852" width="11.5703125" bestFit="1" customWidth="1"/>
    <col min="4853" max="4853" width="10.5703125" bestFit="1" customWidth="1"/>
    <col min="4854" max="4854" width="9.5703125" bestFit="1" customWidth="1"/>
    <col min="5104" max="5104" width="9.28515625" bestFit="1" customWidth="1"/>
    <col min="5105" max="5105" width="25.85546875" bestFit="1" customWidth="1"/>
    <col min="5107" max="5108" width="11.5703125" bestFit="1" customWidth="1"/>
    <col min="5109" max="5109" width="10.5703125" bestFit="1" customWidth="1"/>
    <col min="5110" max="5110" width="9.5703125" bestFit="1" customWidth="1"/>
    <col min="5360" max="5360" width="9.28515625" bestFit="1" customWidth="1"/>
    <col min="5361" max="5361" width="25.85546875" bestFit="1" customWidth="1"/>
    <col min="5363" max="5364" width="11.5703125" bestFit="1" customWidth="1"/>
    <col min="5365" max="5365" width="10.5703125" bestFit="1" customWidth="1"/>
    <col min="5366" max="5366" width="9.5703125" bestFit="1" customWidth="1"/>
    <col min="5616" max="5616" width="9.28515625" bestFit="1" customWidth="1"/>
    <col min="5617" max="5617" width="25.85546875" bestFit="1" customWidth="1"/>
    <col min="5619" max="5620" width="11.5703125" bestFit="1" customWidth="1"/>
    <col min="5621" max="5621" width="10.5703125" bestFit="1" customWidth="1"/>
    <col min="5622" max="5622" width="9.5703125" bestFit="1" customWidth="1"/>
    <col min="5872" max="5872" width="9.28515625" bestFit="1" customWidth="1"/>
    <col min="5873" max="5873" width="25.85546875" bestFit="1" customWidth="1"/>
    <col min="5875" max="5876" width="11.5703125" bestFit="1" customWidth="1"/>
    <col min="5877" max="5877" width="10.5703125" bestFit="1" customWidth="1"/>
    <col min="5878" max="5878" width="9.5703125" bestFit="1" customWidth="1"/>
    <col min="6128" max="6128" width="9.28515625" bestFit="1" customWidth="1"/>
    <col min="6129" max="6129" width="25.85546875" bestFit="1" customWidth="1"/>
    <col min="6131" max="6132" width="11.5703125" bestFit="1" customWidth="1"/>
    <col min="6133" max="6133" width="10.5703125" bestFit="1" customWidth="1"/>
    <col min="6134" max="6134" width="9.5703125" bestFit="1" customWidth="1"/>
    <col min="6384" max="6384" width="9.28515625" bestFit="1" customWidth="1"/>
    <col min="6385" max="6385" width="25.85546875" bestFit="1" customWidth="1"/>
    <col min="6387" max="6388" width="11.5703125" bestFit="1" customWidth="1"/>
    <col min="6389" max="6389" width="10.5703125" bestFit="1" customWidth="1"/>
    <col min="6390" max="6390" width="9.5703125" bestFit="1" customWidth="1"/>
    <col min="6640" max="6640" width="9.28515625" bestFit="1" customWidth="1"/>
    <col min="6641" max="6641" width="25.85546875" bestFit="1" customWidth="1"/>
    <col min="6643" max="6644" width="11.5703125" bestFit="1" customWidth="1"/>
    <col min="6645" max="6645" width="10.5703125" bestFit="1" customWidth="1"/>
    <col min="6646" max="6646" width="9.5703125" bestFit="1" customWidth="1"/>
    <col min="6896" max="6896" width="9.28515625" bestFit="1" customWidth="1"/>
    <col min="6897" max="6897" width="25.85546875" bestFit="1" customWidth="1"/>
    <col min="6899" max="6900" width="11.5703125" bestFit="1" customWidth="1"/>
    <col min="6901" max="6901" width="10.5703125" bestFit="1" customWidth="1"/>
    <col min="6902" max="6902" width="9.5703125" bestFit="1" customWidth="1"/>
    <col min="7152" max="7152" width="9.28515625" bestFit="1" customWidth="1"/>
    <col min="7153" max="7153" width="25.85546875" bestFit="1" customWidth="1"/>
    <col min="7155" max="7156" width="11.5703125" bestFit="1" customWidth="1"/>
    <col min="7157" max="7157" width="10.5703125" bestFit="1" customWidth="1"/>
    <col min="7158" max="7158" width="9.5703125" bestFit="1" customWidth="1"/>
    <col min="7408" max="7408" width="9.28515625" bestFit="1" customWidth="1"/>
    <col min="7409" max="7409" width="25.85546875" bestFit="1" customWidth="1"/>
    <col min="7411" max="7412" width="11.5703125" bestFit="1" customWidth="1"/>
    <col min="7413" max="7413" width="10.5703125" bestFit="1" customWidth="1"/>
    <col min="7414" max="7414" width="9.5703125" bestFit="1" customWidth="1"/>
    <col min="7664" max="7664" width="9.28515625" bestFit="1" customWidth="1"/>
    <col min="7665" max="7665" width="25.85546875" bestFit="1" customWidth="1"/>
    <col min="7667" max="7668" width="11.5703125" bestFit="1" customWidth="1"/>
    <col min="7669" max="7669" width="10.5703125" bestFit="1" customWidth="1"/>
    <col min="7670" max="7670" width="9.5703125" bestFit="1" customWidth="1"/>
    <col min="7920" max="7920" width="9.28515625" bestFit="1" customWidth="1"/>
    <col min="7921" max="7921" width="25.85546875" bestFit="1" customWidth="1"/>
    <col min="7923" max="7924" width="11.5703125" bestFit="1" customWidth="1"/>
    <col min="7925" max="7925" width="10.5703125" bestFit="1" customWidth="1"/>
    <col min="7926" max="7926" width="9.5703125" bestFit="1" customWidth="1"/>
    <col min="8176" max="8176" width="9.28515625" bestFit="1" customWidth="1"/>
    <col min="8177" max="8177" width="25.85546875" bestFit="1" customWidth="1"/>
    <col min="8179" max="8180" width="11.5703125" bestFit="1" customWidth="1"/>
    <col min="8181" max="8181" width="10.5703125" bestFit="1" customWidth="1"/>
    <col min="8182" max="8182" width="9.5703125" bestFit="1" customWidth="1"/>
    <col min="8432" max="8432" width="9.28515625" bestFit="1" customWidth="1"/>
    <col min="8433" max="8433" width="25.85546875" bestFit="1" customWidth="1"/>
    <col min="8435" max="8436" width="11.5703125" bestFit="1" customWidth="1"/>
    <col min="8437" max="8437" width="10.5703125" bestFit="1" customWidth="1"/>
    <col min="8438" max="8438" width="9.5703125" bestFit="1" customWidth="1"/>
    <col min="8688" max="8688" width="9.28515625" bestFit="1" customWidth="1"/>
    <col min="8689" max="8689" width="25.85546875" bestFit="1" customWidth="1"/>
    <col min="8691" max="8692" width="11.5703125" bestFit="1" customWidth="1"/>
    <col min="8693" max="8693" width="10.5703125" bestFit="1" customWidth="1"/>
    <col min="8694" max="8694" width="9.5703125" bestFit="1" customWidth="1"/>
    <col min="8944" max="8944" width="9.28515625" bestFit="1" customWidth="1"/>
    <col min="8945" max="8945" width="25.85546875" bestFit="1" customWidth="1"/>
    <col min="8947" max="8948" width="11.5703125" bestFit="1" customWidth="1"/>
    <col min="8949" max="8949" width="10.5703125" bestFit="1" customWidth="1"/>
    <col min="8950" max="8950" width="9.5703125" bestFit="1" customWidth="1"/>
    <col min="9200" max="9200" width="9.28515625" bestFit="1" customWidth="1"/>
    <col min="9201" max="9201" width="25.85546875" bestFit="1" customWidth="1"/>
    <col min="9203" max="9204" width="11.5703125" bestFit="1" customWidth="1"/>
    <col min="9205" max="9205" width="10.5703125" bestFit="1" customWidth="1"/>
    <col min="9206" max="9206" width="9.5703125" bestFit="1" customWidth="1"/>
    <col min="9456" max="9456" width="9.28515625" bestFit="1" customWidth="1"/>
    <col min="9457" max="9457" width="25.85546875" bestFit="1" customWidth="1"/>
    <col min="9459" max="9460" width="11.5703125" bestFit="1" customWidth="1"/>
    <col min="9461" max="9461" width="10.5703125" bestFit="1" customWidth="1"/>
    <col min="9462" max="9462" width="9.5703125" bestFit="1" customWidth="1"/>
    <col min="9712" max="9712" width="9.28515625" bestFit="1" customWidth="1"/>
    <col min="9713" max="9713" width="25.85546875" bestFit="1" customWidth="1"/>
    <col min="9715" max="9716" width="11.5703125" bestFit="1" customWidth="1"/>
    <col min="9717" max="9717" width="10.5703125" bestFit="1" customWidth="1"/>
    <col min="9718" max="9718" width="9.5703125" bestFit="1" customWidth="1"/>
    <col min="9968" max="9968" width="9.28515625" bestFit="1" customWidth="1"/>
    <col min="9969" max="9969" width="25.85546875" bestFit="1" customWidth="1"/>
    <col min="9971" max="9972" width="11.5703125" bestFit="1" customWidth="1"/>
    <col min="9973" max="9973" width="10.5703125" bestFit="1" customWidth="1"/>
    <col min="9974" max="9974" width="9.5703125" bestFit="1" customWidth="1"/>
    <col min="10224" max="10224" width="9.28515625" bestFit="1" customWidth="1"/>
    <col min="10225" max="10225" width="25.85546875" bestFit="1" customWidth="1"/>
    <col min="10227" max="10228" width="11.5703125" bestFit="1" customWidth="1"/>
    <col min="10229" max="10229" width="10.5703125" bestFit="1" customWidth="1"/>
    <col min="10230" max="10230" width="9.5703125" bestFit="1" customWidth="1"/>
    <col min="10480" max="10480" width="9.28515625" bestFit="1" customWidth="1"/>
    <col min="10481" max="10481" width="25.85546875" bestFit="1" customWidth="1"/>
    <col min="10483" max="10484" width="11.5703125" bestFit="1" customWidth="1"/>
    <col min="10485" max="10485" width="10.5703125" bestFit="1" customWidth="1"/>
    <col min="10486" max="10486" width="9.5703125" bestFit="1" customWidth="1"/>
    <col min="10736" max="10736" width="9.28515625" bestFit="1" customWidth="1"/>
    <col min="10737" max="10737" width="25.85546875" bestFit="1" customWidth="1"/>
    <col min="10739" max="10740" width="11.5703125" bestFit="1" customWidth="1"/>
    <col min="10741" max="10741" width="10.5703125" bestFit="1" customWidth="1"/>
    <col min="10742" max="10742" width="9.5703125" bestFit="1" customWidth="1"/>
    <col min="10992" max="10992" width="9.28515625" bestFit="1" customWidth="1"/>
    <col min="10993" max="10993" width="25.85546875" bestFit="1" customWidth="1"/>
    <col min="10995" max="10996" width="11.5703125" bestFit="1" customWidth="1"/>
    <col min="10997" max="10997" width="10.5703125" bestFit="1" customWidth="1"/>
    <col min="10998" max="10998" width="9.5703125" bestFit="1" customWidth="1"/>
    <col min="11248" max="11248" width="9.28515625" bestFit="1" customWidth="1"/>
    <col min="11249" max="11249" width="25.85546875" bestFit="1" customWidth="1"/>
    <col min="11251" max="11252" width="11.5703125" bestFit="1" customWidth="1"/>
    <col min="11253" max="11253" width="10.5703125" bestFit="1" customWidth="1"/>
    <col min="11254" max="11254" width="9.5703125" bestFit="1" customWidth="1"/>
    <col min="11504" max="11504" width="9.28515625" bestFit="1" customWidth="1"/>
    <col min="11505" max="11505" width="25.85546875" bestFit="1" customWidth="1"/>
    <col min="11507" max="11508" width="11.5703125" bestFit="1" customWidth="1"/>
    <col min="11509" max="11509" width="10.5703125" bestFit="1" customWidth="1"/>
    <col min="11510" max="11510" width="9.5703125" bestFit="1" customWidth="1"/>
    <col min="11760" max="11760" width="9.28515625" bestFit="1" customWidth="1"/>
    <col min="11761" max="11761" width="25.85546875" bestFit="1" customWidth="1"/>
    <col min="11763" max="11764" width="11.5703125" bestFit="1" customWidth="1"/>
    <col min="11765" max="11765" width="10.5703125" bestFit="1" customWidth="1"/>
    <col min="11766" max="11766" width="9.5703125" bestFit="1" customWidth="1"/>
    <col min="12016" max="12016" width="9.28515625" bestFit="1" customWidth="1"/>
    <col min="12017" max="12017" width="25.85546875" bestFit="1" customWidth="1"/>
    <col min="12019" max="12020" width="11.5703125" bestFit="1" customWidth="1"/>
    <col min="12021" max="12021" width="10.5703125" bestFit="1" customWidth="1"/>
    <col min="12022" max="12022" width="9.5703125" bestFit="1" customWidth="1"/>
    <col min="12272" max="12272" width="9.28515625" bestFit="1" customWidth="1"/>
    <col min="12273" max="12273" width="25.85546875" bestFit="1" customWidth="1"/>
    <col min="12275" max="12276" width="11.5703125" bestFit="1" customWidth="1"/>
    <col min="12277" max="12277" width="10.5703125" bestFit="1" customWidth="1"/>
    <col min="12278" max="12278" width="9.5703125" bestFit="1" customWidth="1"/>
    <col min="12528" max="12528" width="9.28515625" bestFit="1" customWidth="1"/>
    <col min="12529" max="12529" width="25.85546875" bestFit="1" customWidth="1"/>
    <col min="12531" max="12532" width="11.5703125" bestFit="1" customWidth="1"/>
    <col min="12533" max="12533" width="10.5703125" bestFit="1" customWidth="1"/>
    <col min="12534" max="12534" width="9.5703125" bestFit="1" customWidth="1"/>
    <col min="12784" max="12784" width="9.28515625" bestFit="1" customWidth="1"/>
    <col min="12785" max="12785" width="25.85546875" bestFit="1" customWidth="1"/>
    <col min="12787" max="12788" width="11.5703125" bestFit="1" customWidth="1"/>
    <col min="12789" max="12789" width="10.5703125" bestFit="1" customWidth="1"/>
    <col min="12790" max="12790" width="9.5703125" bestFit="1" customWidth="1"/>
    <col min="13040" max="13040" width="9.28515625" bestFit="1" customWidth="1"/>
    <col min="13041" max="13041" width="25.85546875" bestFit="1" customWidth="1"/>
    <col min="13043" max="13044" width="11.5703125" bestFit="1" customWidth="1"/>
    <col min="13045" max="13045" width="10.5703125" bestFit="1" customWidth="1"/>
    <col min="13046" max="13046" width="9.5703125" bestFit="1" customWidth="1"/>
    <col min="13296" max="13296" width="9.28515625" bestFit="1" customWidth="1"/>
    <col min="13297" max="13297" width="25.85546875" bestFit="1" customWidth="1"/>
    <col min="13299" max="13300" width="11.5703125" bestFit="1" customWidth="1"/>
    <col min="13301" max="13301" width="10.5703125" bestFit="1" customWidth="1"/>
    <col min="13302" max="13302" width="9.5703125" bestFit="1" customWidth="1"/>
    <col min="13552" max="13552" width="9.28515625" bestFit="1" customWidth="1"/>
    <col min="13553" max="13553" width="25.85546875" bestFit="1" customWidth="1"/>
    <col min="13555" max="13556" width="11.5703125" bestFit="1" customWidth="1"/>
    <col min="13557" max="13557" width="10.5703125" bestFit="1" customWidth="1"/>
    <col min="13558" max="13558" width="9.5703125" bestFit="1" customWidth="1"/>
    <col min="13808" max="13808" width="9.28515625" bestFit="1" customWidth="1"/>
    <col min="13809" max="13809" width="25.85546875" bestFit="1" customWidth="1"/>
    <col min="13811" max="13812" width="11.5703125" bestFit="1" customWidth="1"/>
    <col min="13813" max="13813" width="10.5703125" bestFit="1" customWidth="1"/>
    <col min="13814" max="13814" width="9.5703125" bestFit="1" customWidth="1"/>
    <col min="14064" max="14064" width="9.28515625" bestFit="1" customWidth="1"/>
    <col min="14065" max="14065" width="25.85546875" bestFit="1" customWidth="1"/>
    <col min="14067" max="14068" width="11.5703125" bestFit="1" customWidth="1"/>
    <col min="14069" max="14069" width="10.5703125" bestFit="1" customWidth="1"/>
    <col min="14070" max="14070" width="9.5703125" bestFit="1" customWidth="1"/>
    <col min="14320" max="14320" width="9.28515625" bestFit="1" customWidth="1"/>
    <col min="14321" max="14321" width="25.85546875" bestFit="1" customWidth="1"/>
    <col min="14323" max="14324" width="11.5703125" bestFit="1" customWidth="1"/>
    <col min="14325" max="14325" width="10.5703125" bestFit="1" customWidth="1"/>
    <col min="14326" max="14326" width="9.5703125" bestFit="1" customWidth="1"/>
    <col min="14576" max="14576" width="9.28515625" bestFit="1" customWidth="1"/>
    <col min="14577" max="14577" width="25.85546875" bestFit="1" customWidth="1"/>
    <col min="14579" max="14580" width="11.5703125" bestFit="1" customWidth="1"/>
    <col min="14581" max="14581" width="10.5703125" bestFit="1" customWidth="1"/>
    <col min="14582" max="14582" width="9.5703125" bestFit="1" customWidth="1"/>
    <col min="14832" max="14832" width="9.28515625" bestFit="1" customWidth="1"/>
    <col min="14833" max="14833" width="25.85546875" bestFit="1" customWidth="1"/>
    <col min="14835" max="14836" width="11.5703125" bestFit="1" customWidth="1"/>
    <col min="14837" max="14837" width="10.5703125" bestFit="1" customWidth="1"/>
    <col min="14838" max="14838" width="9.5703125" bestFit="1" customWidth="1"/>
    <col min="15088" max="15088" width="9.28515625" bestFit="1" customWidth="1"/>
    <col min="15089" max="15089" width="25.85546875" bestFit="1" customWidth="1"/>
    <col min="15091" max="15092" width="11.5703125" bestFit="1" customWidth="1"/>
    <col min="15093" max="15093" width="10.5703125" bestFit="1" customWidth="1"/>
    <col min="15094" max="15094" width="9.5703125" bestFit="1" customWidth="1"/>
    <col min="15344" max="15344" width="9.28515625" bestFit="1" customWidth="1"/>
    <col min="15345" max="15345" width="25.85546875" bestFit="1" customWidth="1"/>
    <col min="15347" max="15348" width="11.5703125" bestFit="1" customWidth="1"/>
    <col min="15349" max="15349" width="10.5703125" bestFit="1" customWidth="1"/>
    <col min="15350" max="15350" width="9.5703125" bestFit="1" customWidth="1"/>
    <col min="15600" max="15600" width="9.28515625" bestFit="1" customWidth="1"/>
    <col min="15601" max="15601" width="25.85546875" bestFit="1" customWidth="1"/>
    <col min="15603" max="15604" width="11.5703125" bestFit="1" customWidth="1"/>
    <col min="15605" max="15605" width="10.5703125" bestFit="1" customWidth="1"/>
    <col min="15606" max="15606" width="9.5703125" bestFit="1" customWidth="1"/>
    <col min="15856" max="15856" width="9.28515625" bestFit="1" customWidth="1"/>
    <col min="15857" max="15857" width="25.85546875" bestFit="1" customWidth="1"/>
    <col min="15859" max="15860" width="11.5703125" bestFit="1" customWidth="1"/>
    <col min="15861" max="15861" width="10.5703125" bestFit="1" customWidth="1"/>
    <col min="15862" max="15862" width="9.5703125" bestFit="1" customWidth="1"/>
    <col min="16112" max="16112" width="9.28515625" bestFit="1" customWidth="1"/>
    <col min="16113" max="16113" width="25.85546875" bestFit="1" customWidth="1"/>
    <col min="16115" max="16116" width="11.5703125" bestFit="1" customWidth="1"/>
    <col min="16117" max="16117" width="10.5703125" bestFit="1" customWidth="1"/>
    <col min="16118" max="16118" width="9.5703125" bestFit="1" customWidth="1"/>
  </cols>
  <sheetData>
    <row r="1" spans="1:21" x14ac:dyDescent="0.25">
      <c r="A1" s="420" t="s">
        <v>357</v>
      </c>
      <c r="B1" s="420" t="s">
        <v>356</v>
      </c>
      <c r="C1" s="423" t="s">
        <v>355</v>
      </c>
      <c r="D1" s="422" t="s">
        <v>228</v>
      </c>
      <c r="E1" s="422" t="s">
        <v>227</v>
      </c>
      <c r="F1" s="422" t="s">
        <v>226</v>
      </c>
    </row>
    <row r="2" spans="1:21" x14ac:dyDescent="0.25">
      <c r="A2" s="417" t="s">
        <v>354</v>
      </c>
      <c r="B2" s="421" t="s">
        <v>353</v>
      </c>
      <c r="C2" s="421">
        <v>1</v>
      </c>
      <c r="D2" s="414">
        <v>13302</v>
      </c>
      <c r="E2" s="414">
        <v>5566</v>
      </c>
      <c r="F2" s="414">
        <v>111</v>
      </c>
      <c r="G2" s="412"/>
    </row>
    <row r="3" spans="1:21" x14ac:dyDescent="0.25">
      <c r="A3" s="417" t="s">
        <v>354</v>
      </c>
      <c r="B3" s="421" t="s">
        <v>353</v>
      </c>
      <c r="C3" s="421">
        <v>2</v>
      </c>
      <c r="D3" s="414">
        <v>7350</v>
      </c>
      <c r="E3" s="414">
        <v>1024</v>
      </c>
      <c r="F3" s="414">
        <v>964.99</v>
      </c>
      <c r="G3" s="412"/>
    </row>
    <row r="4" spans="1:21" x14ac:dyDescent="0.25">
      <c r="A4" s="417" t="s">
        <v>354</v>
      </c>
      <c r="B4" s="421" t="s">
        <v>353</v>
      </c>
      <c r="C4" s="421">
        <v>3</v>
      </c>
      <c r="D4" s="414">
        <v>3758</v>
      </c>
      <c r="E4" s="414">
        <v>12300</v>
      </c>
      <c r="F4" s="414">
        <v>6240.1</v>
      </c>
      <c r="G4" s="412"/>
      <c r="I4" t="str">
        <f>B4</f>
        <v>NMIMT - Main</v>
      </c>
      <c r="K4" s="412">
        <f>SUM(D2:F4)</f>
        <v>50616.090000000004</v>
      </c>
    </row>
    <row r="5" spans="1:21" x14ac:dyDescent="0.25">
      <c r="A5" s="417" t="s">
        <v>352</v>
      </c>
      <c r="B5" s="421" t="s">
        <v>351</v>
      </c>
      <c r="C5" s="421">
        <v>1</v>
      </c>
      <c r="D5" s="414">
        <v>121536.605</v>
      </c>
      <c r="E5" s="414">
        <v>108337.44</v>
      </c>
      <c r="F5" s="414">
        <v>29770.080000000002</v>
      </c>
      <c r="G5" s="412"/>
      <c r="I5" t="str">
        <f>B7</f>
        <v>NMSU - Main</v>
      </c>
      <c r="K5" s="412">
        <f>SUM(D5:F7)</f>
        <v>386456.21500000003</v>
      </c>
    </row>
    <row r="6" spans="1:21" x14ac:dyDescent="0.25">
      <c r="A6" s="417" t="s">
        <v>352</v>
      </c>
      <c r="B6" s="421" t="s">
        <v>351</v>
      </c>
      <c r="C6" s="421">
        <v>2</v>
      </c>
      <c r="D6" s="414">
        <v>34124.99</v>
      </c>
      <c r="E6" s="414">
        <v>38642.959999999999</v>
      </c>
      <c r="F6" s="414">
        <v>10391.08</v>
      </c>
      <c r="G6" s="412"/>
      <c r="I6" t="str">
        <f>B10</f>
        <v>UNM - Main</v>
      </c>
      <c r="K6" s="412">
        <f>SUM(D8:F10)</f>
        <v>635233.19039999996</v>
      </c>
    </row>
    <row r="7" spans="1:21" x14ac:dyDescent="0.25">
      <c r="A7" s="417" t="s">
        <v>352</v>
      </c>
      <c r="B7" s="421" t="s">
        <v>351</v>
      </c>
      <c r="C7" s="421">
        <v>3</v>
      </c>
      <c r="D7" s="414">
        <v>12588</v>
      </c>
      <c r="E7" s="414">
        <v>23851.96</v>
      </c>
      <c r="F7" s="414">
        <v>7213.1</v>
      </c>
      <c r="G7" s="412"/>
    </row>
    <row r="8" spans="1:21" x14ac:dyDescent="0.25">
      <c r="A8" s="417" t="s">
        <v>350</v>
      </c>
      <c r="B8" s="421" t="s">
        <v>349</v>
      </c>
      <c r="C8" s="421">
        <v>1</v>
      </c>
      <c r="D8" s="414">
        <v>248745.97029999999</v>
      </c>
      <c r="E8" s="414">
        <v>172781.83</v>
      </c>
      <c r="F8" s="414">
        <v>54402.61</v>
      </c>
      <c r="G8" s="412"/>
    </row>
    <row r="9" spans="1:21" x14ac:dyDescent="0.25">
      <c r="A9" s="417" t="s">
        <v>350</v>
      </c>
      <c r="B9" s="421" t="s">
        <v>349</v>
      </c>
      <c r="C9" s="421">
        <v>2</v>
      </c>
      <c r="D9" s="414">
        <v>52382</v>
      </c>
      <c r="E9" s="414">
        <v>21779.119999999999</v>
      </c>
      <c r="F9" s="414">
        <v>38522.600100000003</v>
      </c>
      <c r="G9" s="412"/>
      <c r="I9" t="str">
        <f>B13</f>
        <v>ENMU - Main</v>
      </c>
      <c r="K9" s="412">
        <f>SUM(D11:F13)</f>
        <v>114351.10040000001</v>
      </c>
    </row>
    <row r="10" spans="1:21" x14ac:dyDescent="0.25">
      <c r="A10" s="417" t="s">
        <v>350</v>
      </c>
      <c r="B10" s="421" t="s">
        <v>349</v>
      </c>
      <c r="C10" s="421">
        <v>3</v>
      </c>
      <c r="D10" s="414">
        <v>11801</v>
      </c>
      <c r="E10" s="414">
        <v>21708.09</v>
      </c>
      <c r="F10" s="414">
        <v>13109.97</v>
      </c>
      <c r="G10" s="412"/>
      <c r="I10" t="str">
        <f>B16</f>
        <v>NMHU - Main</v>
      </c>
      <c r="K10" s="412">
        <f>SUM(D14:F16)</f>
        <v>75881.199099999998</v>
      </c>
    </row>
    <row r="11" spans="1:21" x14ac:dyDescent="0.25">
      <c r="A11" s="417" t="s">
        <v>348</v>
      </c>
      <c r="B11" s="421" t="s">
        <v>347</v>
      </c>
      <c r="C11" s="421">
        <v>1</v>
      </c>
      <c r="D11" s="414">
        <v>48551.000399999997</v>
      </c>
      <c r="E11" s="414">
        <v>26481.119999999999</v>
      </c>
      <c r="F11" s="414">
        <v>10803</v>
      </c>
      <c r="G11" s="412"/>
      <c r="I11" t="str">
        <f>B19</f>
        <v>NNMC - Main</v>
      </c>
      <c r="K11" s="412">
        <f>SUM(D17:F19)</f>
        <v>30884.739600000001</v>
      </c>
    </row>
    <row r="12" spans="1:21" x14ac:dyDescent="0.25">
      <c r="A12" s="417" t="s">
        <v>348</v>
      </c>
      <c r="B12" s="421" t="s">
        <v>347</v>
      </c>
      <c r="C12" s="421">
        <v>2</v>
      </c>
      <c r="D12" s="414">
        <v>9939</v>
      </c>
      <c r="E12" s="414">
        <v>12869.99</v>
      </c>
      <c r="F12" s="414">
        <v>2138.0300000000002</v>
      </c>
      <c r="G12" s="412"/>
      <c r="I12" t="str">
        <f>B22</f>
        <v>WNMU - Main</v>
      </c>
      <c r="K12" s="412">
        <f>SUM(D20:F22)</f>
        <v>68841.048699999999</v>
      </c>
    </row>
    <row r="13" spans="1:21" x14ac:dyDescent="0.25">
      <c r="A13" s="417" t="s">
        <v>348</v>
      </c>
      <c r="B13" s="421" t="s">
        <v>347</v>
      </c>
      <c r="C13" s="421">
        <v>3</v>
      </c>
      <c r="D13" s="414">
        <v>2121</v>
      </c>
      <c r="E13" s="414">
        <v>1192</v>
      </c>
      <c r="F13" s="414">
        <v>255.96</v>
      </c>
      <c r="G13" s="412"/>
    </row>
    <row r="14" spans="1:21" x14ac:dyDescent="0.25">
      <c r="A14" s="417" t="s">
        <v>52</v>
      </c>
      <c r="B14" s="421" t="s">
        <v>346</v>
      </c>
      <c r="C14" s="421">
        <v>1</v>
      </c>
      <c r="D14" s="414">
        <v>20791.219099999998</v>
      </c>
      <c r="E14" s="414">
        <v>18915.98</v>
      </c>
      <c r="F14" s="414">
        <v>12257.99</v>
      </c>
      <c r="G14" s="412"/>
      <c r="R14">
        <v>5634</v>
      </c>
    </row>
    <row r="15" spans="1:21" x14ac:dyDescent="0.25">
      <c r="A15" s="417" t="s">
        <v>52</v>
      </c>
      <c r="B15" s="421" t="s">
        <v>346</v>
      </c>
      <c r="C15" s="421">
        <v>2</v>
      </c>
      <c r="D15" s="414">
        <v>4399</v>
      </c>
      <c r="E15" s="414">
        <v>9771.01</v>
      </c>
      <c r="F15" s="414">
        <v>8808.99</v>
      </c>
      <c r="G15" s="412"/>
      <c r="I15" t="str">
        <f>B25</f>
        <v>ENMU - Roswell Branch</v>
      </c>
      <c r="K15" s="412">
        <f>SUM(D23:F25)</f>
        <v>58347.464200000002</v>
      </c>
      <c r="R15">
        <v>710</v>
      </c>
      <c r="U15">
        <v>13253</v>
      </c>
    </row>
    <row r="16" spans="1:21" x14ac:dyDescent="0.25">
      <c r="A16" s="417" t="s">
        <v>52</v>
      </c>
      <c r="B16" s="421" t="s">
        <v>346</v>
      </c>
      <c r="C16" s="421">
        <v>3</v>
      </c>
      <c r="D16" s="414">
        <v>180</v>
      </c>
      <c r="E16" s="414">
        <v>452</v>
      </c>
      <c r="F16" s="414">
        <v>305.01</v>
      </c>
      <c r="G16" s="412"/>
      <c r="I16" t="str">
        <f>B28</f>
        <v>ENMU - Ruidoso Branch</v>
      </c>
      <c r="K16" s="412">
        <f>SUM(D26:F28)</f>
        <v>12324.39018</v>
      </c>
      <c r="R16">
        <v>756.5</v>
      </c>
    </row>
    <row r="17" spans="1:11" x14ac:dyDescent="0.25">
      <c r="A17" s="417" t="s">
        <v>54</v>
      </c>
      <c r="B17" s="421" t="s">
        <v>345</v>
      </c>
      <c r="C17" s="421">
        <v>1</v>
      </c>
      <c r="D17" s="414">
        <v>18096.739600000001</v>
      </c>
      <c r="E17" s="414">
        <v>2798</v>
      </c>
      <c r="F17" s="414">
        <v>0</v>
      </c>
      <c r="G17" s="412"/>
      <c r="I17" t="str">
        <f>B31</f>
        <v>NMSU - Alamogordo Branch</v>
      </c>
      <c r="K17" s="412">
        <f>SUM(D29:F31)</f>
        <v>38929.100399999996</v>
      </c>
    </row>
    <row r="18" spans="1:11" x14ac:dyDescent="0.25">
      <c r="A18" s="417" t="s">
        <v>54</v>
      </c>
      <c r="B18" s="421" t="s">
        <v>345</v>
      </c>
      <c r="C18" s="421">
        <v>2</v>
      </c>
      <c r="D18" s="414">
        <v>5657</v>
      </c>
      <c r="E18" s="414">
        <v>765</v>
      </c>
      <c r="F18" s="414">
        <v>0</v>
      </c>
      <c r="G18" s="412"/>
      <c r="I18" t="str">
        <f>B34</f>
        <v>NMSU - Carlsbad Branch</v>
      </c>
      <c r="K18" s="412">
        <f>SUM(D32:F34)</f>
        <v>26783.1</v>
      </c>
    </row>
    <row r="19" spans="1:11" x14ac:dyDescent="0.25">
      <c r="A19" s="417" t="s">
        <v>54</v>
      </c>
      <c r="B19" s="421" t="s">
        <v>345</v>
      </c>
      <c r="C19" s="421">
        <v>3</v>
      </c>
      <c r="D19" s="414">
        <v>2954</v>
      </c>
      <c r="E19" s="414">
        <v>614</v>
      </c>
      <c r="F19" s="414">
        <v>0</v>
      </c>
      <c r="G19" s="412"/>
      <c r="I19" t="str">
        <f>B37</f>
        <v>NMSU - Dona Ana Branch</v>
      </c>
      <c r="K19" s="412">
        <f>SUM(D35:F37)</f>
        <v>151340.96</v>
      </c>
    </row>
    <row r="20" spans="1:11" x14ac:dyDescent="0.25">
      <c r="A20" s="417" t="s">
        <v>56</v>
      </c>
      <c r="B20" s="421" t="s">
        <v>344</v>
      </c>
      <c r="C20" s="421">
        <v>1</v>
      </c>
      <c r="D20" s="414">
        <v>29154.948700000001</v>
      </c>
      <c r="E20" s="414">
        <v>10777</v>
      </c>
      <c r="F20" s="414">
        <v>7003.1</v>
      </c>
      <c r="G20" s="412"/>
      <c r="I20" t="str">
        <f>B40</f>
        <v>NMSU - Grants Branch</v>
      </c>
      <c r="K20" s="412">
        <f>SUM(D38:F40)</f>
        <v>14491.0002</v>
      </c>
    </row>
    <row r="21" spans="1:11" x14ac:dyDescent="0.25">
      <c r="A21" s="417" t="s">
        <v>56</v>
      </c>
      <c r="B21" s="421" t="s">
        <v>344</v>
      </c>
      <c r="C21" s="421">
        <v>2</v>
      </c>
      <c r="D21" s="414">
        <v>9082</v>
      </c>
      <c r="E21" s="414">
        <v>5072</v>
      </c>
      <c r="F21" s="414">
        <v>2572</v>
      </c>
      <c r="G21" s="412"/>
      <c r="I21" t="str">
        <f>B43</f>
        <v>UNM - Gallup Branch</v>
      </c>
      <c r="K21" s="412">
        <f>SUM(D41:F43)</f>
        <v>48315.239499999996</v>
      </c>
    </row>
    <row r="22" spans="1:11" x14ac:dyDescent="0.25">
      <c r="A22" s="417" t="s">
        <v>56</v>
      </c>
      <c r="B22" s="421" t="s">
        <v>344</v>
      </c>
      <c r="C22" s="421">
        <v>3</v>
      </c>
      <c r="D22" s="414">
        <v>4607</v>
      </c>
      <c r="E22" s="414">
        <v>564</v>
      </c>
      <c r="F22" s="414">
        <v>9</v>
      </c>
      <c r="G22" s="412"/>
      <c r="I22" t="str">
        <f>B46</f>
        <v>UNM - Los Alamos Branch</v>
      </c>
      <c r="K22" s="412">
        <f>SUM(D44:F46)</f>
        <v>11117.01</v>
      </c>
    </row>
    <row r="23" spans="1:11" x14ac:dyDescent="0.25">
      <c r="A23" s="417" t="s">
        <v>343</v>
      </c>
      <c r="B23" s="421" t="s">
        <v>342</v>
      </c>
      <c r="C23" s="421">
        <v>1</v>
      </c>
      <c r="D23" s="414">
        <v>31486.994200000001</v>
      </c>
      <c r="E23" s="414">
        <v>0</v>
      </c>
      <c r="F23" s="414">
        <v>0</v>
      </c>
      <c r="G23" s="412"/>
      <c r="I23" t="str">
        <f>B49</f>
        <v>UNM - Taos Branch</v>
      </c>
      <c r="K23" s="412">
        <f>SUM(D47:F49)</f>
        <v>25102</v>
      </c>
    </row>
    <row r="24" spans="1:11" x14ac:dyDescent="0.25">
      <c r="A24" s="417" t="s">
        <v>343</v>
      </c>
      <c r="B24" s="421" t="s">
        <v>342</v>
      </c>
      <c r="C24" s="421">
        <v>2</v>
      </c>
      <c r="D24" s="414">
        <v>12138.97</v>
      </c>
      <c r="E24" s="414">
        <v>0</v>
      </c>
      <c r="F24" s="414">
        <v>0</v>
      </c>
      <c r="G24" s="412"/>
      <c r="I24" t="str">
        <f>B52</f>
        <v>UNM - Valencia Branch</v>
      </c>
      <c r="K24" s="412">
        <f>SUM(D50:F52)</f>
        <v>35905.000599999999</v>
      </c>
    </row>
    <row r="25" spans="1:11" x14ac:dyDescent="0.25">
      <c r="A25" s="417" t="s">
        <v>343</v>
      </c>
      <c r="B25" s="421" t="s">
        <v>342</v>
      </c>
      <c r="C25" s="421">
        <v>3</v>
      </c>
      <c r="D25" s="414">
        <v>14721.5</v>
      </c>
      <c r="E25" s="414">
        <v>0</v>
      </c>
      <c r="F25" s="414">
        <v>0</v>
      </c>
      <c r="G25" s="412"/>
      <c r="I25" t="str">
        <f>B55</f>
        <v>CNM - Main</v>
      </c>
      <c r="K25" s="412">
        <f>SUM(D53:F55)</f>
        <v>492252.00030000001</v>
      </c>
    </row>
    <row r="26" spans="1:11" x14ac:dyDescent="0.25">
      <c r="A26" s="417" t="s">
        <v>60</v>
      </c>
      <c r="B26" s="421" t="s">
        <v>341</v>
      </c>
      <c r="C26" s="421">
        <v>1</v>
      </c>
      <c r="D26" s="414">
        <v>8830.3901800000003</v>
      </c>
      <c r="E26" s="414">
        <v>0</v>
      </c>
      <c r="F26" s="414">
        <v>0</v>
      </c>
      <c r="G26" s="412"/>
      <c r="I26" t="str">
        <f>B58</f>
        <v>CCC - Main</v>
      </c>
      <c r="K26" s="412">
        <f>SUM(D56:F58)</f>
        <v>47443.006399999998</v>
      </c>
    </row>
    <row r="27" spans="1:11" x14ac:dyDescent="0.25">
      <c r="A27" s="417" t="s">
        <v>60</v>
      </c>
      <c r="B27" s="421" t="s">
        <v>341</v>
      </c>
      <c r="C27" s="421">
        <v>2</v>
      </c>
      <c r="D27" s="414">
        <v>2741</v>
      </c>
      <c r="E27" s="414">
        <v>0</v>
      </c>
      <c r="F27" s="414">
        <v>0</v>
      </c>
      <c r="G27" s="412"/>
      <c r="I27" t="str">
        <f>B61</f>
        <v>LCC - Main</v>
      </c>
      <c r="K27" s="412">
        <f>SUM(D59:F61)</f>
        <v>24673.995800000001</v>
      </c>
    </row>
    <row r="28" spans="1:11" x14ac:dyDescent="0.25">
      <c r="A28" s="417" t="s">
        <v>60</v>
      </c>
      <c r="B28" s="421" t="s">
        <v>341</v>
      </c>
      <c r="C28" s="421">
        <v>3</v>
      </c>
      <c r="D28" s="414">
        <v>753</v>
      </c>
      <c r="E28" s="414">
        <v>0</v>
      </c>
      <c r="F28" s="414">
        <v>0</v>
      </c>
      <c r="G28" s="412"/>
      <c r="I28" t="str">
        <f>B64</f>
        <v>MCC - Main</v>
      </c>
      <c r="K28" s="412">
        <f>SUM(D62:F64)</f>
        <v>11481</v>
      </c>
    </row>
    <row r="29" spans="1:11" x14ac:dyDescent="0.25">
      <c r="A29" s="417" t="s">
        <v>62</v>
      </c>
      <c r="B29" s="421" t="s">
        <v>340</v>
      </c>
      <c r="C29" s="421">
        <v>1</v>
      </c>
      <c r="D29" s="414">
        <v>31445.100399999999</v>
      </c>
      <c r="E29" s="414">
        <v>0</v>
      </c>
      <c r="F29" s="414">
        <v>0</v>
      </c>
      <c r="G29" s="412"/>
      <c r="I29" t="str">
        <f>B67</f>
        <v>NMJC - Main</v>
      </c>
      <c r="K29" s="412">
        <f>SUM(D65:F67)</f>
        <v>48558.993799999997</v>
      </c>
    </row>
    <row r="30" spans="1:11" x14ac:dyDescent="0.25">
      <c r="A30" s="417" t="s">
        <v>62</v>
      </c>
      <c r="B30" s="421" t="s">
        <v>340</v>
      </c>
      <c r="C30" s="421">
        <v>2</v>
      </c>
      <c r="D30" s="414">
        <v>5751</v>
      </c>
      <c r="E30" s="414">
        <v>0</v>
      </c>
      <c r="F30" s="414">
        <v>0</v>
      </c>
      <c r="G30" s="412"/>
      <c r="I30" t="str">
        <f>B70</f>
        <v>SJC - Main</v>
      </c>
      <c r="K30" s="412">
        <f>SUM(D68:F70)</f>
        <v>139779.49920000002</v>
      </c>
    </row>
    <row r="31" spans="1:11" x14ac:dyDescent="0.25">
      <c r="A31" s="417" t="s">
        <v>62</v>
      </c>
      <c r="B31" s="421" t="s">
        <v>340</v>
      </c>
      <c r="C31" s="421">
        <v>3</v>
      </c>
      <c r="D31" s="414">
        <v>1733</v>
      </c>
      <c r="E31" s="414">
        <v>0</v>
      </c>
      <c r="F31" s="414">
        <v>0</v>
      </c>
      <c r="G31" s="412"/>
      <c r="I31" t="str">
        <f>B73</f>
        <v>SFCC - Main</v>
      </c>
      <c r="K31" s="412">
        <f>SUM(D71:F73)</f>
        <v>92406.954800000007</v>
      </c>
    </row>
    <row r="32" spans="1:11" x14ac:dyDescent="0.25">
      <c r="A32" s="417" t="s">
        <v>64</v>
      </c>
      <c r="B32" s="421" t="s">
        <v>339</v>
      </c>
      <c r="C32" s="421">
        <v>1</v>
      </c>
      <c r="D32" s="414">
        <v>18514.099999999999</v>
      </c>
      <c r="E32" s="414">
        <v>0</v>
      </c>
      <c r="F32" s="414">
        <v>0</v>
      </c>
      <c r="G32" s="412"/>
      <c r="K32" s="412">
        <f>SUM(K4:K31)</f>
        <v>2641514.2985799997</v>
      </c>
    </row>
    <row r="33" spans="1:11" x14ac:dyDescent="0.25">
      <c r="A33" s="417" t="s">
        <v>64</v>
      </c>
      <c r="B33" s="421" t="s">
        <v>339</v>
      </c>
      <c r="C33" s="421">
        <v>2</v>
      </c>
      <c r="D33" s="414">
        <v>5007</v>
      </c>
      <c r="E33" s="414">
        <v>0</v>
      </c>
      <c r="F33" s="414">
        <v>0</v>
      </c>
      <c r="G33" s="412"/>
      <c r="I33" t="s">
        <v>141</v>
      </c>
      <c r="K33" s="412">
        <f>SUM(D74:F76)</f>
        <v>2641514.2985799997</v>
      </c>
    </row>
    <row r="34" spans="1:11" x14ac:dyDescent="0.25">
      <c r="A34" s="417" t="s">
        <v>64</v>
      </c>
      <c r="B34" s="421" t="s">
        <v>339</v>
      </c>
      <c r="C34" s="421">
        <v>3</v>
      </c>
      <c r="D34" s="414">
        <v>3262</v>
      </c>
      <c r="E34" s="414">
        <v>0</v>
      </c>
      <c r="F34" s="414">
        <v>0</v>
      </c>
      <c r="G34" s="412"/>
    </row>
    <row r="35" spans="1:11" x14ac:dyDescent="0.25">
      <c r="A35" s="417" t="s">
        <v>338</v>
      </c>
      <c r="B35" s="421" t="s">
        <v>337</v>
      </c>
      <c r="C35" s="421">
        <v>1</v>
      </c>
      <c r="D35" s="414">
        <v>114234.99</v>
      </c>
      <c r="E35" s="414">
        <v>0</v>
      </c>
      <c r="F35" s="414">
        <v>0</v>
      </c>
      <c r="G35" s="412"/>
    </row>
    <row r="36" spans="1:11" x14ac:dyDescent="0.25">
      <c r="A36" s="417" t="s">
        <v>338</v>
      </c>
      <c r="B36" s="421" t="s">
        <v>337</v>
      </c>
      <c r="C36" s="421">
        <v>2</v>
      </c>
      <c r="D36" s="414">
        <v>23019.98</v>
      </c>
      <c r="E36" s="414">
        <v>0</v>
      </c>
      <c r="F36" s="414">
        <v>0</v>
      </c>
      <c r="G36" s="412"/>
    </row>
    <row r="37" spans="1:11" x14ac:dyDescent="0.25">
      <c r="A37" s="417" t="s">
        <v>338</v>
      </c>
      <c r="B37" s="421" t="s">
        <v>337</v>
      </c>
      <c r="C37" s="421">
        <v>3</v>
      </c>
      <c r="D37" s="414">
        <v>14085.99</v>
      </c>
      <c r="E37" s="414">
        <v>0</v>
      </c>
      <c r="F37" s="414">
        <v>0</v>
      </c>
      <c r="G37" s="412"/>
    </row>
    <row r="38" spans="1:11" x14ac:dyDescent="0.25">
      <c r="A38" s="417" t="s">
        <v>336</v>
      </c>
      <c r="B38" s="421" t="s">
        <v>335</v>
      </c>
      <c r="C38" s="421">
        <v>1</v>
      </c>
      <c r="D38" s="414">
        <v>10896.0002</v>
      </c>
      <c r="E38" s="414">
        <v>0</v>
      </c>
      <c r="F38" s="414">
        <v>0</v>
      </c>
      <c r="G38" s="412"/>
    </row>
    <row r="39" spans="1:11" x14ac:dyDescent="0.25">
      <c r="A39" s="417" t="s">
        <v>336</v>
      </c>
      <c r="B39" s="421" t="s">
        <v>335</v>
      </c>
      <c r="C39" s="421">
        <v>2</v>
      </c>
      <c r="D39" s="414">
        <v>2051</v>
      </c>
      <c r="E39" s="414">
        <v>0</v>
      </c>
      <c r="F39" s="414">
        <v>0</v>
      </c>
      <c r="G39" s="412"/>
    </row>
    <row r="40" spans="1:11" x14ac:dyDescent="0.25">
      <c r="A40" s="417" t="s">
        <v>336</v>
      </c>
      <c r="B40" s="421" t="s">
        <v>335</v>
      </c>
      <c r="C40" s="421">
        <v>3</v>
      </c>
      <c r="D40" s="414">
        <v>1544</v>
      </c>
      <c r="E40" s="414">
        <v>0</v>
      </c>
      <c r="F40" s="414">
        <v>0</v>
      </c>
      <c r="G40" s="412"/>
    </row>
    <row r="41" spans="1:11" x14ac:dyDescent="0.25">
      <c r="A41" s="417" t="s">
        <v>334</v>
      </c>
      <c r="B41" s="421" t="s">
        <v>333</v>
      </c>
      <c r="C41" s="421">
        <v>1</v>
      </c>
      <c r="D41" s="414">
        <v>33361.179499999998</v>
      </c>
      <c r="E41" s="414">
        <v>0</v>
      </c>
      <c r="F41" s="414">
        <v>0</v>
      </c>
      <c r="G41" s="412"/>
    </row>
    <row r="42" spans="1:11" x14ac:dyDescent="0.25">
      <c r="A42" s="417" t="s">
        <v>334</v>
      </c>
      <c r="B42" s="421" t="s">
        <v>333</v>
      </c>
      <c r="C42" s="421">
        <v>2</v>
      </c>
      <c r="D42" s="414">
        <v>8891.06</v>
      </c>
      <c r="E42" s="414">
        <v>0</v>
      </c>
      <c r="F42" s="414">
        <v>0</v>
      </c>
      <c r="G42" s="412"/>
    </row>
    <row r="43" spans="1:11" x14ac:dyDescent="0.25">
      <c r="A43" s="417" t="s">
        <v>334</v>
      </c>
      <c r="B43" s="421" t="s">
        <v>333</v>
      </c>
      <c r="C43" s="421">
        <v>3</v>
      </c>
      <c r="D43" s="414">
        <v>6063</v>
      </c>
      <c r="E43" s="414">
        <v>0</v>
      </c>
      <c r="F43" s="414">
        <v>0</v>
      </c>
      <c r="G43" s="412"/>
    </row>
    <row r="44" spans="1:11" x14ac:dyDescent="0.25">
      <c r="A44" s="417" t="s">
        <v>332</v>
      </c>
      <c r="B44" s="421" t="s">
        <v>331</v>
      </c>
      <c r="C44" s="421">
        <v>1</v>
      </c>
      <c r="D44" s="414">
        <v>9163.01</v>
      </c>
      <c r="E44" s="414">
        <v>0</v>
      </c>
      <c r="F44" s="414">
        <v>0</v>
      </c>
      <c r="G44" s="412"/>
    </row>
    <row r="45" spans="1:11" x14ac:dyDescent="0.25">
      <c r="A45" s="417" t="s">
        <v>332</v>
      </c>
      <c r="B45" s="421" t="s">
        <v>331</v>
      </c>
      <c r="C45" s="421">
        <v>2</v>
      </c>
      <c r="D45" s="414">
        <v>1442</v>
      </c>
      <c r="E45" s="414">
        <v>0</v>
      </c>
      <c r="F45" s="414">
        <v>0</v>
      </c>
      <c r="G45" s="412"/>
    </row>
    <row r="46" spans="1:11" x14ac:dyDescent="0.25">
      <c r="A46" s="417" t="s">
        <v>332</v>
      </c>
      <c r="B46" s="421" t="s">
        <v>331</v>
      </c>
      <c r="C46" s="421">
        <v>3</v>
      </c>
      <c r="D46" s="414">
        <v>512</v>
      </c>
      <c r="E46" s="414">
        <v>0</v>
      </c>
      <c r="F46" s="414">
        <v>0</v>
      </c>
      <c r="G46" s="412"/>
    </row>
    <row r="47" spans="1:11" x14ac:dyDescent="0.25">
      <c r="A47" s="417" t="s">
        <v>330</v>
      </c>
      <c r="B47" s="421" t="s">
        <v>329</v>
      </c>
      <c r="C47" s="421">
        <v>1</v>
      </c>
      <c r="D47" s="414">
        <v>17427</v>
      </c>
      <c r="E47" s="414">
        <v>0</v>
      </c>
      <c r="F47" s="414">
        <v>0</v>
      </c>
      <c r="G47" s="412"/>
    </row>
    <row r="48" spans="1:11" x14ac:dyDescent="0.25">
      <c r="A48" s="417" t="s">
        <v>330</v>
      </c>
      <c r="B48" s="421" t="s">
        <v>329</v>
      </c>
      <c r="C48" s="421">
        <v>2</v>
      </c>
      <c r="D48" s="414">
        <v>5499</v>
      </c>
      <c r="E48" s="414">
        <v>0</v>
      </c>
      <c r="F48" s="414">
        <v>0</v>
      </c>
      <c r="G48" s="412"/>
    </row>
    <row r="49" spans="1:7" x14ac:dyDescent="0.25">
      <c r="A49" s="417" t="s">
        <v>330</v>
      </c>
      <c r="B49" s="421" t="s">
        <v>329</v>
      </c>
      <c r="C49" s="421">
        <v>3</v>
      </c>
      <c r="D49" s="414">
        <v>2176</v>
      </c>
      <c r="E49" s="414">
        <v>0</v>
      </c>
      <c r="F49" s="414">
        <v>0</v>
      </c>
      <c r="G49" s="412"/>
    </row>
    <row r="50" spans="1:7" x14ac:dyDescent="0.25">
      <c r="A50" s="417" t="s">
        <v>66</v>
      </c>
      <c r="B50" s="421" t="s">
        <v>328</v>
      </c>
      <c r="C50" s="421">
        <v>1</v>
      </c>
      <c r="D50" s="414">
        <v>29514.000599999999</v>
      </c>
      <c r="E50" s="414">
        <v>0</v>
      </c>
      <c r="F50" s="414">
        <v>0</v>
      </c>
      <c r="G50" s="412"/>
    </row>
    <row r="51" spans="1:7" x14ac:dyDescent="0.25">
      <c r="A51" s="417" t="s">
        <v>66</v>
      </c>
      <c r="B51" s="421" t="s">
        <v>328</v>
      </c>
      <c r="C51" s="421">
        <v>2</v>
      </c>
      <c r="D51" s="414">
        <v>3836</v>
      </c>
      <c r="E51" s="414">
        <v>0</v>
      </c>
      <c r="F51" s="414">
        <v>0</v>
      </c>
      <c r="G51" s="412"/>
    </row>
    <row r="52" spans="1:7" x14ac:dyDescent="0.25">
      <c r="A52" s="417" t="s">
        <v>66</v>
      </c>
      <c r="B52" s="421" t="s">
        <v>328</v>
      </c>
      <c r="C52" s="421">
        <v>3</v>
      </c>
      <c r="D52" s="414">
        <v>2555</v>
      </c>
      <c r="E52" s="414">
        <v>0</v>
      </c>
      <c r="F52" s="414">
        <v>0</v>
      </c>
      <c r="G52" s="412"/>
    </row>
    <row r="53" spans="1:7" x14ac:dyDescent="0.25">
      <c r="A53" s="417" t="s">
        <v>86</v>
      </c>
      <c r="B53" s="421" t="s">
        <v>327</v>
      </c>
      <c r="C53" s="421">
        <v>1</v>
      </c>
      <c r="D53" s="414">
        <v>399229.00030000001</v>
      </c>
      <c r="E53" s="414">
        <v>0</v>
      </c>
      <c r="F53" s="414">
        <v>0</v>
      </c>
      <c r="G53" s="412"/>
    </row>
    <row r="54" spans="1:7" x14ac:dyDescent="0.25">
      <c r="A54" s="417" t="s">
        <v>86</v>
      </c>
      <c r="B54" s="421" t="s">
        <v>327</v>
      </c>
      <c r="C54" s="421">
        <v>2</v>
      </c>
      <c r="D54" s="414">
        <v>65713</v>
      </c>
      <c r="E54" s="414">
        <v>0</v>
      </c>
      <c r="F54" s="414">
        <v>0</v>
      </c>
      <c r="G54" s="412"/>
    </row>
    <row r="55" spans="1:7" x14ac:dyDescent="0.25">
      <c r="A55" s="417" t="s">
        <v>86</v>
      </c>
      <c r="B55" s="421" t="s">
        <v>327</v>
      </c>
      <c r="C55" s="421">
        <v>3</v>
      </c>
      <c r="D55" s="414">
        <v>27310</v>
      </c>
      <c r="E55" s="414">
        <v>0</v>
      </c>
      <c r="F55" s="414">
        <v>0</v>
      </c>
      <c r="G55" s="412"/>
    </row>
    <row r="56" spans="1:7" x14ac:dyDescent="0.25">
      <c r="A56" s="417" t="s">
        <v>88</v>
      </c>
      <c r="B56" s="421" t="s">
        <v>326</v>
      </c>
      <c r="C56" s="421">
        <v>1</v>
      </c>
      <c r="D56" s="414">
        <v>37089.006399999998</v>
      </c>
      <c r="E56" s="414">
        <v>0</v>
      </c>
      <c r="F56" s="414">
        <v>0</v>
      </c>
      <c r="G56" s="412"/>
    </row>
    <row r="57" spans="1:7" x14ac:dyDescent="0.25">
      <c r="A57" s="417" t="s">
        <v>88</v>
      </c>
      <c r="B57" s="421" t="s">
        <v>326</v>
      </c>
      <c r="C57" s="421">
        <v>2</v>
      </c>
      <c r="D57" s="414">
        <v>5105</v>
      </c>
      <c r="E57" s="414">
        <v>0</v>
      </c>
      <c r="F57" s="414">
        <v>0</v>
      </c>
      <c r="G57" s="412"/>
    </row>
    <row r="58" spans="1:7" x14ac:dyDescent="0.25">
      <c r="A58" s="417" t="s">
        <v>88</v>
      </c>
      <c r="B58" s="421" t="s">
        <v>326</v>
      </c>
      <c r="C58" s="421">
        <v>3</v>
      </c>
      <c r="D58" s="414">
        <v>5249</v>
      </c>
      <c r="E58" s="414">
        <v>0</v>
      </c>
      <c r="F58" s="414">
        <v>0</v>
      </c>
      <c r="G58" s="412"/>
    </row>
    <row r="59" spans="1:7" x14ac:dyDescent="0.25">
      <c r="A59" s="417" t="s">
        <v>90</v>
      </c>
      <c r="B59" s="421" t="s">
        <v>325</v>
      </c>
      <c r="C59" s="421">
        <v>1</v>
      </c>
      <c r="D59" s="414">
        <v>17336.995800000001</v>
      </c>
      <c r="E59" s="414">
        <v>0</v>
      </c>
      <c r="F59" s="414">
        <v>0</v>
      </c>
      <c r="G59" s="412"/>
    </row>
    <row r="60" spans="1:7" x14ac:dyDescent="0.25">
      <c r="A60" s="417" t="s">
        <v>90</v>
      </c>
      <c r="B60" s="421" t="s">
        <v>325</v>
      </c>
      <c r="C60" s="421">
        <v>2</v>
      </c>
      <c r="D60" s="414">
        <v>5278</v>
      </c>
      <c r="E60" s="414">
        <v>0</v>
      </c>
      <c r="F60" s="414">
        <v>0</v>
      </c>
      <c r="G60" s="412"/>
    </row>
    <row r="61" spans="1:7" x14ac:dyDescent="0.25">
      <c r="A61" s="417" t="s">
        <v>90</v>
      </c>
      <c r="B61" s="421" t="s">
        <v>325</v>
      </c>
      <c r="C61" s="421">
        <v>3</v>
      </c>
      <c r="D61" s="414">
        <v>2059</v>
      </c>
      <c r="E61" s="414">
        <v>0</v>
      </c>
      <c r="F61" s="414">
        <v>0</v>
      </c>
      <c r="G61" s="412"/>
    </row>
    <row r="62" spans="1:7" x14ac:dyDescent="0.25">
      <c r="A62" s="417" t="s">
        <v>92</v>
      </c>
      <c r="B62" s="421" t="s">
        <v>324</v>
      </c>
      <c r="C62" s="421">
        <v>1</v>
      </c>
      <c r="D62" s="414">
        <v>9225</v>
      </c>
      <c r="E62" s="414">
        <v>0</v>
      </c>
      <c r="F62" s="414">
        <v>0</v>
      </c>
      <c r="G62" s="412"/>
    </row>
    <row r="63" spans="1:7" x14ac:dyDescent="0.25">
      <c r="A63" s="417" t="s">
        <v>92</v>
      </c>
      <c r="B63" s="421" t="s">
        <v>324</v>
      </c>
      <c r="C63" s="421">
        <v>2</v>
      </c>
      <c r="D63" s="414">
        <v>1381</v>
      </c>
      <c r="E63" s="414">
        <v>0</v>
      </c>
      <c r="F63" s="414">
        <v>0</v>
      </c>
      <c r="G63" s="412"/>
    </row>
    <row r="64" spans="1:7" x14ac:dyDescent="0.25">
      <c r="A64" s="417" t="s">
        <v>92</v>
      </c>
      <c r="B64" s="421" t="s">
        <v>324</v>
      </c>
      <c r="C64" s="421">
        <v>3</v>
      </c>
      <c r="D64" s="414">
        <v>875</v>
      </c>
      <c r="E64" s="414">
        <v>0</v>
      </c>
      <c r="F64" s="414">
        <v>0</v>
      </c>
      <c r="G64" s="412"/>
    </row>
    <row r="65" spans="1:7" x14ac:dyDescent="0.25">
      <c r="A65" s="417" t="s">
        <v>94</v>
      </c>
      <c r="B65" s="421" t="s">
        <v>323</v>
      </c>
      <c r="C65" s="421">
        <v>1</v>
      </c>
      <c r="D65" s="414">
        <v>32575.9938</v>
      </c>
      <c r="E65" s="414">
        <v>0</v>
      </c>
      <c r="F65" s="414">
        <v>0</v>
      </c>
      <c r="G65" s="412"/>
    </row>
    <row r="66" spans="1:7" x14ac:dyDescent="0.25">
      <c r="A66" s="417" t="s">
        <v>94</v>
      </c>
      <c r="B66" s="421" t="s">
        <v>323</v>
      </c>
      <c r="C66" s="421">
        <v>2</v>
      </c>
      <c r="D66" s="414">
        <v>14222</v>
      </c>
      <c r="E66" s="414">
        <v>0</v>
      </c>
      <c r="F66" s="414">
        <v>0</v>
      </c>
      <c r="G66" s="412"/>
    </row>
    <row r="67" spans="1:7" x14ac:dyDescent="0.25">
      <c r="A67" s="417" t="s">
        <v>94</v>
      </c>
      <c r="B67" s="421" t="s">
        <v>323</v>
      </c>
      <c r="C67" s="421">
        <v>3</v>
      </c>
      <c r="D67" s="414">
        <v>1761</v>
      </c>
      <c r="E67" s="414">
        <v>0</v>
      </c>
      <c r="F67" s="414">
        <v>0</v>
      </c>
      <c r="G67" s="412"/>
    </row>
    <row r="68" spans="1:7" x14ac:dyDescent="0.25">
      <c r="A68" s="417" t="s">
        <v>98</v>
      </c>
      <c r="B68" s="421" t="s">
        <v>322</v>
      </c>
      <c r="C68" s="421">
        <v>1</v>
      </c>
      <c r="D68" s="414">
        <v>82876.499200000006</v>
      </c>
      <c r="E68" s="414">
        <v>0</v>
      </c>
      <c r="F68" s="414">
        <v>0</v>
      </c>
      <c r="G68" s="412"/>
    </row>
    <row r="69" spans="1:7" x14ac:dyDescent="0.25">
      <c r="A69" s="417" t="s">
        <v>98</v>
      </c>
      <c r="B69" s="421" t="s">
        <v>322</v>
      </c>
      <c r="C69" s="421">
        <v>2</v>
      </c>
      <c r="D69" s="414">
        <v>31828</v>
      </c>
      <c r="E69" s="414">
        <v>0</v>
      </c>
      <c r="F69" s="414">
        <v>0</v>
      </c>
      <c r="G69" s="412"/>
    </row>
    <row r="70" spans="1:7" x14ac:dyDescent="0.25">
      <c r="A70" s="417" t="s">
        <v>98</v>
      </c>
      <c r="B70" s="421" t="s">
        <v>322</v>
      </c>
      <c r="C70" s="421">
        <v>3</v>
      </c>
      <c r="D70" s="414">
        <v>25075</v>
      </c>
      <c r="E70" s="414">
        <v>0</v>
      </c>
      <c r="F70" s="414">
        <v>0</v>
      </c>
      <c r="G70" s="412"/>
    </row>
    <row r="71" spans="1:7" x14ac:dyDescent="0.25">
      <c r="A71" s="417" t="s">
        <v>321</v>
      </c>
      <c r="B71" s="421" t="s">
        <v>320</v>
      </c>
      <c r="C71" s="421">
        <v>1</v>
      </c>
      <c r="D71" s="414">
        <v>74393.454800000007</v>
      </c>
      <c r="E71" s="414">
        <v>0</v>
      </c>
      <c r="F71" s="414">
        <v>0</v>
      </c>
      <c r="G71" s="412"/>
    </row>
    <row r="72" spans="1:7" x14ac:dyDescent="0.25">
      <c r="A72" s="417" t="s">
        <v>321</v>
      </c>
      <c r="B72" s="421" t="s">
        <v>320</v>
      </c>
      <c r="C72" s="421">
        <v>2</v>
      </c>
      <c r="D72" s="414">
        <v>9578</v>
      </c>
      <c r="E72" s="414">
        <v>0</v>
      </c>
      <c r="F72" s="414">
        <v>0</v>
      </c>
      <c r="G72" s="412"/>
    </row>
    <row r="73" spans="1:7" x14ac:dyDescent="0.25">
      <c r="A73" s="417" t="s">
        <v>321</v>
      </c>
      <c r="B73" s="421" t="s">
        <v>320</v>
      </c>
      <c r="C73" s="421">
        <v>3</v>
      </c>
      <c r="D73" s="414">
        <v>8435.5</v>
      </c>
      <c r="E73" s="414">
        <v>0</v>
      </c>
      <c r="F73" s="414">
        <v>0</v>
      </c>
      <c r="G73" s="412"/>
    </row>
    <row r="74" spans="1:7" x14ac:dyDescent="0.25">
      <c r="D74" s="413">
        <f>SUM(D2:D73)</f>
        <v>1940372.1884799995</v>
      </c>
      <c r="E74" s="413">
        <f>SUM(E2:E73)</f>
        <v>496263.49999999994</v>
      </c>
      <c r="F74" s="413">
        <f>SUM(F2:F73)</f>
        <v>204878.61009999999</v>
      </c>
      <c r="G74" s="412">
        <f>SUM(D74:F74)</f>
        <v>2641514.2985799997</v>
      </c>
    </row>
  </sheetData>
  <pageMargins left="0.7" right="0.7" top="0.75" bottom="0.75" header="0.3" footer="0.3"/>
  <pageSetup scale="47" orientation="landscape" r:id="rId1"/>
  <headerFooter>
    <oddFooter>&amp;LFY14 I Final-FY14 -- NMHED&amp;CPage &amp;P of &amp;N&amp;RNovember 6, 2012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3"/>
  <sheetViews>
    <sheetView workbookViewId="0">
      <pane xSplit="3" ySplit="1" topLeftCell="D2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 x14ac:dyDescent="0.25"/>
  <cols>
    <col min="1" max="1" width="9.140625" style="35"/>
    <col min="3" max="3" width="9.140625" style="35"/>
    <col min="4" max="43" width="8.7109375" customWidth="1"/>
  </cols>
  <sheetData>
    <row r="1" spans="1:43" s="410" customFormat="1" ht="30" x14ac:dyDescent="0.25">
      <c r="A1" s="348" t="s">
        <v>40</v>
      </c>
      <c r="B1" s="347" t="s">
        <v>41</v>
      </c>
      <c r="C1" s="348" t="s">
        <v>229</v>
      </c>
      <c r="D1" s="33" t="s">
        <v>319</v>
      </c>
      <c r="E1" s="33" t="s">
        <v>318</v>
      </c>
      <c r="F1" s="33" t="s">
        <v>317</v>
      </c>
      <c r="G1" s="33" t="s">
        <v>316</v>
      </c>
      <c r="H1" s="33" t="s">
        <v>315</v>
      </c>
      <c r="I1" s="33" t="s">
        <v>314</v>
      </c>
      <c r="J1" s="33" t="s">
        <v>313</v>
      </c>
      <c r="K1" s="33" t="s">
        <v>312</v>
      </c>
      <c r="L1" s="33" t="s">
        <v>311</v>
      </c>
      <c r="M1" s="33" t="s">
        <v>310</v>
      </c>
      <c r="N1" s="33" t="s">
        <v>309</v>
      </c>
      <c r="O1" s="33" t="s">
        <v>308</v>
      </c>
      <c r="P1" s="33" t="s">
        <v>307</v>
      </c>
      <c r="Q1" s="33" t="s">
        <v>306</v>
      </c>
      <c r="R1" s="33" t="s">
        <v>305</v>
      </c>
      <c r="S1" s="33" t="s">
        <v>304</v>
      </c>
      <c r="T1" s="33" t="s">
        <v>303</v>
      </c>
      <c r="U1" s="33" t="s">
        <v>302</v>
      </c>
      <c r="V1" s="33" t="s">
        <v>301</v>
      </c>
      <c r="W1" s="33" t="s">
        <v>300</v>
      </c>
      <c r="X1" s="33" t="s">
        <v>299</v>
      </c>
      <c r="Y1" s="33" t="s">
        <v>298</v>
      </c>
      <c r="Z1" s="33" t="s">
        <v>297</v>
      </c>
      <c r="AA1" s="33" t="s">
        <v>296</v>
      </c>
      <c r="AB1" s="33" t="s">
        <v>295</v>
      </c>
      <c r="AC1" s="33" t="s">
        <v>294</v>
      </c>
      <c r="AD1" s="33" t="s">
        <v>293</v>
      </c>
      <c r="AE1" s="33" t="s">
        <v>292</v>
      </c>
      <c r="AF1" s="33" t="s">
        <v>291</v>
      </c>
      <c r="AG1" s="33" t="s">
        <v>290</v>
      </c>
      <c r="AH1" s="33" t="s">
        <v>289</v>
      </c>
      <c r="AI1" s="33" t="s">
        <v>288</v>
      </c>
      <c r="AJ1" s="33" t="s">
        <v>287</v>
      </c>
      <c r="AK1" s="33" t="s">
        <v>286</v>
      </c>
      <c r="AL1" s="33" t="s">
        <v>285</v>
      </c>
      <c r="AM1" s="33" t="s">
        <v>284</v>
      </c>
      <c r="AN1" s="33" t="s">
        <v>283</v>
      </c>
      <c r="AO1" s="33" t="s">
        <v>282</v>
      </c>
      <c r="AP1" s="33" t="s">
        <v>281</v>
      </c>
      <c r="AQ1" s="33" t="s">
        <v>280</v>
      </c>
    </row>
    <row r="2" spans="1:43" x14ac:dyDescent="0.25">
      <c r="A2" s="35" t="s">
        <v>52</v>
      </c>
      <c r="B2" t="s">
        <v>53</v>
      </c>
      <c r="C2" s="35" t="s">
        <v>225</v>
      </c>
      <c r="D2" s="37">
        <v>0</v>
      </c>
      <c r="E2" s="37">
        <v>0</v>
      </c>
      <c r="F2" s="37">
        <v>0</v>
      </c>
      <c r="G2" s="37">
        <v>2</v>
      </c>
      <c r="H2" s="37">
        <v>39</v>
      </c>
      <c r="I2" s="37">
        <v>0</v>
      </c>
      <c r="J2" s="37">
        <v>0</v>
      </c>
      <c r="K2" s="37">
        <v>0</v>
      </c>
      <c r="L2" s="37">
        <v>0</v>
      </c>
      <c r="M2" s="37">
        <v>0</v>
      </c>
      <c r="N2" s="37">
        <v>0</v>
      </c>
      <c r="O2" s="37">
        <v>0</v>
      </c>
      <c r="P2" s="37">
        <v>0</v>
      </c>
      <c r="Q2" s="37">
        <v>3</v>
      </c>
      <c r="R2" s="37">
        <v>32</v>
      </c>
      <c r="S2" s="37">
        <v>0</v>
      </c>
      <c r="T2" s="37">
        <v>0</v>
      </c>
      <c r="U2" s="37">
        <v>0</v>
      </c>
      <c r="V2" s="37">
        <v>0</v>
      </c>
      <c r="W2" s="37">
        <v>0</v>
      </c>
      <c r="X2" s="37">
        <v>0</v>
      </c>
      <c r="Y2" s="37">
        <v>0</v>
      </c>
      <c r="Z2" s="37">
        <v>0</v>
      </c>
      <c r="AA2" s="37">
        <v>1</v>
      </c>
      <c r="AB2" s="37">
        <v>35</v>
      </c>
      <c r="AC2" s="37">
        <v>0</v>
      </c>
      <c r="AD2" s="37">
        <v>0</v>
      </c>
      <c r="AE2" s="37">
        <v>0</v>
      </c>
      <c r="AF2" s="37">
        <v>0</v>
      </c>
      <c r="AG2" s="37">
        <v>0</v>
      </c>
      <c r="AH2" s="37">
        <v>0</v>
      </c>
      <c r="AI2" s="37">
        <v>0</v>
      </c>
      <c r="AJ2" s="37">
        <v>0</v>
      </c>
      <c r="AK2" s="37">
        <v>2</v>
      </c>
      <c r="AL2" s="37">
        <v>33</v>
      </c>
      <c r="AM2" s="37">
        <v>0</v>
      </c>
      <c r="AN2" s="37">
        <v>0</v>
      </c>
      <c r="AO2" s="37">
        <v>0</v>
      </c>
      <c r="AP2" s="37">
        <v>0</v>
      </c>
      <c r="AQ2" s="37">
        <v>0</v>
      </c>
    </row>
    <row r="3" spans="1:43" x14ac:dyDescent="0.25">
      <c r="A3" s="35" t="s">
        <v>52</v>
      </c>
      <c r="B3" t="s">
        <v>53</v>
      </c>
      <c r="C3" s="35" t="s">
        <v>224</v>
      </c>
      <c r="D3" s="37">
        <v>0</v>
      </c>
      <c r="E3" s="37">
        <v>0</v>
      </c>
      <c r="F3" s="37">
        <v>0</v>
      </c>
      <c r="G3" s="37">
        <v>0</v>
      </c>
      <c r="H3" s="37">
        <v>16</v>
      </c>
      <c r="I3" s="37">
        <v>13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11</v>
      </c>
      <c r="S3" s="37">
        <v>10</v>
      </c>
      <c r="T3" s="37">
        <v>4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20</v>
      </c>
      <c r="AC3" s="37">
        <v>15</v>
      </c>
      <c r="AD3" s="37">
        <v>1</v>
      </c>
      <c r="AE3" s="37">
        <v>0</v>
      </c>
      <c r="AF3" s="37">
        <v>0</v>
      </c>
      <c r="AG3" s="37">
        <v>0</v>
      </c>
      <c r="AH3" s="37">
        <v>0</v>
      </c>
      <c r="AI3" s="37">
        <v>0</v>
      </c>
      <c r="AJ3" s="37">
        <v>0</v>
      </c>
      <c r="AK3" s="37">
        <v>0</v>
      </c>
      <c r="AL3" s="37">
        <v>12</v>
      </c>
      <c r="AM3" s="37">
        <v>12</v>
      </c>
      <c r="AN3" s="37">
        <v>2</v>
      </c>
      <c r="AO3" s="37">
        <v>0</v>
      </c>
      <c r="AP3" s="37">
        <v>0</v>
      </c>
      <c r="AQ3" s="37">
        <v>0</v>
      </c>
    </row>
    <row r="4" spans="1:43" x14ac:dyDescent="0.25">
      <c r="A4" s="35" t="s">
        <v>52</v>
      </c>
      <c r="B4" t="s">
        <v>53</v>
      </c>
      <c r="C4" s="35" t="s">
        <v>223</v>
      </c>
      <c r="D4" s="37">
        <v>0</v>
      </c>
      <c r="E4" s="37">
        <v>0</v>
      </c>
      <c r="F4" s="37">
        <v>0</v>
      </c>
      <c r="G4" s="37">
        <v>0</v>
      </c>
      <c r="H4" s="37">
        <v>141</v>
      </c>
      <c r="I4" s="37">
        <v>81</v>
      </c>
      <c r="J4" s="37">
        <v>10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150</v>
      </c>
      <c r="S4" s="37">
        <v>82</v>
      </c>
      <c r="T4" s="37">
        <v>12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7">
        <v>128</v>
      </c>
      <c r="AC4" s="37">
        <v>83</v>
      </c>
      <c r="AD4" s="37">
        <v>9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7">
        <v>0</v>
      </c>
      <c r="AL4" s="37">
        <v>169</v>
      </c>
      <c r="AM4" s="37">
        <v>80</v>
      </c>
      <c r="AN4" s="37">
        <v>9</v>
      </c>
      <c r="AO4" s="37">
        <v>0</v>
      </c>
      <c r="AP4" s="37">
        <v>0</v>
      </c>
      <c r="AQ4" s="37">
        <v>0</v>
      </c>
    </row>
    <row r="5" spans="1:43" x14ac:dyDescent="0.25">
      <c r="A5" s="35" t="s">
        <v>54</v>
      </c>
      <c r="B5" t="s">
        <v>55</v>
      </c>
      <c r="C5" s="35" t="s">
        <v>225</v>
      </c>
      <c r="D5" s="37">
        <v>0</v>
      </c>
      <c r="E5" s="37">
        <v>0</v>
      </c>
      <c r="F5" s="37">
        <v>0</v>
      </c>
      <c r="G5" s="37">
        <v>9</v>
      </c>
      <c r="H5" s="37">
        <v>1721</v>
      </c>
      <c r="I5" s="37">
        <v>651</v>
      </c>
      <c r="J5" s="37">
        <v>45</v>
      </c>
      <c r="K5" s="37">
        <v>0</v>
      </c>
      <c r="L5" s="37">
        <v>12</v>
      </c>
      <c r="M5" s="37">
        <v>12</v>
      </c>
      <c r="N5" s="37">
        <v>0</v>
      </c>
      <c r="O5" s="37">
        <v>0</v>
      </c>
      <c r="P5" s="37">
        <v>0</v>
      </c>
      <c r="Q5" s="37">
        <v>10</v>
      </c>
      <c r="R5" s="37">
        <v>1665</v>
      </c>
      <c r="S5" s="37">
        <v>604</v>
      </c>
      <c r="T5" s="37">
        <v>47</v>
      </c>
      <c r="U5" s="37">
        <v>0</v>
      </c>
      <c r="V5" s="37">
        <v>10</v>
      </c>
      <c r="W5" s="37">
        <v>7</v>
      </c>
      <c r="X5" s="37">
        <v>0</v>
      </c>
      <c r="Y5" s="37">
        <v>0</v>
      </c>
      <c r="Z5" s="37">
        <v>0</v>
      </c>
      <c r="AA5" s="37">
        <v>23</v>
      </c>
      <c r="AB5" s="37">
        <v>1726</v>
      </c>
      <c r="AC5" s="37">
        <v>538</v>
      </c>
      <c r="AD5" s="37">
        <v>57</v>
      </c>
      <c r="AE5" s="37">
        <v>0</v>
      </c>
      <c r="AF5" s="37">
        <v>8</v>
      </c>
      <c r="AG5" s="37">
        <v>10</v>
      </c>
      <c r="AH5" s="37">
        <v>0</v>
      </c>
      <c r="AI5" s="37">
        <v>0</v>
      </c>
      <c r="AJ5" s="37">
        <v>0</v>
      </c>
      <c r="AK5" s="37">
        <v>15</v>
      </c>
      <c r="AL5" s="37">
        <v>1731</v>
      </c>
      <c r="AM5" s="37">
        <v>535</v>
      </c>
      <c r="AN5" s="37">
        <v>58</v>
      </c>
      <c r="AO5" s="37">
        <v>0</v>
      </c>
      <c r="AP5" s="37">
        <v>22</v>
      </c>
      <c r="AQ5" s="37">
        <v>5</v>
      </c>
    </row>
    <row r="6" spans="1:43" x14ac:dyDescent="0.25">
      <c r="A6" s="35" t="s">
        <v>54</v>
      </c>
      <c r="B6" t="s">
        <v>55</v>
      </c>
      <c r="C6" s="35" t="s">
        <v>224</v>
      </c>
      <c r="D6" s="37">
        <v>0</v>
      </c>
      <c r="E6" s="37">
        <v>0</v>
      </c>
      <c r="F6" s="37">
        <v>0</v>
      </c>
      <c r="G6" s="37">
        <v>0</v>
      </c>
      <c r="H6" s="37">
        <v>392</v>
      </c>
      <c r="I6" s="37">
        <v>158</v>
      </c>
      <c r="J6" s="37">
        <v>30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373</v>
      </c>
      <c r="S6" s="37">
        <v>125</v>
      </c>
      <c r="T6" s="37">
        <v>32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410</v>
      </c>
      <c r="AC6" s="37">
        <v>120</v>
      </c>
      <c r="AD6" s="37">
        <v>40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449</v>
      </c>
      <c r="AM6" s="37">
        <v>120</v>
      </c>
      <c r="AN6" s="37">
        <v>26</v>
      </c>
      <c r="AO6" s="37">
        <v>0</v>
      </c>
      <c r="AP6" s="37">
        <v>0</v>
      </c>
      <c r="AQ6" s="37">
        <v>0</v>
      </c>
    </row>
    <row r="7" spans="1:43" x14ac:dyDescent="0.25">
      <c r="A7" s="35" t="s">
        <v>54</v>
      </c>
      <c r="B7" t="s">
        <v>55</v>
      </c>
      <c r="C7" s="35" t="s">
        <v>223</v>
      </c>
      <c r="D7" s="37">
        <v>0</v>
      </c>
      <c r="E7" s="37">
        <v>0</v>
      </c>
      <c r="F7" s="37">
        <v>0</v>
      </c>
      <c r="G7" s="37">
        <v>0</v>
      </c>
      <c r="H7" s="37">
        <v>252</v>
      </c>
      <c r="I7" s="37">
        <v>163</v>
      </c>
      <c r="J7" s="37">
        <v>31</v>
      </c>
      <c r="K7" s="37">
        <v>0</v>
      </c>
      <c r="L7" s="37">
        <v>2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297</v>
      </c>
      <c r="S7" s="37">
        <v>139</v>
      </c>
      <c r="T7" s="37">
        <v>23</v>
      </c>
      <c r="U7" s="37">
        <v>0</v>
      </c>
      <c r="V7" s="37">
        <v>5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293</v>
      </c>
      <c r="AC7" s="37">
        <v>133</v>
      </c>
      <c r="AD7" s="37">
        <v>35</v>
      </c>
      <c r="AE7" s="37">
        <v>0</v>
      </c>
      <c r="AF7" s="37">
        <v>2</v>
      </c>
      <c r="AG7" s="37">
        <v>0</v>
      </c>
      <c r="AH7" s="37">
        <v>0</v>
      </c>
      <c r="AI7" s="37">
        <v>0</v>
      </c>
      <c r="AJ7" s="37">
        <v>0</v>
      </c>
      <c r="AK7" s="37">
        <v>0</v>
      </c>
      <c r="AL7" s="37">
        <v>372</v>
      </c>
      <c r="AM7" s="37">
        <v>145</v>
      </c>
      <c r="AN7" s="37">
        <v>30</v>
      </c>
      <c r="AO7" s="37">
        <v>0</v>
      </c>
      <c r="AP7" s="37">
        <v>1</v>
      </c>
      <c r="AQ7" s="37">
        <v>0</v>
      </c>
    </row>
    <row r="8" spans="1:43" x14ac:dyDescent="0.25">
      <c r="A8" s="35" t="s">
        <v>56</v>
      </c>
      <c r="B8" t="s">
        <v>57</v>
      </c>
      <c r="C8" s="35" t="s">
        <v>225</v>
      </c>
      <c r="D8" s="37">
        <v>0</v>
      </c>
      <c r="E8" s="37">
        <v>0</v>
      </c>
      <c r="F8" s="37">
        <v>0</v>
      </c>
      <c r="G8" s="37">
        <v>0</v>
      </c>
      <c r="H8" s="37">
        <v>2504</v>
      </c>
      <c r="I8" s="37">
        <v>727</v>
      </c>
      <c r="J8" s="37">
        <v>78</v>
      </c>
      <c r="K8" s="37">
        <v>102</v>
      </c>
      <c r="L8" s="37">
        <v>3</v>
      </c>
      <c r="M8" s="37">
        <v>18</v>
      </c>
      <c r="N8" s="37">
        <v>0</v>
      </c>
      <c r="O8" s="37">
        <v>0</v>
      </c>
      <c r="P8" s="37">
        <v>0</v>
      </c>
      <c r="Q8" s="37">
        <v>0</v>
      </c>
      <c r="R8" s="37">
        <v>2534</v>
      </c>
      <c r="S8" s="37">
        <v>789</v>
      </c>
      <c r="T8" s="37">
        <v>106</v>
      </c>
      <c r="U8" s="37">
        <v>121</v>
      </c>
      <c r="V8" s="37">
        <v>1</v>
      </c>
      <c r="W8" s="37">
        <v>12</v>
      </c>
      <c r="X8" s="37">
        <v>0</v>
      </c>
      <c r="Y8" s="37">
        <v>0</v>
      </c>
      <c r="Z8" s="37">
        <v>0</v>
      </c>
      <c r="AA8" s="37">
        <v>0</v>
      </c>
      <c r="AB8" s="37">
        <v>2671</v>
      </c>
      <c r="AC8" s="37">
        <v>785</v>
      </c>
      <c r="AD8" s="37">
        <v>96</v>
      </c>
      <c r="AE8" s="37">
        <v>113</v>
      </c>
      <c r="AF8" s="37">
        <v>2</v>
      </c>
      <c r="AG8" s="37">
        <v>21</v>
      </c>
      <c r="AH8" s="37">
        <v>0</v>
      </c>
      <c r="AI8" s="37">
        <v>0</v>
      </c>
      <c r="AJ8" s="37">
        <v>0</v>
      </c>
      <c r="AK8" s="37">
        <v>0</v>
      </c>
      <c r="AL8" s="37">
        <v>2757</v>
      </c>
      <c r="AM8" s="37">
        <v>799</v>
      </c>
      <c r="AN8" s="37">
        <v>110</v>
      </c>
      <c r="AO8" s="37">
        <v>111</v>
      </c>
      <c r="AP8" s="37">
        <v>5</v>
      </c>
      <c r="AQ8" s="37">
        <v>21</v>
      </c>
    </row>
    <row r="9" spans="1:43" x14ac:dyDescent="0.25">
      <c r="A9" s="35" t="s">
        <v>56</v>
      </c>
      <c r="B9" t="s">
        <v>57</v>
      </c>
      <c r="C9" s="35" t="s">
        <v>224</v>
      </c>
      <c r="D9" s="37">
        <v>0</v>
      </c>
      <c r="E9" s="37">
        <v>0</v>
      </c>
      <c r="F9" s="37">
        <v>0</v>
      </c>
      <c r="G9" s="37">
        <v>0</v>
      </c>
      <c r="H9" s="37">
        <v>568</v>
      </c>
      <c r="I9" s="37">
        <v>317</v>
      </c>
      <c r="J9" s="37">
        <v>37</v>
      </c>
      <c r="K9" s="37">
        <v>121</v>
      </c>
      <c r="L9" s="37">
        <v>8</v>
      </c>
      <c r="M9" s="37">
        <v>2</v>
      </c>
      <c r="N9" s="37">
        <v>0</v>
      </c>
      <c r="O9" s="37">
        <v>0</v>
      </c>
      <c r="P9" s="37">
        <v>0</v>
      </c>
      <c r="Q9" s="37">
        <v>0</v>
      </c>
      <c r="R9" s="37">
        <v>529</v>
      </c>
      <c r="S9" s="37">
        <v>280</v>
      </c>
      <c r="T9" s="37">
        <v>39</v>
      </c>
      <c r="U9" s="37">
        <v>109</v>
      </c>
      <c r="V9" s="37">
        <v>9</v>
      </c>
      <c r="W9" s="37">
        <v>2</v>
      </c>
      <c r="X9" s="37">
        <v>0</v>
      </c>
      <c r="Y9" s="37">
        <v>0</v>
      </c>
      <c r="Z9" s="37">
        <v>0</v>
      </c>
      <c r="AA9" s="37">
        <v>0</v>
      </c>
      <c r="AB9" s="37">
        <v>537</v>
      </c>
      <c r="AC9" s="37">
        <v>291</v>
      </c>
      <c r="AD9" s="37">
        <v>42</v>
      </c>
      <c r="AE9" s="37">
        <v>111</v>
      </c>
      <c r="AF9" s="37">
        <v>5</v>
      </c>
      <c r="AG9" s="37">
        <v>3</v>
      </c>
      <c r="AH9" s="37">
        <v>0</v>
      </c>
      <c r="AI9" s="37">
        <v>0</v>
      </c>
      <c r="AJ9" s="37">
        <v>0</v>
      </c>
      <c r="AK9" s="37">
        <v>0</v>
      </c>
      <c r="AL9" s="37">
        <v>568</v>
      </c>
      <c r="AM9" s="37">
        <v>352</v>
      </c>
      <c r="AN9" s="37">
        <v>55</v>
      </c>
      <c r="AO9" s="37">
        <v>106</v>
      </c>
      <c r="AP9" s="37">
        <v>8</v>
      </c>
      <c r="AQ9" s="37">
        <v>6</v>
      </c>
    </row>
    <row r="10" spans="1:43" x14ac:dyDescent="0.25">
      <c r="A10" s="35" t="s">
        <v>56</v>
      </c>
      <c r="B10" t="s">
        <v>57</v>
      </c>
      <c r="C10" s="35" t="s">
        <v>223</v>
      </c>
      <c r="D10" s="37">
        <v>0</v>
      </c>
      <c r="E10" s="37">
        <v>0</v>
      </c>
      <c r="F10" s="37">
        <v>0</v>
      </c>
      <c r="G10" s="37">
        <v>0</v>
      </c>
      <c r="H10" s="37">
        <v>230</v>
      </c>
      <c r="I10" s="37">
        <v>123</v>
      </c>
      <c r="J10" s="37">
        <v>50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271</v>
      </c>
      <c r="S10" s="37">
        <v>156</v>
      </c>
      <c r="T10" s="37">
        <v>57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252</v>
      </c>
      <c r="AC10" s="37">
        <v>144</v>
      </c>
      <c r="AD10" s="37">
        <v>64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300</v>
      </c>
      <c r="AM10" s="37">
        <v>139</v>
      </c>
      <c r="AN10" s="37">
        <v>66</v>
      </c>
      <c r="AO10" s="37">
        <v>0</v>
      </c>
      <c r="AP10" s="37">
        <v>0</v>
      </c>
      <c r="AQ10" s="37">
        <v>0</v>
      </c>
    </row>
    <row r="11" spans="1:43" x14ac:dyDescent="0.25">
      <c r="A11" s="35" t="s">
        <v>58</v>
      </c>
      <c r="B11" t="s">
        <v>59</v>
      </c>
      <c r="C11" s="35" t="s">
        <v>225</v>
      </c>
      <c r="D11" s="37">
        <v>0</v>
      </c>
      <c r="E11" s="37">
        <v>0</v>
      </c>
      <c r="F11" s="37">
        <v>0</v>
      </c>
      <c r="G11" s="37">
        <v>3</v>
      </c>
      <c r="H11" s="37">
        <v>481</v>
      </c>
      <c r="I11" s="37">
        <v>113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11</v>
      </c>
      <c r="R11" s="37">
        <v>469</v>
      </c>
      <c r="S11" s="37">
        <v>133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16</v>
      </c>
      <c r="AB11" s="37">
        <v>473</v>
      </c>
      <c r="AC11" s="37">
        <v>163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88</v>
      </c>
      <c r="AL11" s="37">
        <v>499</v>
      </c>
      <c r="AM11" s="37">
        <v>157</v>
      </c>
      <c r="AN11" s="37">
        <v>0</v>
      </c>
      <c r="AO11" s="37">
        <v>0</v>
      </c>
      <c r="AP11" s="37">
        <v>0</v>
      </c>
      <c r="AQ11" s="37">
        <v>0</v>
      </c>
    </row>
    <row r="12" spans="1:43" x14ac:dyDescent="0.25">
      <c r="A12" s="35" t="s">
        <v>58</v>
      </c>
      <c r="B12" t="s">
        <v>59</v>
      </c>
      <c r="C12" s="35" t="s">
        <v>224</v>
      </c>
      <c r="D12" s="37">
        <v>0</v>
      </c>
      <c r="E12" s="37">
        <v>0</v>
      </c>
      <c r="F12" s="37">
        <v>0</v>
      </c>
      <c r="G12" s="37">
        <v>0</v>
      </c>
      <c r="H12" s="37">
        <v>84</v>
      </c>
      <c r="I12" s="37">
        <v>23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125</v>
      </c>
      <c r="S12" s="37">
        <v>13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152</v>
      </c>
      <c r="AC12" s="37">
        <v>13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185</v>
      </c>
      <c r="AM12" s="37">
        <v>26</v>
      </c>
      <c r="AN12" s="37">
        <v>0</v>
      </c>
      <c r="AO12" s="37">
        <v>0</v>
      </c>
      <c r="AP12" s="37">
        <v>0</v>
      </c>
      <c r="AQ12" s="37">
        <v>0</v>
      </c>
    </row>
    <row r="13" spans="1:43" x14ac:dyDescent="0.25">
      <c r="A13" s="35" t="s">
        <v>58</v>
      </c>
      <c r="B13" t="s">
        <v>59</v>
      </c>
      <c r="C13" s="35" t="s">
        <v>223</v>
      </c>
      <c r="D13" s="37">
        <v>0</v>
      </c>
      <c r="E13" s="37">
        <v>0</v>
      </c>
      <c r="F13" s="37">
        <v>0</v>
      </c>
      <c r="G13" s="37">
        <v>0</v>
      </c>
      <c r="H13" s="37">
        <v>7</v>
      </c>
      <c r="I13" s="37">
        <v>4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5</v>
      </c>
      <c r="S13" s="37">
        <v>5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6</v>
      </c>
      <c r="AC13" s="37">
        <v>3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13</v>
      </c>
      <c r="AM13" s="37">
        <v>9</v>
      </c>
      <c r="AN13" s="37">
        <v>0</v>
      </c>
      <c r="AO13" s="37">
        <v>0</v>
      </c>
      <c r="AP13" s="37">
        <v>0</v>
      </c>
      <c r="AQ13" s="37">
        <v>0</v>
      </c>
    </row>
    <row r="14" spans="1:43" x14ac:dyDescent="0.25">
      <c r="A14" s="35" t="s">
        <v>60</v>
      </c>
      <c r="B14" t="s">
        <v>61</v>
      </c>
      <c r="C14" s="35" t="s">
        <v>225</v>
      </c>
      <c r="D14" s="37">
        <v>0</v>
      </c>
      <c r="E14" s="37">
        <v>0</v>
      </c>
      <c r="F14" s="37">
        <v>0</v>
      </c>
      <c r="G14" s="37">
        <v>1</v>
      </c>
      <c r="H14" s="37">
        <v>254</v>
      </c>
      <c r="I14" s="37">
        <v>178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239</v>
      </c>
      <c r="S14" s="37">
        <v>220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291</v>
      </c>
      <c r="AC14" s="37">
        <v>220</v>
      </c>
      <c r="AD14" s="37">
        <v>0</v>
      </c>
      <c r="AE14" s="37">
        <v>0</v>
      </c>
      <c r="AF14" s="37">
        <v>1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298</v>
      </c>
      <c r="AM14" s="37">
        <v>232</v>
      </c>
      <c r="AN14" s="37">
        <v>0</v>
      </c>
      <c r="AO14" s="37">
        <v>0</v>
      </c>
      <c r="AP14" s="37">
        <v>10</v>
      </c>
      <c r="AQ14" s="37">
        <v>0</v>
      </c>
    </row>
    <row r="15" spans="1:43" x14ac:dyDescent="0.25">
      <c r="A15" s="35" t="s">
        <v>60</v>
      </c>
      <c r="B15" t="s">
        <v>61</v>
      </c>
      <c r="C15" s="35" t="s">
        <v>224</v>
      </c>
      <c r="D15" s="37">
        <v>0</v>
      </c>
      <c r="E15" s="37">
        <v>0</v>
      </c>
      <c r="F15" s="37">
        <v>0</v>
      </c>
      <c r="G15" s="37">
        <v>0</v>
      </c>
      <c r="H15" s="37">
        <v>91</v>
      </c>
      <c r="I15" s="37">
        <v>150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110</v>
      </c>
      <c r="S15" s="37">
        <v>171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118</v>
      </c>
      <c r="AC15" s="37">
        <v>167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151</v>
      </c>
      <c r="AM15" s="37">
        <v>141</v>
      </c>
      <c r="AN15" s="37">
        <v>0</v>
      </c>
      <c r="AO15" s="37">
        <v>0</v>
      </c>
      <c r="AP15" s="37">
        <v>0</v>
      </c>
      <c r="AQ15" s="37">
        <v>0</v>
      </c>
    </row>
    <row r="16" spans="1:43" x14ac:dyDescent="0.25">
      <c r="A16" s="35" t="s">
        <v>60</v>
      </c>
      <c r="B16" t="s">
        <v>61</v>
      </c>
      <c r="C16" s="35" t="s">
        <v>223</v>
      </c>
      <c r="D16" s="37">
        <v>0</v>
      </c>
      <c r="E16" s="37">
        <v>0</v>
      </c>
      <c r="F16" s="37">
        <v>0</v>
      </c>
      <c r="G16" s="37">
        <v>0</v>
      </c>
      <c r="H16" s="37">
        <v>5</v>
      </c>
      <c r="I16" s="37">
        <v>4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7</v>
      </c>
      <c r="S16" s="37">
        <v>2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12</v>
      </c>
      <c r="AC16" s="37">
        <v>3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5</v>
      </c>
      <c r="AM16" s="37">
        <v>0</v>
      </c>
      <c r="AN16" s="37">
        <v>0</v>
      </c>
      <c r="AO16" s="37">
        <v>0</v>
      </c>
      <c r="AP16" s="37">
        <v>1</v>
      </c>
      <c r="AQ16" s="37">
        <v>0</v>
      </c>
    </row>
    <row r="17" spans="1:43" x14ac:dyDescent="0.25">
      <c r="A17" s="35" t="s">
        <v>62</v>
      </c>
      <c r="B17" t="s">
        <v>63</v>
      </c>
      <c r="C17" s="35" t="s">
        <v>225</v>
      </c>
      <c r="D17" s="37">
        <v>0</v>
      </c>
      <c r="E17" s="37">
        <v>2</v>
      </c>
      <c r="F17" s="37">
        <v>0</v>
      </c>
      <c r="G17" s="37">
        <v>50</v>
      </c>
      <c r="H17" s="37">
        <v>38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3</v>
      </c>
      <c r="P17" s="37">
        <v>0</v>
      </c>
      <c r="Q17" s="37">
        <v>52</v>
      </c>
      <c r="R17" s="37">
        <v>38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44</v>
      </c>
      <c r="AB17" s="37">
        <v>49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1</v>
      </c>
      <c r="AJ17" s="37">
        <v>0</v>
      </c>
      <c r="AK17" s="37">
        <v>51</v>
      </c>
      <c r="AL17" s="37">
        <v>44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</row>
    <row r="18" spans="1:43" x14ac:dyDescent="0.25">
      <c r="A18" s="35" t="s">
        <v>62</v>
      </c>
      <c r="B18" t="s">
        <v>63</v>
      </c>
      <c r="C18" s="35" t="s">
        <v>224</v>
      </c>
      <c r="D18" s="37">
        <v>0</v>
      </c>
      <c r="E18" s="37">
        <v>12</v>
      </c>
      <c r="F18" s="37">
        <v>0</v>
      </c>
      <c r="G18" s="37">
        <v>21</v>
      </c>
      <c r="H18" s="37">
        <v>10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6</v>
      </c>
      <c r="P18" s="37">
        <v>0</v>
      </c>
      <c r="Q18" s="37">
        <v>7</v>
      </c>
      <c r="R18" s="37">
        <v>12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3</v>
      </c>
      <c r="Z18" s="37">
        <v>0</v>
      </c>
      <c r="AA18" s="37">
        <v>5</v>
      </c>
      <c r="AB18" s="37">
        <v>8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4</v>
      </c>
      <c r="AJ18" s="37">
        <v>0</v>
      </c>
      <c r="AK18" s="37">
        <v>17</v>
      </c>
      <c r="AL18" s="37">
        <v>24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</row>
    <row r="19" spans="1:43" x14ac:dyDescent="0.25">
      <c r="A19" s="35" t="s">
        <v>62</v>
      </c>
      <c r="B19" t="s">
        <v>63</v>
      </c>
      <c r="C19" s="35" t="s">
        <v>223</v>
      </c>
      <c r="D19" s="37">
        <v>0</v>
      </c>
      <c r="E19" s="37">
        <v>17</v>
      </c>
      <c r="F19" s="37">
        <v>0</v>
      </c>
      <c r="G19" s="37">
        <v>39</v>
      </c>
      <c r="H19" s="37">
        <v>7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23</v>
      </c>
      <c r="P19" s="37">
        <v>0</v>
      </c>
      <c r="Q19" s="37">
        <v>37</v>
      </c>
      <c r="R19" s="37">
        <v>3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3</v>
      </c>
      <c r="Z19" s="37">
        <v>0</v>
      </c>
      <c r="AA19" s="37">
        <v>44</v>
      </c>
      <c r="AB19" s="37">
        <v>7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14</v>
      </c>
      <c r="AJ19" s="37">
        <v>0</v>
      </c>
      <c r="AK19" s="37">
        <v>30</v>
      </c>
      <c r="AL19" s="37">
        <v>2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</row>
    <row r="20" spans="1:43" x14ac:dyDescent="0.25">
      <c r="A20" s="35" t="s">
        <v>64</v>
      </c>
      <c r="B20" t="s">
        <v>65</v>
      </c>
      <c r="C20" s="35" t="s">
        <v>225</v>
      </c>
      <c r="D20" s="37">
        <v>0</v>
      </c>
      <c r="E20" s="37">
        <v>14</v>
      </c>
      <c r="F20" s="37">
        <v>0</v>
      </c>
      <c r="G20" s="37">
        <v>75</v>
      </c>
      <c r="H20" s="37">
        <v>118</v>
      </c>
      <c r="I20" s="37">
        <v>105</v>
      </c>
      <c r="J20" s="37">
        <v>0</v>
      </c>
      <c r="K20" s="37">
        <v>0</v>
      </c>
      <c r="L20" s="37">
        <v>9</v>
      </c>
      <c r="M20" s="37">
        <v>0</v>
      </c>
      <c r="N20" s="37">
        <v>0</v>
      </c>
      <c r="O20" s="37">
        <v>26</v>
      </c>
      <c r="P20" s="37">
        <v>0</v>
      </c>
      <c r="Q20" s="37">
        <v>61</v>
      </c>
      <c r="R20" s="37">
        <v>136</v>
      </c>
      <c r="S20" s="37">
        <v>104</v>
      </c>
      <c r="T20" s="37">
        <v>0</v>
      </c>
      <c r="U20" s="37">
        <v>0</v>
      </c>
      <c r="V20" s="37">
        <v>6</v>
      </c>
      <c r="W20" s="37">
        <v>0</v>
      </c>
      <c r="X20" s="37">
        <v>0</v>
      </c>
      <c r="Y20" s="37">
        <v>14</v>
      </c>
      <c r="Z20" s="37">
        <v>0</v>
      </c>
      <c r="AA20" s="37">
        <v>51</v>
      </c>
      <c r="AB20" s="37">
        <v>181</v>
      </c>
      <c r="AC20" s="37">
        <v>127</v>
      </c>
      <c r="AD20" s="37">
        <v>0</v>
      </c>
      <c r="AE20" s="37">
        <v>0</v>
      </c>
      <c r="AF20" s="37">
        <v>6</v>
      </c>
      <c r="AG20" s="37">
        <v>0</v>
      </c>
      <c r="AH20" s="37">
        <v>2</v>
      </c>
      <c r="AI20" s="37">
        <v>19</v>
      </c>
      <c r="AJ20" s="37">
        <v>0</v>
      </c>
      <c r="AK20" s="37">
        <v>55</v>
      </c>
      <c r="AL20" s="37">
        <v>138</v>
      </c>
      <c r="AM20" s="37">
        <v>128</v>
      </c>
      <c r="AN20" s="37">
        <v>0</v>
      </c>
      <c r="AO20" s="37">
        <v>0</v>
      </c>
      <c r="AP20" s="37">
        <v>11</v>
      </c>
      <c r="AQ20" s="37">
        <v>0</v>
      </c>
    </row>
    <row r="21" spans="1:43" x14ac:dyDescent="0.25">
      <c r="A21" s="35" t="s">
        <v>64</v>
      </c>
      <c r="B21" t="s">
        <v>65</v>
      </c>
      <c r="C21" s="35" t="s">
        <v>224</v>
      </c>
      <c r="D21" s="37">
        <v>0</v>
      </c>
      <c r="E21" s="37">
        <v>7</v>
      </c>
      <c r="F21" s="37">
        <v>0</v>
      </c>
      <c r="G21" s="37">
        <v>8</v>
      </c>
      <c r="H21" s="37">
        <v>30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7</v>
      </c>
      <c r="P21" s="37">
        <v>0</v>
      </c>
      <c r="Q21" s="37">
        <v>9</v>
      </c>
      <c r="R21" s="37">
        <v>28</v>
      </c>
      <c r="S21" s="37">
        <v>15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7</v>
      </c>
      <c r="Z21" s="37">
        <v>0</v>
      </c>
      <c r="AA21" s="37">
        <v>7</v>
      </c>
      <c r="AB21" s="37">
        <v>34</v>
      </c>
      <c r="AC21" s="37">
        <v>12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4</v>
      </c>
      <c r="AJ21" s="37">
        <v>0</v>
      </c>
      <c r="AK21" s="37">
        <v>8</v>
      </c>
      <c r="AL21" s="37">
        <v>54</v>
      </c>
      <c r="AM21" s="37">
        <v>22</v>
      </c>
      <c r="AN21" s="37">
        <v>0</v>
      </c>
      <c r="AO21" s="37">
        <v>0</v>
      </c>
      <c r="AP21" s="37">
        <v>1</v>
      </c>
      <c r="AQ21" s="37">
        <v>0</v>
      </c>
    </row>
    <row r="22" spans="1:43" x14ac:dyDescent="0.25">
      <c r="A22" s="35" t="s">
        <v>64</v>
      </c>
      <c r="B22" t="s">
        <v>65</v>
      </c>
      <c r="C22" s="35" t="s">
        <v>223</v>
      </c>
      <c r="D22" s="37">
        <v>0</v>
      </c>
      <c r="E22" s="37">
        <v>0</v>
      </c>
      <c r="F22" s="37">
        <v>0</v>
      </c>
      <c r="G22" s="37">
        <v>49</v>
      </c>
      <c r="H22" s="37">
        <v>4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1</v>
      </c>
      <c r="O22" s="37">
        <v>0</v>
      </c>
      <c r="P22" s="37">
        <v>0</v>
      </c>
      <c r="Q22" s="37">
        <v>61</v>
      </c>
      <c r="R22" s="37">
        <v>4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9</v>
      </c>
      <c r="Y22" s="37">
        <v>3</v>
      </c>
      <c r="Z22" s="37">
        <v>0</v>
      </c>
      <c r="AA22" s="37">
        <v>56</v>
      </c>
      <c r="AB22" s="37">
        <v>1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3</v>
      </c>
      <c r="AI22" s="37">
        <v>0</v>
      </c>
      <c r="AJ22" s="37">
        <v>0</v>
      </c>
      <c r="AK22" s="37">
        <v>48</v>
      </c>
      <c r="AL22" s="37">
        <v>3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</row>
    <row r="23" spans="1:43" x14ac:dyDescent="0.25">
      <c r="A23" s="35" t="s">
        <v>66</v>
      </c>
      <c r="B23" t="s">
        <v>67</v>
      </c>
      <c r="C23" s="35" t="s">
        <v>225</v>
      </c>
      <c r="D23" s="37">
        <v>4</v>
      </c>
      <c r="E23" s="37">
        <v>10</v>
      </c>
      <c r="F23" s="37">
        <v>0</v>
      </c>
      <c r="G23" s="37">
        <v>83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8</v>
      </c>
      <c r="O23" s="37">
        <v>16</v>
      </c>
      <c r="P23" s="37">
        <v>0</v>
      </c>
      <c r="Q23" s="37">
        <v>119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6</v>
      </c>
      <c r="Y23" s="37">
        <v>25</v>
      </c>
      <c r="Z23" s="37">
        <v>0</v>
      </c>
      <c r="AA23" s="37">
        <v>107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6</v>
      </c>
      <c r="AI23" s="37">
        <v>30</v>
      </c>
      <c r="AJ23" s="37">
        <v>0</v>
      </c>
      <c r="AK23" s="37">
        <v>68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</row>
    <row r="24" spans="1:43" x14ac:dyDescent="0.25">
      <c r="A24" s="35" t="s">
        <v>66</v>
      </c>
      <c r="B24" t="s">
        <v>67</v>
      </c>
      <c r="C24" s="35" t="s">
        <v>224</v>
      </c>
      <c r="D24" s="37">
        <v>1</v>
      </c>
      <c r="E24" s="37">
        <v>59</v>
      </c>
      <c r="F24" s="37">
        <v>3</v>
      </c>
      <c r="G24" s="37">
        <v>113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1</v>
      </c>
      <c r="O24" s="37">
        <v>59</v>
      </c>
      <c r="P24" s="37">
        <v>0</v>
      </c>
      <c r="Q24" s="37">
        <v>110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6</v>
      </c>
      <c r="Y24" s="37">
        <v>46</v>
      </c>
      <c r="Z24" s="37">
        <v>0</v>
      </c>
      <c r="AA24" s="37">
        <v>91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3</v>
      </c>
      <c r="AI24" s="37">
        <v>125</v>
      </c>
      <c r="AJ24" s="37">
        <v>0</v>
      </c>
      <c r="AK24" s="37">
        <v>86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</row>
    <row r="25" spans="1:43" x14ac:dyDescent="0.25">
      <c r="A25" s="35" t="s">
        <v>66</v>
      </c>
      <c r="B25" t="s">
        <v>67</v>
      </c>
      <c r="C25" s="35" t="s">
        <v>223</v>
      </c>
      <c r="D25" s="37">
        <v>95</v>
      </c>
      <c r="E25" s="37">
        <v>19</v>
      </c>
      <c r="F25" s="37">
        <v>0</v>
      </c>
      <c r="G25" s="37">
        <v>95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115</v>
      </c>
      <c r="O25" s="37">
        <v>19</v>
      </c>
      <c r="P25" s="37">
        <v>0</v>
      </c>
      <c r="Q25" s="37">
        <v>86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170</v>
      </c>
      <c r="Y25" s="37">
        <v>49</v>
      </c>
      <c r="Z25" s="37">
        <v>0</v>
      </c>
      <c r="AA25" s="37">
        <v>101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266</v>
      </c>
      <c r="AI25" s="37">
        <v>38</v>
      </c>
      <c r="AJ25" s="37">
        <v>0</v>
      </c>
      <c r="AK25" s="37">
        <v>112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</row>
    <row r="26" spans="1:43" x14ac:dyDescent="0.25">
      <c r="A26" s="35" t="s">
        <v>68</v>
      </c>
      <c r="B26" t="s">
        <v>69</v>
      </c>
      <c r="C26" s="35" t="s">
        <v>225</v>
      </c>
      <c r="D26" s="37">
        <v>2</v>
      </c>
      <c r="E26" s="37">
        <v>2</v>
      </c>
      <c r="F26" s="37">
        <v>0</v>
      </c>
      <c r="G26" s="37">
        <v>26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2</v>
      </c>
      <c r="O26" s="37">
        <v>5</v>
      </c>
      <c r="P26" s="37">
        <v>0</v>
      </c>
      <c r="Q26" s="37">
        <v>23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3</v>
      </c>
      <c r="Y26" s="37">
        <v>2</v>
      </c>
      <c r="Z26" s="37">
        <v>0</v>
      </c>
      <c r="AA26" s="37">
        <v>16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1</v>
      </c>
      <c r="AI26" s="37">
        <v>1</v>
      </c>
      <c r="AJ26" s="37">
        <v>0</v>
      </c>
      <c r="AK26" s="37">
        <v>26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</row>
    <row r="27" spans="1:43" x14ac:dyDescent="0.25">
      <c r="A27" s="35" t="s">
        <v>68</v>
      </c>
      <c r="B27" t="s">
        <v>69</v>
      </c>
      <c r="C27" s="35" t="s">
        <v>224</v>
      </c>
      <c r="D27" s="37">
        <v>0</v>
      </c>
      <c r="E27" s="37">
        <v>0</v>
      </c>
      <c r="F27" s="37">
        <v>2</v>
      </c>
      <c r="G27" s="37">
        <v>1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1</v>
      </c>
      <c r="P27" s="37">
        <v>0</v>
      </c>
      <c r="Q27" s="37">
        <v>5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1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2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</row>
    <row r="28" spans="1:43" x14ac:dyDescent="0.25">
      <c r="A28" s="35" t="s">
        <v>68</v>
      </c>
      <c r="B28" t="s">
        <v>69</v>
      </c>
      <c r="C28" s="35" t="s">
        <v>223</v>
      </c>
      <c r="D28" s="37">
        <v>66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55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26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26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</row>
    <row r="29" spans="1:43" x14ac:dyDescent="0.25">
      <c r="A29" s="35" t="s">
        <v>70</v>
      </c>
      <c r="B29" t="s">
        <v>71</v>
      </c>
      <c r="C29" s="35" t="s">
        <v>225</v>
      </c>
      <c r="D29" s="37">
        <v>1</v>
      </c>
      <c r="E29" s="37">
        <v>4</v>
      </c>
      <c r="F29" s="37">
        <v>0</v>
      </c>
      <c r="G29" s="37">
        <v>154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1</v>
      </c>
      <c r="P29" s="37">
        <v>0</v>
      </c>
      <c r="Q29" s="37">
        <v>207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2</v>
      </c>
      <c r="Z29" s="37">
        <v>0</v>
      </c>
      <c r="AA29" s="37">
        <v>189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3</v>
      </c>
      <c r="AJ29" s="37">
        <v>0</v>
      </c>
      <c r="AK29" s="37">
        <v>143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</row>
    <row r="30" spans="1:43" x14ac:dyDescent="0.25">
      <c r="A30" s="35" t="s">
        <v>70</v>
      </c>
      <c r="B30" t="s">
        <v>71</v>
      </c>
      <c r="C30" s="35" t="s">
        <v>224</v>
      </c>
      <c r="D30" s="37">
        <v>0</v>
      </c>
      <c r="E30" s="37">
        <v>1</v>
      </c>
      <c r="F30" s="37">
        <v>0</v>
      </c>
      <c r="G30" s="37">
        <v>2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1</v>
      </c>
      <c r="P30" s="37">
        <v>0</v>
      </c>
      <c r="Q30" s="37">
        <v>7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2</v>
      </c>
      <c r="Z30" s="37">
        <v>0</v>
      </c>
      <c r="AA30" s="37">
        <v>12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3</v>
      </c>
      <c r="AJ30" s="37">
        <v>0</v>
      </c>
      <c r="AK30" s="37">
        <v>17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x14ac:dyDescent="0.25">
      <c r="A31" s="35" t="s">
        <v>70</v>
      </c>
      <c r="B31" t="s">
        <v>71</v>
      </c>
      <c r="C31" s="35" t="s">
        <v>223</v>
      </c>
      <c r="D31" s="37">
        <v>0</v>
      </c>
      <c r="E31" s="37">
        <v>0</v>
      </c>
      <c r="F31" s="37">
        <v>0</v>
      </c>
      <c r="G31" s="37">
        <v>43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1</v>
      </c>
      <c r="P31" s="37">
        <v>0</v>
      </c>
      <c r="Q31" s="37">
        <v>46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34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27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</row>
    <row r="32" spans="1:43" x14ac:dyDescent="0.25">
      <c r="A32" s="35" t="s">
        <v>72</v>
      </c>
      <c r="B32" t="s">
        <v>73</v>
      </c>
      <c r="C32" s="35" t="s">
        <v>225</v>
      </c>
      <c r="D32" s="37">
        <v>0</v>
      </c>
      <c r="E32" s="37">
        <v>0</v>
      </c>
      <c r="F32" s="37">
        <v>0</v>
      </c>
      <c r="G32" s="37">
        <v>77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88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58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2</v>
      </c>
      <c r="AJ32" s="37">
        <v>0</v>
      </c>
      <c r="AK32" s="37">
        <v>56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x14ac:dyDescent="0.25">
      <c r="A33" s="35" t="s">
        <v>72</v>
      </c>
      <c r="B33" t="s">
        <v>73</v>
      </c>
      <c r="C33" s="35" t="s">
        <v>224</v>
      </c>
      <c r="D33" s="37">
        <v>0</v>
      </c>
      <c r="E33" s="37">
        <v>6</v>
      </c>
      <c r="F33" s="37">
        <v>0</v>
      </c>
      <c r="G33" s="37">
        <v>1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8</v>
      </c>
      <c r="P33" s="37">
        <v>0</v>
      </c>
      <c r="Q33" s="37">
        <v>2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13</v>
      </c>
      <c r="Z33" s="37">
        <v>0</v>
      </c>
      <c r="AA33" s="37">
        <v>2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4</v>
      </c>
      <c r="AJ33" s="37">
        <v>0</v>
      </c>
      <c r="AK33" s="37">
        <v>2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x14ac:dyDescent="0.25">
      <c r="A34" s="35" t="s">
        <v>72</v>
      </c>
      <c r="B34" t="s">
        <v>73</v>
      </c>
      <c r="C34" s="35" t="s">
        <v>223</v>
      </c>
      <c r="D34" s="37">
        <v>0</v>
      </c>
      <c r="E34" s="37">
        <v>2</v>
      </c>
      <c r="F34" s="37">
        <v>0</v>
      </c>
      <c r="G34" s="37">
        <v>23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10</v>
      </c>
      <c r="P34" s="37">
        <v>0</v>
      </c>
      <c r="Q34" s="37">
        <v>16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8</v>
      </c>
      <c r="Z34" s="37">
        <v>0</v>
      </c>
      <c r="AA34" s="37">
        <v>26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9</v>
      </c>
      <c r="AJ34" s="37">
        <v>0</v>
      </c>
      <c r="AK34" s="37">
        <v>13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x14ac:dyDescent="0.25">
      <c r="A35" s="35" t="s">
        <v>74</v>
      </c>
      <c r="B35" t="s">
        <v>75</v>
      </c>
      <c r="C35" s="35" t="s">
        <v>225</v>
      </c>
      <c r="D35" s="37">
        <v>8</v>
      </c>
      <c r="E35" s="37">
        <v>33</v>
      </c>
      <c r="F35" s="37">
        <v>0</v>
      </c>
      <c r="G35" s="37">
        <v>781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4</v>
      </c>
      <c r="O35" s="37">
        <v>22</v>
      </c>
      <c r="P35" s="37">
        <v>0</v>
      </c>
      <c r="Q35" s="37">
        <v>737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5</v>
      </c>
      <c r="Y35" s="37">
        <v>42</v>
      </c>
      <c r="Z35" s="37">
        <v>0</v>
      </c>
      <c r="AA35" s="37">
        <v>777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7</v>
      </c>
      <c r="AI35" s="37">
        <v>36</v>
      </c>
      <c r="AJ35" s="37">
        <v>0</v>
      </c>
      <c r="AK35" s="37">
        <v>844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</row>
    <row r="36" spans="1:43" x14ac:dyDescent="0.25">
      <c r="A36" s="35" t="s">
        <v>74</v>
      </c>
      <c r="B36" t="s">
        <v>75</v>
      </c>
      <c r="C36" s="35" t="s">
        <v>224</v>
      </c>
      <c r="D36" s="37">
        <v>0</v>
      </c>
      <c r="E36" s="37">
        <v>131</v>
      </c>
      <c r="F36" s="37">
        <v>0</v>
      </c>
      <c r="G36" s="37">
        <v>15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32</v>
      </c>
      <c r="P36" s="37">
        <v>0</v>
      </c>
      <c r="Q36" s="37">
        <v>69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60</v>
      </c>
      <c r="Z36" s="37">
        <v>0</v>
      </c>
      <c r="AA36" s="37">
        <v>104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67</v>
      </c>
      <c r="AJ36" s="37">
        <v>0</v>
      </c>
      <c r="AK36" s="37">
        <v>105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</row>
    <row r="37" spans="1:43" x14ac:dyDescent="0.25">
      <c r="A37" s="35" t="s">
        <v>74</v>
      </c>
      <c r="B37" t="s">
        <v>75</v>
      </c>
      <c r="C37" s="35" t="s">
        <v>223</v>
      </c>
      <c r="D37" s="37">
        <v>0</v>
      </c>
      <c r="E37" s="37">
        <v>304</v>
      </c>
      <c r="F37" s="37">
        <v>0</v>
      </c>
      <c r="G37" s="37">
        <v>72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1</v>
      </c>
      <c r="O37" s="37">
        <v>257</v>
      </c>
      <c r="P37" s="37">
        <v>0</v>
      </c>
      <c r="Q37" s="37">
        <v>97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2</v>
      </c>
      <c r="Y37" s="37">
        <v>143</v>
      </c>
      <c r="Z37" s="37">
        <v>0</v>
      </c>
      <c r="AA37" s="37">
        <v>77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14</v>
      </c>
      <c r="AI37" s="37">
        <v>86</v>
      </c>
      <c r="AJ37" s="37">
        <v>0</v>
      </c>
      <c r="AK37" s="37">
        <v>68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</row>
    <row r="38" spans="1:43" x14ac:dyDescent="0.25">
      <c r="A38" s="35" t="s">
        <v>76</v>
      </c>
      <c r="B38" t="s">
        <v>77</v>
      </c>
      <c r="C38" s="35" t="s">
        <v>225</v>
      </c>
      <c r="D38" s="37">
        <v>0</v>
      </c>
      <c r="E38" s="37">
        <v>10</v>
      </c>
      <c r="F38" s="37">
        <v>0</v>
      </c>
      <c r="G38" s="37">
        <v>60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13</v>
      </c>
      <c r="P38" s="37">
        <v>0</v>
      </c>
      <c r="Q38" s="37">
        <v>60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21</v>
      </c>
      <c r="Z38" s="37">
        <v>0</v>
      </c>
      <c r="AA38" s="37">
        <v>91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6</v>
      </c>
      <c r="AJ38" s="37">
        <v>0</v>
      </c>
      <c r="AK38" s="37">
        <v>59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</row>
    <row r="39" spans="1:43" x14ac:dyDescent="0.25">
      <c r="A39" s="35" t="s">
        <v>76</v>
      </c>
      <c r="B39" t="s">
        <v>77</v>
      </c>
      <c r="C39" s="35" t="s">
        <v>224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6</v>
      </c>
      <c r="P39" s="37">
        <v>0</v>
      </c>
      <c r="Q39" s="37">
        <v>2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2</v>
      </c>
      <c r="Z39" s="37">
        <v>0</v>
      </c>
      <c r="AA39" s="37">
        <v>5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12</v>
      </c>
      <c r="AJ39" s="37">
        <v>0</v>
      </c>
      <c r="AK39" s="37">
        <v>5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</row>
    <row r="40" spans="1:43" x14ac:dyDescent="0.25">
      <c r="A40" s="35" t="s">
        <v>76</v>
      </c>
      <c r="B40" t="s">
        <v>77</v>
      </c>
      <c r="C40" s="35" t="s">
        <v>223</v>
      </c>
      <c r="D40" s="37">
        <v>0</v>
      </c>
      <c r="E40" s="37">
        <v>38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20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7</v>
      </c>
      <c r="Z40" s="37">
        <v>0</v>
      </c>
      <c r="AA40" s="37">
        <v>1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29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</row>
    <row r="41" spans="1:43" x14ac:dyDescent="0.25">
      <c r="A41" s="35" t="s">
        <v>78</v>
      </c>
      <c r="B41" t="s">
        <v>79</v>
      </c>
      <c r="C41" s="35" t="s">
        <v>225</v>
      </c>
      <c r="D41" s="37">
        <v>0</v>
      </c>
      <c r="E41" s="37">
        <v>17</v>
      </c>
      <c r="F41" s="37">
        <v>0</v>
      </c>
      <c r="G41" s="37">
        <v>99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16</v>
      </c>
      <c r="P41" s="37">
        <v>0</v>
      </c>
      <c r="Q41" s="37">
        <v>97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23</v>
      </c>
      <c r="Z41" s="37">
        <v>0</v>
      </c>
      <c r="AA41" s="37">
        <v>141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23</v>
      </c>
      <c r="AJ41" s="37">
        <v>0</v>
      </c>
      <c r="AK41" s="37">
        <v>135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</row>
    <row r="42" spans="1:43" x14ac:dyDescent="0.25">
      <c r="A42" s="35" t="s">
        <v>78</v>
      </c>
      <c r="B42" t="s">
        <v>79</v>
      </c>
      <c r="C42" s="35" t="s">
        <v>224</v>
      </c>
      <c r="D42" s="37">
        <v>0</v>
      </c>
      <c r="E42" s="37">
        <v>20</v>
      </c>
      <c r="F42" s="37">
        <v>0</v>
      </c>
      <c r="G42" s="37">
        <v>10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19</v>
      </c>
      <c r="P42" s="37">
        <v>0</v>
      </c>
      <c r="Q42" s="37">
        <v>12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17</v>
      </c>
      <c r="Z42" s="37">
        <v>0</v>
      </c>
      <c r="AA42" s="37">
        <v>20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35</v>
      </c>
      <c r="AJ42" s="37">
        <v>0</v>
      </c>
      <c r="AK42" s="37">
        <v>14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</row>
    <row r="43" spans="1:43" x14ac:dyDescent="0.25">
      <c r="A43" s="35" t="s">
        <v>78</v>
      </c>
      <c r="B43" t="s">
        <v>79</v>
      </c>
      <c r="C43" s="35" t="s">
        <v>223</v>
      </c>
      <c r="D43" s="37">
        <v>0</v>
      </c>
      <c r="E43" s="37">
        <v>13</v>
      </c>
      <c r="F43" s="37">
        <v>0</v>
      </c>
      <c r="G43" s="37">
        <v>27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8</v>
      </c>
      <c r="P43" s="37">
        <v>0</v>
      </c>
      <c r="Q43" s="37">
        <v>37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4</v>
      </c>
      <c r="Z43" s="37">
        <v>0</v>
      </c>
      <c r="AA43" s="37">
        <v>35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3</v>
      </c>
      <c r="AJ43" s="37">
        <v>0</v>
      </c>
      <c r="AK43" s="37">
        <v>33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</row>
    <row r="44" spans="1:43" x14ac:dyDescent="0.25">
      <c r="A44" s="35" t="s">
        <v>80</v>
      </c>
      <c r="B44" t="s">
        <v>81</v>
      </c>
      <c r="C44" s="35" t="s">
        <v>225</v>
      </c>
      <c r="D44" s="37">
        <v>0</v>
      </c>
      <c r="E44" s="37">
        <v>3</v>
      </c>
      <c r="F44" s="37">
        <v>0</v>
      </c>
      <c r="G44" s="37">
        <v>34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4</v>
      </c>
      <c r="P44" s="37">
        <v>0</v>
      </c>
      <c r="Q44" s="37">
        <v>31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56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28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</row>
    <row r="45" spans="1:43" x14ac:dyDescent="0.25">
      <c r="A45" s="35" t="s">
        <v>80</v>
      </c>
      <c r="B45" t="s">
        <v>81</v>
      </c>
      <c r="C45" s="35" t="s">
        <v>224</v>
      </c>
      <c r="D45" s="37">
        <v>0</v>
      </c>
      <c r="E45" s="37">
        <v>1</v>
      </c>
      <c r="F45" s="37">
        <v>0</v>
      </c>
      <c r="G45" s="37">
        <v>4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6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11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8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</row>
    <row r="46" spans="1:43" x14ac:dyDescent="0.25">
      <c r="A46" s="35" t="s">
        <v>80</v>
      </c>
      <c r="B46" t="s">
        <v>81</v>
      </c>
      <c r="C46" s="35" t="s">
        <v>223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</row>
    <row r="47" spans="1:43" x14ac:dyDescent="0.25">
      <c r="A47" s="35" t="s">
        <v>82</v>
      </c>
      <c r="B47" t="s">
        <v>83</v>
      </c>
      <c r="C47" s="35" t="s">
        <v>225</v>
      </c>
      <c r="D47" s="37">
        <v>0</v>
      </c>
      <c r="E47" s="37">
        <v>6</v>
      </c>
      <c r="F47" s="37">
        <v>0</v>
      </c>
      <c r="G47" s="37">
        <v>32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8</v>
      </c>
      <c r="P47" s="37">
        <v>0</v>
      </c>
      <c r="Q47" s="37">
        <v>35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10</v>
      </c>
      <c r="Z47" s="37">
        <v>0</v>
      </c>
      <c r="AA47" s="37">
        <v>33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6</v>
      </c>
      <c r="AJ47" s="37">
        <v>0</v>
      </c>
      <c r="AK47" s="37">
        <v>53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</row>
    <row r="48" spans="1:43" x14ac:dyDescent="0.25">
      <c r="A48" s="35" t="s">
        <v>82</v>
      </c>
      <c r="B48" t="s">
        <v>83</v>
      </c>
      <c r="C48" s="35" t="s">
        <v>224</v>
      </c>
      <c r="D48" s="37">
        <v>0</v>
      </c>
      <c r="E48" s="37">
        <v>8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5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14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11</v>
      </c>
      <c r="AJ48" s="37">
        <v>0</v>
      </c>
      <c r="AK48" s="37">
        <v>1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</row>
    <row r="49" spans="1:43" x14ac:dyDescent="0.25">
      <c r="A49" s="35" t="s">
        <v>82</v>
      </c>
      <c r="B49" t="s">
        <v>83</v>
      </c>
      <c r="C49" s="35" t="s">
        <v>223</v>
      </c>
      <c r="D49" s="37">
        <v>5</v>
      </c>
      <c r="E49" s="37">
        <v>4</v>
      </c>
      <c r="F49" s="37">
        <v>0</v>
      </c>
      <c r="G49" s="37">
        <v>14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4</v>
      </c>
      <c r="O49" s="37">
        <v>6</v>
      </c>
      <c r="P49" s="37">
        <v>0</v>
      </c>
      <c r="Q49" s="37">
        <v>9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10</v>
      </c>
      <c r="Y49" s="37">
        <v>8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8</v>
      </c>
      <c r="AI49" s="37">
        <v>7</v>
      </c>
      <c r="AJ49" s="37">
        <v>0</v>
      </c>
      <c r="AK49" s="37">
        <v>9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</row>
    <row r="50" spans="1:43" x14ac:dyDescent="0.25">
      <c r="A50" s="35" t="s">
        <v>84</v>
      </c>
      <c r="B50" t="s">
        <v>85</v>
      </c>
      <c r="C50" s="35" t="s">
        <v>225</v>
      </c>
      <c r="D50" s="37">
        <v>0</v>
      </c>
      <c r="E50" s="37">
        <v>3</v>
      </c>
      <c r="F50" s="37">
        <v>0</v>
      </c>
      <c r="G50" s="37">
        <v>99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2</v>
      </c>
      <c r="P50" s="37">
        <v>0</v>
      </c>
      <c r="Q50" s="37">
        <v>121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5</v>
      </c>
      <c r="Z50" s="37">
        <v>0</v>
      </c>
      <c r="AA50" s="37">
        <v>179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3</v>
      </c>
      <c r="AJ50" s="37">
        <v>0</v>
      </c>
      <c r="AK50" s="37">
        <v>168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</row>
    <row r="51" spans="1:43" x14ac:dyDescent="0.25">
      <c r="A51" s="35" t="s">
        <v>84</v>
      </c>
      <c r="B51" t="s">
        <v>85</v>
      </c>
      <c r="C51" s="35" t="s">
        <v>224</v>
      </c>
      <c r="D51" s="37">
        <v>0</v>
      </c>
      <c r="E51" s="37">
        <v>3</v>
      </c>
      <c r="F51" s="37">
        <v>0</v>
      </c>
      <c r="G51" s="37">
        <v>7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2</v>
      </c>
      <c r="P51" s="37">
        <v>0</v>
      </c>
      <c r="Q51" s="37">
        <v>6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4</v>
      </c>
      <c r="Z51" s="37">
        <v>0</v>
      </c>
      <c r="AA51" s="37">
        <v>5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3</v>
      </c>
      <c r="AJ51" s="37">
        <v>0</v>
      </c>
      <c r="AK51" s="37">
        <v>9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</row>
    <row r="52" spans="1:43" x14ac:dyDescent="0.25">
      <c r="A52" s="35" t="s">
        <v>84</v>
      </c>
      <c r="B52" t="s">
        <v>85</v>
      </c>
      <c r="C52" s="35" t="s">
        <v>223</v>
      </c>
      <c r="D52" s="37">
        <v>0</v>
      </c>
      <c r="E52" s="37">
        <v>0</v>
      </c>
      <c r="F52" s="37">
        <v>0</v>
      </c>
      <c r="G52" s="37">
        <v>1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12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14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43</v>
      </c>
      <c r="AJ52" s="37">
        <v>0</v>
      </c>
      <c r="AK52" s="37">
        <v>12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</row>
    <row r="53" spans="1:43" x14ac:dyDescent="0.25">
      <c r="A53" s="35" t="s">
        <v>86</v>
      </c>
      <c r="B53" t="s">
        <v>87</v>
      </c>
      <c r="C53" s="35" t="s">
        <v>225</v>
      </c>
      <c r="D53" s="37">
        <v>16</v>
      </c>
      <c r="E53" s="37">
        <v>427</v>
      </c>
      <c r="F53" s="37">
        <v>27</v>
      </c>
      <c r="G53" s="37">
        <v>1406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384</v>
      </c>
      <c r="P53" s="37">
        <v>33</v>
      </c>
      <c r="Q53" s="37">
        <v>1870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1034</v>
      </c>
      <c r="Z53" s="37">
        <v>68</v>
      </c>
      <c r="AA53" s="37">
        <v>1919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6</v>
      </c>
      <c r="AI53" s="37">
        <v>585</v>
      </c>
      <c r="AJ53" s="37">
        <v>41</v>
      </c>
      <c r="AK53" s="37">
        <v>1825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0</v>
      </c>
    </row>
    <row r="54" spans="1:43" x14ac:dyDescent="0.25">
      <c r="A54" s="35" t="s">
        <v>86</v>
      </c>
      <c r="B54" t="s">
        <v>87</v>
      </c>
      <c r="C54" s="35" t="s">
        <v>224</v>
      </c>
      <c r="D54" s="37">
        <v>5</v>
      </c>
      <c r="E54" s="37">
        <v>499</v>
      </c>
      <c r="F54" s="37">
        <v>16</v>
      </c>
      <c r="G54" s="37">
        <v>292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1</v>
      </c>
      <c r="O54" s="37">
        <v>485</v>
      </c>
      <c r="P54" s="37">
        <v>5</v>
      </c>
      <c r="Q54" s="37">
        <v>290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15</v>
      </c>
      <c r="Y54" s="37">
        <v>570</v>
      </c>
      <c r="Z54" s="37">
        <v>30</v>
      </c>
      <c r="AA54" s="37">
        <v>308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9</v>
      </c>
      <c r="AI54" s="37">
        <v>573</v>
      </c>
      <c r="AJ54" s="37">
        <v>29</v>
      </c>
      <c r="AK54" s="37">
        <v>298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</row>
    <row r="55" spans="1:43" x14ac:dyDescent="0.25">
      <c r="A55" s="35" t="s">
        <v>86</v>
      </c>
      <c r="B55" t="s">
        <v>87</v>
      </c>
      <c r="C55" s="35" t="s">
        <v>223</v>
      </c>
      <c r="D55" s="37">
        <v>729</v>
      </c>
      <c r="E55" s="37">
        <v>123</v>
      </c>
      <c r="F55" s="37">
        <v>4</v>
      </c>
      <c r="G55" s="37">
        <v>276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700</v>
      </c>
      <c r="O55" s="37">
        <v>121</v>
      </c>
      <c r="P55" s="37">
        <v>0</v>
      </c>
      <c r="Q55" s="37">
        <v>343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941</v>
      </c>
      <c r="Y55" s="37">
        <v>165</v>
      </c>
      <c r="Z55" s="37">
        <v>0</v>
      </c>
      <c r="AA55" s="37">
        <v>562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509</v>
      </c>
      <c r="AI55" s="37">
        <v>96</v>
      </c>
      <c r="AJ55" s="37">
        <v>0</v>
      </c>
      <c r="AK55" s="37">
        <v>485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</row>
    <row r="56" spans="1:43" x14ac:dyDescent="0.25">
      <c r="A56" s="35" t="s">
        <v>88</v>
      </c>
      <c r="B56" t="s">
        <v>89</v>
      </c>
      <c r="C56" s="35" t="s">
        <v>225</v>
      </c>
      <c r="D56" s="37">
        <v>0</v>
      </c>
      <c r="E56" s="37">
        <v>2</v>
      </c>
      <c r="F56" s="37">
        <v>0</v>
      </c>
      <c r="G56" s="37">
        <v>100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6</v>
      </c>
      <c r="P56" s="37">
        <v>0</v>
      </c>
      <c r="Q56" s="37">
        <v>101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81</v>
      </c>
      <c r="Z56" s="37">
        <v>0</v>
      </c>
      <c r="AA56" s="37">
        <v>201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69</v>
      </c>
      <c r="AJ56" s="37">
        <v>0</v>
      </c>
      <c r="AK56" s="37">
        <v>220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</row>
    <row r="57" spans="1:43" x14ac:dyDescent="0.25">
      <c r="A57" s="35" t="s">
        <v>88</v>
      </c>
      <c r="B57" t="s">
        <v>89</v>
      </c>
      <c r="C57" s="35" t="s">
        <v>224</v>
      </c>
      <c r="D57" s="37">
        <v>0</v>
      </c>
      <c r="E57" s="37">
        <v>69</v>
      </c>
      <c r="F57" s="37">
        <v>0</v>
      </c>
      <c r="G57" s="37">
        <v>16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101</v>
      </c>
      <c r="P57" s="37">
        <v>0</v>
      </c>
      <c r="Q57" s="37">
        <v>10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85</v>
      </c>
      <c r="Z57" s="37">
        <v>0</v>
      </c>
      <c r="AA57" s="37">
        <v>13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91</v>
      </c>
      <c r="AJ57" s="37">
        <v>0</v>
      </c>
      <c r="AK57" s="37">
        <v>15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</row>
    <row r="58" spans="1:43" x14ac:dyDescent="0.25">
      <c r="A58" s="35" t="s">
        <v>88</v>
      </c>
      <c r="B58" t="s">
        <v>89</v>
      </c>
      <c r="C58" s="35" t="s">
        <v>223</v>
      </c>
      <c r="D58" s="37">
        <v>0</v>
      </c>
      <c r="E58" s="37">
        <v>85</v>
      </c>
      <c r="F58" s="37">
        <v>0</v>
      </c>
      <c r="G58" s="37">
        <v>51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125</v>
      </c>
      <c r="P58" s="37">
        <v>0</v>
      </c>
      <c r="Q58" s="37">
        <v>56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172</v>
      </c>
      <c r="Z58" s="37">
        <v>0</v>
      </c>
      <c r="AA58" s="37">
        <v>70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251</v>
      </c>
      <c r="AJ58" s="37">
        <v>0</v>
      </c>
      <c r="AK58" s="37">
        <v>63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</row>
    <row r="59" spans="1:43" x14ac:dyDescent="0.25">
      <c r="A59" s="35" t="s">
        <v>90</v>
      </c>
      <c r="B59" t="s">
        <v>91</v>
      </c>
      <c r="C59" s="35" t="s">
        <v>225</v>
      </c>
      <c r="D59" s="37">
        <v>0</v>
      </c>
      <c r="E59" s="37">
        <v>8</v>
      </c>
      <c r="F59" s="37">
        <v>0</v>
      </c>
      <c r="G59" s="37">
        <v>62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16</v>
      </c>
      <c r="P59" s="37">
        <v>0</v>
      </c>
      <c r="Q59" s="37">
        <v>64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35</v>
      </c>
      <c r="Z59" s="37">
        <v>0</v>
      </c>
      <c r="AA59" s="37">
        <v>75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31</v>
      </c>
      <c r="AJ59" s="37">
        <v>0</v>
      </c>
      <c r="AK59" s="37">
        <v>59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</row>
    <row r="60" spans="1:43" x14ac:dyDescent="0.25">
      <c r="A60" s="35" t="s">
        <v>90</v>
      </c>
      <c r="B60" t="s">
        <v>91</v>
      </c>
      <c r="C60" s="35" t="s">
        <v>224</v>
      </c>
      <c r="D60" s="37">
        <v>0</v>
      </c>
      <c r="E60" s="37">
        <v>21</v>
      </c>
      <c r="F60" s="37">
        <v>9</v>
      </c>
      <c r="G60" s="37">
        <v>6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18</v>
      </c>
      <c r="P60" s="37">
        <v>16</v>
      </c>
      <c r="Q60" s="37">
        <v>10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24</v>
      </c>
      <c r="Z60" s="37">
        <v>13</v>
      </c>
      <c r="AA60" s="37">
        <v>11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23</v>
      </c>
      <c r="AJ60" s="37">
        <v>10</v>
      </c>
      <c r="AK60" s="37">
        <v>13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</row>
    <row r="61" spans="1:43" x14ac:dyDescent="0.25">
      <c r="A61" s="35" t="s">
        <v>90</v>
      </c>
      <c r="B61" t="s">
        <v>91</v>
      </c>
      <c r="C61" s="35" t="s">
        <v>223</v>
      </c>
      <c r="D61" s="37">
        <v>0</v>
      </c>
      <c r="E61" s="37">
        <v>32</v>
      </c>
      <c r="F61" s="37">
        <v>0</v>
      </c>
      <c r="G61" s="37">
        <v>16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27</v>
      </c>
      <c r="P61" s="37">
        <v>0</v>
      </c>
      <c r="Q61" s="37">
        <v>32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29</v>
      </c>
      <c r="Z61" s="37">
        <v>0</v>
      </c>
      <c r="AA61" s="37">
        <v>27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29</v>
      </c>
      <c r="AJ61" s="37">
        <v>0</v>
      </c>
      <c r="AK61" s="37">
        <v>28</v>
      </c>
      <c r="AL61" s="37">
        <v>0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</row>
    <row r="62" spans="1:43" x14ac:dyDescent="0.25">
      <c r="A62" s="35" t="s">
        <v>92</v>
      </c>
      <c r="B62" t="s">
        <v>93</v>
      </c>
      <c r="C62" s="35" t="s">
        <v>225</v>
      </c>
      <c r="D62" s="37">
        <v>19</v>
      </c>
      <c r="E62" s="37">
        <v>5</v>
      </c>
      <c r="F62" s="37">
        <v>0</v>
      </c>
      <c r="G62" s="37">
        <v>43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77</v>
      </c>
      <c r="O62" s="37">
        <v>6</v>
      </c>
      <c r="P62" s="37">
        <v>0</v>
      </c>
      <c r="Q62" s="37">
        <v>46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64</v>
      </c>
      <c r="Y62" s="37">
        <v>2</v>
      </c>
      <c r="Z62" s="37">
        <v>0</v>
      </c>
      <c r="AA62" s="37">
        <v>39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47</v>
      </c>
      <c r="AI62" s="37">
        <v>2</v>
      </c>
      <c r="AJ62" s="37">
        <v>0</v>
      </c>
      <c r="AK62" s="37">
        <v>40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</row>
    <row r="63" spans="1:43" x14ac:dyDescent="0.25">
      <c r="A63" s="35" t="s">
        <v>92</v>
      </c>
      <c r="B63" t="s">
        <v>93</v>
      </c>
      <c r="C63" s="35" t="s">
        <v>224</v>
      </c>
      <c r="D63" s="37">
        <v>2</v>
      </c>
      <c r="E63" s="37">
        <v>4</v>
      </c>
      <c r="F63" s="37">
        <v>0</v>
      </c>
      <c r="G63" s="37">
        <v>14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7</v>
      </c>
      <c r="P63" s="37">
        <v>0</v>
      </c>
      <c r="Q63" s="37">
        <v>4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15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7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</row>
    <row r="64" spans="1:43" x14ac:dyDescent="0.25">
      <c r="A64" s="35" t="s">
        <v>92</v>
      </c>
      <c r="B64" t="s">
        <v>93</v>
      </c>
      <c r="C64" s="35" t="s">
        <v>223</v>
      </c>
      <c r="D64" s="37">
        <v>0</v>
      </c>
      <c r="E64" s="37">
        <v>1</v>
      </c>
      <c r="F64" s="37">
        <v>0</v>
      </c>
      <c r="G64" s="37">
        <v>20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21</v>
      </c>
      <c r="O64" s="37">
        <v>13</v>
      </c>
      <c r="P64" s="37">
        <v>0</v>
      </c>
      <c r="Q64" s="37">
        <v>18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35</v>
      </c>
      <c r="Y64" s="37">
        <v>9</v>
      </c>
      <c r="Z64" s="37">
        <v>0</v>
      </c>
      <c r="AA64" s="37">
        <v>8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8</v>
      </c>
      <c r="AI64" s="37">
        <v>3</v>
      </c>
      <c r="AJ64" s="37">
        <v>0</v>
      </c>
      <c r="AK64" s="37">
        <v>12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</row>
    <row r="65" spans="1:43" x14ac:dyDescent="0.25">
      <c r="A65" s="35" t="s">
        <v>94</v>
      </c>
      <c r="B65" t="s">
        <v>95</v>
      </c>
      <c r="C65" s="35" t="s">
        <v>225</v>
      </c>
      <c r="D65" s="37">
        <v>0</v>
      </c>
      <c r="E65" s="37">
        <v>1</v>
      </c>
      <c r="F65" s="37">
        <v>0</v>
      </c>
      <c r="G65" s="37">
        <v>162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31</v>
      </c>
      <c r="P65" s="37">
        <v>0</v>
      </c>
      <c r="Q65" s="37">
        <v>162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24</v>
      </c>
      <c r="Z65" s="37">
        <v>0</v>
      </c>
      <c r="AA65" s="37">
        <v>151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64</v>
      </c>
      <c r="AJ65" s="37">
        <v>0</v>
      </c>
      <c r="AK65" s="37">
        <v>157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</row>
    <row r="66" spans="1:43" x14ac:dyDescent="0.25">
      <c r="A66" s="35" t="s">
        <v>94</v>
      </c>
      <c r="B66" t="s">
        <v>95</v>
      </c>
      <c r="C66" s="35" t="s">
        <v>224</v>
      </c>
      <c r="D66" s="37">
        <v>0</v>
      </c>
      <c r="E66" s="37">
        <v>17</v>
      </c>
      <c r="F66" s="37">
        <v>0</v>
      </c>
      <c r="G66" s="37">
        <v>20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17</v>
      </c>
      <c r="P66" s="37">
        <v>0</v>
      </c>
      <c r="Q66" s="37">
        <v>21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29</v>
      </c>
      <c r="Z66" s="37">
        <v>0</v>
      </c>
      <c r="AA66" s="37">
        <v>35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45</v>
      </c>
      <c r="AJ66" s="37">
        <v>0</v>
      </c>
      <c r="AK66" s="37">
        <v>29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</row>
    <row r="67" spans="1:43" x14ac:dyDescent="0.25">
      <c r="A67" s="35" t="s">
        <v>94</v>
      </c>
      <c r="B67" t="s">
        <v>95</v>
      </c>
      <c r="C67" s="35" t="s">
        <v>223</v>
      </c>
      <c r="D67" s="37">
        <v>0</v>
      </c>
      <c r="E67" s="37">
        <v>2</v>
      </c>
      <c r="F67" s="37">
        <v>0</v>
      </c>
      <c r="G67" s="37">
        <v>11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29</v>
      </c>
      <c r="O67" s="37">
        <v>4</v>
      </c>
      <c r="P67" s="37">
        <v>0</v>
      </c>
      <c r="Q67" s="37">
        <v>24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4</v>
      </c>
      <c r="Z67" s="37">
        <v>0</v>
      </c>
      <c r="AA67" s="37">
        <v>31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29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0</v>
      </c>
    </row>
    <row r="68" spans="1:43" x14ac:dyDescent="0.25">
      <c r="A68" s="35" t="s">
        <v>96</v>
      </c>
      <c r="B68" t="s">
        <v>97</v>
      </c>
      <c r="C68" s="35" t="s">
        <v>225</v>
      </c>
      <c r="D68" s="37">
        <v>0</v>
      </c>
      <c r="E68" s="37">
        <v>49</v>
      </c>
      <c r="F68" s="37">
        <v>0</v>
      </c>
      <c r="G68" s="37">
        <v>222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47</v>
      </c>
      <c r="P68" s="37">
        <v>0</v>
      </c>
      <c r="Q68" s="37">
        <v>279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34</v>
      </c>
      <c r="Z68" s="37">
        <v>0</v>
      </c>
      <c r="AA68" s="37">
        <v>278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1</v>
      </c>
      <c r="AI68" s="37">
        <v>31</v>
      </c>
      <c r="AJ68" s="37">
        <v>0</v>
      </c>
      <c r="AK68" s="37">
        <v>257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</row>
    <row r="69" spans="1:43" x14ac:dyDescent="0.25">
      <c r="A69" s="35" t="s">
        <v>96</v>
      </c>
      <c r="B69" t="s">
        <v>97</v>
      </c>
      <c r="C69" s="35" t="s">
        <v>224</v>
      </c>
      <c r="D69" s="37">
        <v>12</v>
      </c>
      <c r="E69" s="37">
        <v>69</v>
      </c>
      <c r="F69" s="37">
        <v>3</v>
      </c>
      <c r="G69" s="37">
        <v>161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23</v>
      </c>
      <c r="O69" s="37">
        <v>68</v>
      </c>
      <c r="P69" s="37">
        <v>4</v>
      </c>
      <c r="Q69" s="37">
        <v>181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30</v>
      </c>
      <c r="Y69" s="37">
        <v>59</v>
      </c>
      <c r="Z69" s="37">
        <v>6</v>
      </c>
      <c r="AA69" s="37">
        <v>192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30</v>
      </c>
      <c r="AI69" s="37">
        <v>52</v>
      </c>
      <c r="AJ69" s="37">
        <v>7</v>
      </c>
      <c r="AK69" s="37">
        <v>182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</row>
    <row r="70" spans="1:43" x14ac:dyDescent="0.25">
      <c r="A70" s="35" t="s">
        <v>96</v>
      </c>
      <c r="B70" t="s">
        <v>97</v>
      </c>
      <c r="C70" s="35" t="s">
        <v>223</v>
      </c>
      <c r="D70" s="37">
        <v>0</v>
      </c>
      <c r="E70" s="37">
        <v>3</v>
      </c>
      <c r="F70" s="37">
        <v>0</v>
      </c>
      <c r="G70" s="37">
        <v>97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1</v>
      </c>
      <c r="O70" s="37">
        <v>81</v>
      </c>
      <c r="P70" s="37">
        <v>0</v>
      </c>
      <c r="Q70" s="37">
        <v>157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29</v>
      </c>
      <c r="Z70" s="37">
        <v>0</v>
      </c>
      <c r="AA70" s="37">
        <v>150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43</v>
      </c>
      <c r="AI70" s="37">
        <v>6</v>
      </c>
      <c r="AJ70" s="37">
        <v>0</v>
      </c>
      <c r="AK70" s="37">
        <v>163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</row>
    <row r="71" spans="1:43" x14ac:dyDescent="0.25">
      <c r="A71" s="35" t="s">
        <v>98</v>
      </c>
      <c r="B71" t="s">
        <v>99</v>
      </c>
      <c r="C71" s="35" t="s">
        <v>225</v>
      </c>
      <c r="D71" s="37">
        <v>0</v>
      </c>
      <c r="E71" s="37">
        <v>121</v>
      </c>
      <c r="F71" s="37">
        <v>0</v>
      </c>
      <c r="G71" s="37">
        <v>185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108</v>
      </c>
      <c r="P71" s="37">
        <v>0</v>
      </c>
      <c r="Q71" s="37">
        <v>191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156</v>
      </c>
      <c r="Z71" s="37">
        <v>0</v>
      </c>
      <c r="AA71" s="37">
        <v>250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147</v>
      </c>
      <c r="AJ71" s="37">
        <v>0</v>
      </c>
      <c r="AK71" s="37">
        <v>269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</row>
    <row r="72" spans="1:43" x14ac:dyDescent="0.25">
      <c r="A72" s="35" t="s">
        <v>98</v>
      </c>
      <c r="B72" t="s">
        <v>99</v>
      </c>
      <c r="C72" s="35" t="s">
        <v>224</v>
      </c>
      <c r="D72" s="37">
        <v>0</v>
      </c>
      <c r="E72" s="37">
        <v>40</v>
      </c>
      <c r="F72" s="37">
        <v>0</v>
      </c>
      <c r="G72" s="37">
        <v>14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29</v>
      </c>
      <c r="P72" s="37">
        <v>0</v>
      </c>
      <c r="Q72" s="37">
        <v>23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54</v>
      </c>
      <c r="Z72" s="37">
        <v>0</v>
      </c>
      <c r="AA72" s="37">
        <v>32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43</v>
      </c>
      <c r="AJ72" s="37">
        <v>0</v>
      </c>
      <c r="AK72" s="37">
        <v>34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</row>
    <row r="73" spans="1:43" x14ac:dyDescent="0.25">
      <c r="A73" s="35" t="s">
        <v>98</v>
      </c>
      <c r="B73" t="s">
        <v>99</v>
      </c>
      <c r="C73" s="35" t="s">
        <v>223</v>
      </c>
      <c r="D73" s="37">
        <v>25</v>
      </c>
      <c r="E73" s="37">
        <v>9</v>
      </c>
      <c r="F73" s="37">
        <v>0</v>
      </c>
      <c r="G73" s="37">
        <v>66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21</v>
      </c>
      <c r="O73" s="37">
        <v>27</v>
      </c>
      <c r="P73" s="37">
        <v>0</v>
      </c>
      <c r="Q73" s="37">
        <v>69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63</v>
      </c>
      <c r="Y73" s="37">
        <v>30</v>
      </c>
      <c r="Z73" s="37">
        <v>0</v>
      </c>
      <c r="AA73" s="37">
        <v>81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72</v>
      </c>
      <c r="AI73" s="37">
        <v>45</v>
      </c>
      <c r="AJ73" s="37">
        <v>0</v>
      </c>
      <c r="AK73" s="37">
        <v>82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3"/>
  <sheetViews>
    <sheetView workbookViewId="0">
      <pane xSplit="3" ySplit="1" topLeftCell="D2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 x14ac:dyDescent="0.25"/>
  <cols>
    <col min="1" max="1" width="9.140625" style="35"/>
    <col min="3" max="3" width="9.140625" style="35"/>
    <col min="4" max="43" width="8.7109375" customWidth="1"/>
  </cols>
  <sheetData>
    <row r="1" spans="1:43" s="410" customFormat="1" ht="30" x14ac:dyDescent="0.25">
      <c r="A1" s="348" t="s">
        <v>40</v>
      </c>
      <c r="B1" s="347" t="s">
        <v>41</v>
      </c>
      <c r="C1" s="348" t="s">
        <v>229</v>
      </c>
      <c r="D1" s="33" t="s">
        <v>319</v>
      </c>
      <c r="E1" s="33" t="s">
        <v>318</v>
      </c>
      <c r="F1" s="33" t="s">
        <v>317</v>
      </c>
      <c r="G1" s="33" t="s">
        <v>316</v>
      </c>
      <c r="H1" s="33" t="s">
        <v>315</v>
      </c>
      <c r="I1" s="33" t="s">
        <v>314</v>
      </c>
      <c r="J1" s="33" t="s">
        <v>313</v>
      </c>
      <c r="K1" s="33" t="s">
        <v>312</v>
      </c>
      <c r="L1" s="33" t="s">
        <v>311</v>
      </c>
      <c r="M1" s="33" t="s">
        <v>310</v>
      </c>
      <c r="N1" s="33" t="s">
        <v>309</v>
      </c>
      <c r="O1" s="33" t="s">
        <v>308</v>
      </c>
      <c r="P1" s="33" t="s">
        <v>307</v>
      </c>
      <c r="Q1" s="33" t="s">
        <v>306</v>
      </c>
      <c r="R1" s="33" t="s">
        <v>305</v>
      </c>
      <c r="S1" s="33" t="s">
        <v>304</v>
      </c>
      <c r="T1" s="33" t="s">
        <v>303</v>
      </c>
      <c r="U1" s="33" t="s">
        <v>302</v>
      </c>
      <c r="V1" s="33" t="s">
        <v>301</v>
      </c>
      <c r="W1" s="33" t="s">
        <v>300</v>
      </c>
      <c r="X1" s="33" t="s">
        <v>299</v>
      </c>
      <c r="Y1" s="33" t="s">
        <v>298</v>
      </c>
      <c r="Z1" s="33" t="s">
        <v>297</v>
      </c>
      <c r="AA1" s="33" t="s">
        <v>296</v>
      </c>
      <c r="AB1" s="33" t="s">
        <v>295</v>
      </c>
      <c r="AC1" s="33" t="s">
        <v>294</v>
      </c>
      <c r="AD1" s="33" t="s">
        <v>293</v>
      </c>
      <c r="AE1" s="33" t="s">
        <v>292</v>
      </c>
      <c r="AF1" s="33" t="s">
        <v>291</v>
      </c>
      <c r="AG1" s="33" t="s">
        <v>290</v>
      </c>
      <c r="AH1" s="33" t="s">
        <v>289</v>
      </c>
      <c r="AI1" s="33" t="s">
        <v>288</v>
      </c>
      <c r="AJ1" s="33" t="s">
        <v>287</v>
      </c>
      <c r="AK1" s="33" t="s">
        <v>286</v>
      </c>
      <c r="AL1" s="33" t="s">
        <v>285</v>
      </c>
      <c r="AM1" s="33" t="s">
        <v>284</v>
      </c>
      <c r="AN1" s="33" t="s">
        <v>283</v>
      </c>
      <c r="AO1" s="33" t="s">
        <v>282</v>
      </c>
      <c r="AP1" s="33" t="s">
        <v>281</v>
      </c>
      <c r="AQ1" s="33" t="s">
        <v>280</v>
      </c>
    </row>
    <row r="2" spans="1:43" x14ac:dyDescent="0.25">
      <c r="A2" s="35" t="s">
        <v>52</v>
      </c>
      <c r="B2" t="s">
        <v>53</v>
      </c>
      <c r="C2" s="35" t="s">
        <v>225</v>
      </c>
      <c r="D2" s="37">
        <v>0</v>
      </c>
      <c r="E2" s="37">
        <v>0</v>
      </c>
      <c r="F2" s="37">
        <v>0</v>
      </c>
      <c r="G2" s="37">
        <v>0</v>
      </c>
      <c r="H2" s="37">
        <v>19</v>
      </c>
      <c r="I2" s="37">
        <v>0</v>
      </c>
      <c r="J2" s="37">
        <v>0</v>
      </c>
      <c r="K2" s="37">
        <v>0</v>
      </c>
      <c r="L2" s="37">
        <v>0</v>
      </c>
      <c r="M2" s="37">
        <v>0</v>
      </c>
      <c r="N2" s="37">
        <v>0</v>
      </c>
      <c r="O2" s="37">
        <v>0</v>
      </c>
      <c r="P2" s="37">
        <v>0</v>
      </c>
      <c r="Q2" s="37">
        <v>0</v>
      </c>
      <c r="R2" s="37">
        <v>17</v>
      </c>
      <c r="S2" s="37">
        <v>0</v>
      </c>
      <c r="T2" s="37">
        <v>0</v>
      </c>
      <c r="U2" s="37">
        <v>0</v>
      </c>
      <c r="V2" s="37">
        <v>0</v>
      </c>
      <c r="W2" s="37">
        <v>0</v>
      </c>
      <c r="X2" s="37">
        <v>0</v>
      </c>
      <c r="Y2" s="37">
        <v>0</v>
      </c>
      <c r="Z2" s="37">
        <v>0</v>
      </c>
      <c r="AA2" s="37">
        <v>0</v>
      </c>
      <c r="AB2" s="37">
        <v>22</v>
      </c>
      <c r="AC2" s="37">
        <v>0</v>
      </c>
      <c r="AD2" s="37">
        <v>0</v>
      </c>
      <c r="AE2" s="37">
        <v>0</v>
      </c>
      <c r="AF2" s="37">
        <v>0</v>
      </c>
      <c r="AG2" s="37">
        <v>0</v>
      </c>
      <c r="AH2" s="37">
        <v>0</v>
      </c>
      <c r="AI2" s="37">
        <v>0</v>
      </c>
      <c r="AJ2" s="37">
        <v>0</v>
      </c>
      <c r="AK2" s="37">
        <v>0</v>
      </c>
      <c r="AL2" s="37">
        <v>21</v>
      </c>
      <c r="AM2" s="37">
        <v>0</v>
      </c>
      <c r="AN2" s="37">
        <v>0</v>
      </c>
      <c r="AO2" s="37">
        <v>0</v>
      </c>
      <c r="AP2" s="37">
        <v>0</v>
      </c>
      <c r="AQ2" s="37">
        <v>0</v>
      </c>
    </row>
    <row r="3" spans="1:43" x14ac:dyDescent="0.25">
      <c r="A3" s="35" t="s">
        <v>52</v>
      </c>
      <c r="B3" t="s">
        <v>53</v>
      </c>
      <c r="C3" s="35" t="s">
        <v>224</v>
      </c>
      <c r="D3" s="37">
        <v>0</v>
      </c>
      <c r="E3" s="37">
        <v>0</v>
      </c>
      <c r="F3" s="37">
        <v>0</v>
      </c>
      <c r="G3" s="37">
        <v>0</v>
      </c>
      <c r="H3" s="37">
        <v>16</v>
      </c>
      <c r="I3" s="37">
        <v>13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11</v>
      </c>
      <c r="S3" s="37">
        <v>10</v>
      </c>
      <c r="T3" s="37">
        <v>4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20</v>
      </c>
      <c r="AC3" s="37">
        <v>15</v>
      </c>
      <c r="AD3" s="37">
        <v>1</v>
      </c>
      <c r="AE3" s="37">
        <v>0</v>
      </c>
      <c r="AF3" s="37">
        <v>0</v>
      </c>
      <c r="AG3" s="37">
        <v>0</v>
      </c>
      <c r="AH3" s="37">
        <v>0</v>
      </c>
      <c r="AI3" s="37">
        <v>0</v>
      </c>
      <c r="AJ3" s="37">
        <v>0</v>
      </c>
      <c r="AK3" s="37">
        <v>0</v>
      </c>
      <c r="AL3" s="37">
        <v>12</v>
      </c>
      <c r="AM3" s="37">
        <v>12</v>
      </c>
      <c r="AN3" s="37">
        <v>2</v>
      </c>
      <c r="AO3" s="37">
        <v>0</v>
      </c>
      <c r="AP3" s="37">
        <v>0</v>
      </c>
      <c r="AQ3" s="37">
        <v>0</v>
      </c>
    </row>
    <row r="4" spans="1:43" x14ac:dyDescent="0.25">
      <c r="A4" s="35" t="s">
        <v>52</v>
      </c>
      <c r="B4" t="s">
        <v>53</v>
      </c>
      <c r="C4" s="35" t="s">
        <v>223</v>
      </c>
      <c r="D4" s="37">
        <v>0</v>
      </c>
      <c r="E4" s="37">
        <v>0</v>
      </c>
      <c r="F4" s="37">
        <v>0</v>
      </c>
      <c r="G4" s="37">
        <v>0</v>
      </c>
      <c r="H4" s="37">
        <v>141</v>
      </c>
      <c r="I4" s="37">
        <v>61</v>
      </c>
      <c r="J4" s="37">
        <v>10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150</v>
      </c>
      <c r="S4" s="37">
        <v>64</v>
      </c>
      <c r="T4" s="37">
        <v>12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7">
        <v>128</v>
      </c>
      <c r="AC4" s="37">
        <v>71</v>
      </c>
      <c r="AD4" s="37">
        <v>9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7">
        <v>0</v>
      </c>
      <c r="AL4" s="37">
        <v>169</v>
      </c>
      <c r="AM4" s="37">
        <v>68</v>
      </c>
      <c r="AN4" s="37">
        <v>9</v>
      </c>
      <c r="AO4" s="37">
        <v>0</v>
      </c>
      <c r="AP4" s="37">
        <v>0</v>
      </c>
      <c r="AQ4" s="37">
        <v>0</v>
      </c>
    </row>
    <row r="5" spans="1:43" x14ac:dyDescent="0.25">
      <c r="A5" s="35" t="s">
        <v>54</v>
      </c>
      <c r="B5" t="s">
        <v>55</v>
      </c>
      <c r="C5" s="35" t="s">
        <v>225</v>
      </c>
      <c r="D5" s="37">
        <v>0</v>
      </c>
      <c r="E5" s="37">
        <v>0</v>
      </c>
      <c r="F5" s="37">
        <v>0</v>
      </c>
      <c r="G5" s="37">
        <v>0</v>
      </c>
      <c r="H5" s="37">
        <v>96</v>
      </c>
      <c r="I5" s="37">
        <v>27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90</v>
      </c>
      <c r="S5" s="37">
        <v>26</v>
      </c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37">
        <v>0</v>
      </c>
      <c r="Z5" s="37">
        <v>0</v>
      </c>
      <c r="AA5" s="37">
        <v>0</v>
      </c>
      <c r="AB5" s="37">
        <v>115</v>
      </c>
      <c r="AC5" s="37">
        <v>25</v>
      </c>
      <c r="AD5" s="37">
        <v>0</v>
      </c>
      <c r="AE5" s="37">
        <v>0</v>
      </c>
      <c r="AF5" s="37">
        <v>0</v>
      </c>
      <c r="AG5" s="37">
        <v>0</v>
      </c>
      <c r="AH5" s="37">
        <v>0</v>
      </c>
      <c r="AI5" s="37">
        <v>0</v>
      </c>
      <c r="AJ5" s="37">
        <v>0</v>
      </c>
      <c r="AK5" s="37">
        <v>0</v>
      </c>
      <c r="AL5" s="37">
        <v>118</v>
      </c>
      <c r="AM5" s="37">
        <v>12</v>
      </c>
      <c r="AN5" s="37">
        <v>0</v>
      </c>
      <c r="AO5" s="37">
        <v>0</v>
      </c>
      <c r="AP5" s="37">
        <v>0</v>
      </c>
      <c r="AQ5" s="37">
        <v>0</v>
      </c>
    </row>
    <row r="6" spans="1:43" x14ac:dyDescent="0.25">
      <c r="A6" s="35" t="s">
        <v>54</v>
      </c>
      <c r="B6" t="s">
        <v>55</v>
      </c>
      <c r="C6" s="35" t="s">
        <v>224</v>
      </c>
      <c r="D6" s="37">
        <v>0</v>
      </c>
      <c r="E6" s="37">
        <v>0</v>
      </c>
      <c r="F6" s="37">
        <v>0</v>
      </c>
      <c r="G6" s="37">
        <v>0</v>
      </c>
      <c r="H6" s="37">
        <v>387</v>
      </c>
      <c r="I6" s="37">
        <v>124</v>
      </c>
      <c r="J6" s="37">
        <v>30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364</v>
      </c>
      <c r="S6" s="37">
        <v>102</v>
      </c>
      <c r="T6" s="37">
        <v>32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395</v>
      </c>
      <c r="AC6" s="37">
        <v>90</v>
      </c>
      <c r="AD6" s="37">
        <v>40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438</v>
      </c>
      <c r="AM6" s="37">
        <v>97</v>
      </c>
      <c r="AN6" s="37">
        <v>26</v>
      </c>
      <c r="AO6" s="37">
        <v>0</v>
      </c>
      <c r="AP6" s="37">
        <v>0</v>
      </c>
      <c r="AQ6" s="37">
        <v>0</v>
      </c>
    </row>
    <row r="7" spans="1:43" x14ac:dyDescent="0.25">
      <c r="A7" s="35" t="s">
        <v>54</v>
      </c>
      <c r="B7" t="s">
        <v>55</v>
      </c>
      <c r="C7" s="35" t="s">
        <v>223</v>
      </c>
      <c r="D7" s="37">
        <v>0</v>
      </c>
      <c r="E7" s="37">
        <v>0</v>
      </c>
      <c r="F7" s="37">
        <v>0</v>
      </c>
      <c r="G7" s="37">
        <v>0</v>
      </c>
      <c r="H7" s="37">
        <v>252</v>
      </c>
      <c r="I7" s="37">
        <v>163</v>
      </c>
      <c r="J7" s="37">
        <v>31</v>
      </c>
      <c r="K7" s="37">
        <v>0</v>
      </c>
      <c r="L7" s="37">
        <v>2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297</v>
      </c>
      <c r="S7" s="37">
        <v>139</v>
      </c>
      <c r="T7" s="37">
        <v>23</v>
      </c>
      <c r="U7" s="37">
        <v>0</v>
      </c>
      <c r="V7" s="37">
        <v>5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293</v>
      </c>
      <c r="AC7" s="37">
        <v>133</v>
      </c>
      <c r="AD7" s="37">
        <v>35</v>
      </c>
      <c r="AE7" s="37">
        <v>0</v>
      </c>
      <c r="AF7" s="37">
        <v>2</v>
      </c>
      <c r="AG7" s="37">
        <v>0</v>
      </c>
      <c r="AH7" s="37">
        <v>0</v>
      </c>
      <c r="AI7" s="37">
        <v>0</v>
      </c>
      <c r="AJ7" s="37">
        <v>0</v>
      </c>
      <c r="AK7" s="37">
        <v>0</v>
      </c>
      <c r="AL7" s="37">
        <v>372</v>
      </c>
      <c r="AM7" s="37">
        <v>145</v>
      </c>
      <c r="AN7" s="37">
        <v>30</v>
      </c>
      <c r="AO7" s="37">
        <v>0</v>
      </c>
      <c r="AP7" s="37">
        <v>1</v>
      </c>
      <c r="AQ7" s="37">
        <v>0</v>
      </c>
    </row>
    <row r="8" spans="1:43" x14ac:dyDescent="0.25">
      <c r="A8" s="35" t="s">
        <v>56</v>
      </c>
      <c r="B8" t="s">
        <v>57</v>
      </c>
      <c r="C8" s="35" t="s">
        <v>225</v>
      </c>
      <c r="D8" s="37">
        <v>0</v>
      </c>
      <c r="E8" s="37">
        <v>0</v>
      </c>
      <c r="F8" s="37">
        <v>0</v>
      </c>
      <c r="G8" s="37">
        <v>0</v>
      </c>
      <c r="H8" s="37">
        <v>132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116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115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133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</row>
    <row r="9" spans="1:43" x14ac:dyDescent="0.25">
      <c r="A9" s="35" t="s">
        <v>56</v>
      </c>
      <c r="B9" t="s">
        <v>57</v>
      </c>
      <c r="C9" s="35" t="s">
        <v>224</v>
      </c>
      <c r="D9" s="37">
        <v>0</v>
      </c>
      <c r="E9" s="37">
        <v>0</v>
      </c>
      <c r="F9" s="37">
        <v>0</v>
      </c>
      <c r="G9" s="37">
        <v>0</v>
      </c>
      <c r="H9" s="37">
        <v>554</v>
      </c>
      <c r="I9" s="37">
        <v>258</v>
      </c>
      <c r="J9" s="37">
        <v>37</v>
      </c>
      <c r="K9" s="37">
        <v>121</v>
      </c>
      <c r="L9" s="37">
        <v>8</v>
      </c>
      <c r="M9" s="37">
        <v>2</v>
      </c>
      <c r="N9" s="37">
        <v>0</v>
      </c>
      <c r="O9" s="37">
        <v>0</v>
      </c>
      <c r="P9" s="37">
        <v>0</v>
      </c>
      <c r="Q9" s="37">
        <v>0</v>
      </c>
      <c r="R9" s="37">
        <v>515</v>
      </c>
      <c r="S9" s="37">
        <v>225</v>
      </c>
      <c r="T9" s="37">
        <v>39</v>
      </c>
      <c r="U9" s="37">
        <v>109</v>
      </c>
      <c r="V9" s="37">
        <v>10</v>
      </c>
      <c r="W9" s="37">
        <v>2</v>
      </c>
      <c r="X9" s="37">
        <v>0</v>
      </c>
      <c r="Y9" s="37">
        <v>0</v>
      </c>
      <c r="Z9" s="37">
        <v>0</v>
      </c>
      <c r="AA9" s="37">
        <v>0</v>
      </c>
      <c r="AB9" s="37">
        <v>524</v>
      </c>
      <c r="AC9" s="37">
        <v>226</v>
      </c>
      <c r="AD9" s="37">
        <v>41</v>
      </c>
      <c r="AE9" s="37">
        <v>111</v>
      </c>
      <c r="AF9" s="37">
        <v>5</v>
      </c>
      <c r="AG9" s="37">
        <v>3</v>
      </c>
      <c r="AH9" s="37">
        <v>0</v>
      </c>
      <c r="AI9" s="37">
        <v>0</v>
      </c>
      <c r="AJ9" s="37">
        <v>0</v>
      </c>
      <c r="AK9" s="37">
        <v>0</v>
      </c>
      <c r="AL9" s="37">
        <v>553</v>
      </c>
      <c r="AM9" s="37">
        <v>284</v>
      </c>
      <c r="AN9" s="37">
        <v>54</v>
      </c>
      <c r="AO9" s="37">
        <v>106</v>
      </c>
      <c r="AP9" s="37">
        <v>9</v>
      </c>
      <c r="AQ9" s="37">
        <v>6</v>
      </c>
    </row>
    <row r="10" spans="1:43" x14ac:dyDescent="0.25">
      <c r="A10" s="35" t="s">
        <v>56</v>
      </c>
      <c r="B10" t="s">
        <v>57</v>
      </c>
      <c r="C10" s="35" t="s">
        <v>223</v>
      </c>
      <c r="D10" s="37">
        <v>0</v>
      </c>
      <c r="E10" s="37">
        <v>0</v>
      </c>
      <c r="F10" s="37">
        <v>0</v>
      </c>
      <c r="G10" s="37">
        <v>0</v>
      </c>
      <c r="H10" s="37">
        <v>230</v>
      </c>
      <c r="I10" s="37">
        <v>123</v>
      </c>
      <c r="J10" s="37">
        <v>50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271</v>
      </c>
      <c r="S10" s="37">
        <v>156</v>
      </c>
      <c r="T10" s="37">
        <v>57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252</v>
      </c>
      <c r="AC10" s="37">
        <v>144</v>
      </c>
      <c r="AD10" s="37">
        <v>64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300</v>
      </c>
      <c r="AM10" s="37">
        <v>139</v>
      </c>
      <c r="AN10" s="37">
        <v>66</v>
      </c>
      <c r="AO10" s="37">
        <v>0</v>
      </c>
      <c r="AP10" s="37">
        <v>0</v>
      </c>
      <c r="AQ10" s="37">
        <v>0</v>
      </c>
    </row>
    <row r="11" spans="1:43" x14ac:dyDescent="0.25">
      <c r="A11" s="35" t="s">
        <v>58</v>
      </c>
      <c r="B11" t="s">
        <v>59</v>
      </c>
      <c r="C11" s="35" t="s">
        <v>225</v>
      </c>
      <c r="D11" s="37">
        <v>0</v>
      </c>
      <c r="E11" s="37">
        <v>0</v>
      </c>
      <c r="F11" s="37">
        <v>0</v>
      </c>
      <c r="G11" s="37">
        <v>0</v>
      </c>
      <c r="H11" s="37">
        <v>7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8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16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13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</row>
    <row r="12" spans="1:43" x14ac:dyDescent="0.25">
      <c r="A12" s="35" t="s">
        <v>58</v>
      </c>
      <c r="B12" t="s">
        <v>59</v>
      </c>
      <c r="C12" s="35" t="s">
        <v>224</v>
      </c>
      <c r="D12" s="37">
        <v>0</v>
      </c>
      <c r="E12" s="37">
        <v>0</v>
      </c>
      <c r="F12" s="37">
        <v>0</v>
      </c>
      <c r="G12" s="37">
        <v>0</v>
      </c>
      <c r="H12" s="37">
        <v>72</v>
      </c>
      <c r="I12" s="37">
        <v>23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106</v>
      </c>
      <c r="S12" s="37">
        <v>13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125</v>
      </c>
      <c r="AC12" s="37">
        <v>13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154</v>
      </c>
      <c r="AM12" s="37">
        <v>26</v>
      </c>
      <c r="AN12" s="37">
        <v>0</v>
      </c>
      <c r="AO12" s="37">
        <v>0</v>
      </c>
      <c r="AP12" s="37">
        <v>0</v>
      </c>
      <c r="AQ12" s="37">
        <v>0</v>
      </c>
    </row>
    <row r="13" spans="1:43" x14ac:dyDescent="0.25">
      <c r="A13" s="35" t="s">
        <v>58</v>
      </c>
      <c r="B13" t="s">
        <v>59</v>
      </c>
      <c r="C13" s="35" t="s">
        <v>223</v>
      </c>
      <c r="D13" s="37">
        <v>0</v>
      </c>
      <c r="E13" s="37">
        <v>0</v>
      </c>
      <c r="F13" s="37">
        <v>0</v>
      </c>
      <c r="G13" s="37">
        <v>0</v>
      </c>
      <c r="H13" s="37">
        <v>7</v>
      </c>
      <c r="I13" s="37">
        <v>4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5</v>
      </c>
      <c r="S13" s="37">
        <v>5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6</v>
      </c>
      <c r="AC13" s="37">
        <v>3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13</v>
      </c>
      <c r="AM13" s="37">
        <v>9</v>
      </c>
      <c r="AN13" s="37">
        <v>0</v>
      </c>
      <c r="AO13" s="37">
        <v>0</v>
      </c>
      <c r="AP13" s="37">
        <v>0</v>
      </c>
      <c r="AQ13" s="37">
        <v>0</v>
      </c>
    </row>
    <row r="14" spans="1:43" x14ac:dyDescent="0.25">
      <c r="A14" s="35" t="s">
        <v>60</v>
      </c>
      <c r="B14" t="s">
        <v>61</v>
      </c>
      <c r="C14" s="35" t="s">
        <v>225</v>
      </c>
      <c r="D14" s="37">
        <v>0</v>
      </c>
      <c r="E14" s="37">
        <v>0</v>
      </c>
      <c r="F14" s="37">
        <v>0</v>
      </c>
      <c r="G14" s="37">
        <v>0</v>
      </c>
      <c r="H14" s="37">
        <v>6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9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9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7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</row>
    <row r="15" spans="1:43" x14ac:dyDescent="0.25">
      <c r="A15" s="35" t="s">
        <v>60</v>
      </c>
      <c r="B15" t="s">
        <v>61</v>
      </c>
      <c r="C15" s="35" t="s">
        <v>224</v>
      </c>
      <c r="D15" s="37">
        <v>0</v>
      </c>
      <c r="E15" s="37">
        <v>0</v>
      </c>
      <c r="F15" s="37">
        <v>0</v>
      </c>
      <c r="G15" s="37">
        <v>0</v>
      </c>
      <c r="H15" s="37">
        <v>91</v>
      </c>
      <c r="I15" s="37">
        <v>150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110</v>
      </c>
      <c r="S15" s="37">
        <v>171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118</v>
      </c>
      <c r="AC15" s="37">
        <v>167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151</v>
      </c>
      <c r="AM15" s="37">
        <v>141</v>
      </c>
      <c r="AN15" s="37">
        <v>0</v>
      </c>
      <c r="AO15" s="37">
        <v>0</v>
      </c>
      <c r="AP15" s="37">
        <v>0</v>
      </c>
      <c r="AQ15" s="37">
        <v>0</v>
      </c>
    </row>
    <row r="16" spans="1:43" x14ac:dyDescent="0.25">
      <c r="A16" s="35" t="s">
        <v>60</v>
      </c>
      <c r="B16" t="s">
        <v>61</v>
      </c>
      <c r="C16" s="35" t="s">
        <v>223</v>
      </c>
      <c r="D16" s="37">
        <v>0</v>
      </c>
      <c r="E16" s="37">
        <v>0</v>
      </c>
      <c r="F16" s="37">
        <v>0</v>
      </c>
      <c r="G16" s="37">
        <v>0</v>
      </c>
      <c r="H16" s="37">
        <v>5</v>
      </c>
      <c r="I16" s="37">
        <v>4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7</v>
      </c>
      <c r="S16" s="37">
        <v>2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12</v>
      </c>
      <c r="AC16" s="37">
        <v>3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5</v>
      </c>
      <c r="AM16" s="37">
        <v>0</v>
      </c>
      <c r="AN16" s="37">
        <v>0</v>
      </c>
      <c r="AO16" s="37">
        <v>0</v>
      </c>
      <c r="AP16" s="37">
        <v>1</v>
      </c>
      <c r="AQ16" s="37">
        <v>0</v>
      </c>
    </row>
    <row r="17" spans="1:43" x14ac:dyDescent="0.25">
      <c r="A17" s="35" t="s">
        <v>62</v>
      </c>
      <c r="B17" t="s">
        <v>63</v>
      </c>
      <c r="C17" s="35" t="s">
        <v>225</v>
      </c>
      <c r="D17" s="37">
        <v>0</v>
      </c>
      <c r="E17" s="37">
        <v>0</v>
      </c>
      <c r="F17" s="37">
        <v>0</v>
      </c>
      <c r="G17" s="37">
        <v>0</v>
      </c>
      <c r="H17" s="37">
        <v>5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1</v>
      </c>
      <c r="R17" s="37">
        <v>1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1</v>
      </c>
      <c r="AL17" s="37">
        <v>2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</row>
    <row r="18" spans="1:43" x14ac:dyDescent="0.25">
      <c r="A18" s="35" t="s">
        <v>62</v>
      </c>
      <c r="B18" t="s">
        <v>63</v>
      </c>
      <c r="C18" s="35" t="s">
        <v>224</v>
      </c>
      <c r="D18" s="37">
        <v>0</v>
      </c>
      <c r="E18" s="37">
        <v>0</v>
      </c>
      <c r="F18" s="37">
        <v>0</v>
      </c>
      <c r="G18" s="37">
        <v>10</v>
      </c>
      <c r="H18" s="37">
        <v>10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4</v>
      </c>
      <c r="R18" s="37">
        <v>12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3</v>
      </c>
      <c r="AB18" s="37">
        <v>8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1</v>
      </c>
      <c r="AJ18" s="37">
        <v>0</v>
      </c>
      <c r="AK18" s="37">
        <v>6</v>
      </c>
      <c r="AL18" s="37">
        <v>24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</row>
    <row r="19" spans="1:43" x14ac:dyDescent="0.25">
      <c r="A19" s="35" t="s">
        <v>62</v>
      </c>
      <c r="B19" t="s">
        <v>63</v>
      </c>
      <c r="C19" s="35" t="s">
        <v>223</v>
      </c>
      <c r="D19" s="37">
        <v>0</v>
      </c>
      <c r="E19" s="37">
        <v>17</v>
      </c>
      <c r="F19" s="37">
        <v>0</v>
      </c>
      <c r="G19" s="37">
        <v>39</v>
      </c>
      <c r="H19" s="37">
        <v>7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23</v>
      </c>
      <c r="P19" s="37">
        <v>0</v>
      </c>
      <c r="Q19" s="37">
        <v>37</v>
      </c>
      <c r="R19" s="37">
        <v>3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3</v>
      </c>
      <c r="Z19" s="37">
        <v>0</v>
      </c>
      <c r="AA19" s="37">
        <v>44</v>
      </c>
      <c r="AB19" s="37">
        <v>7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14</v>
      </c>
      <c r="AJ19" s="37">
        <v>0</v>
      </c>
      <c r="AK19" s="37">
        <v>30</v>
      </c>
      <c r="AL19" s="37">
        <v>2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</row>
    <row r="20" spans="1:43" x14ac:dyDescent="0.25">
      <c r="A20" s="35" t="s">
        <v>64</v>
      </c>
      <c r="B20" t="s">
        <v>65</v>
      </c>
      <c r="C20" s="35" t="s">
        <v>225</v>
      </c>
      <c r="D20" s="37">
        <v>0</v>
      </c>
      <c r="E20" s="37">
        <v>0</v>
      </c>
      <c r="F20" s="37">
        <v>0</v>
      </c>
      <c r="G20" s="37">
        <v>8</v>
      </c>
      <c r="H20" s="37">
        <v>4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3</v>
      </c>
      <c r="P20" s="37">
        <v>0</v>
      </c>
      <c r="Q20" s="37">
        <v>2</v>
      </c>
      <c r="R20" s="37">
        <v>6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4</v>
      </c>
      <c r="Z20" s="37">
        <v>0</v>
      </c>
      <c r="AA20" s="37">
        <v>3</v>
      </c>
      <c r="AB20" s="37">
        <v>9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2</v>
      </c>
      <c r="AI20" s="37">
        <v>0</v>
      </c>
      <c r="AJ20" s="37">
        <v>0</v>
      </c>
      <c r="AK20" s="37">
        <v>1</v>
      </c>
      <c r="AL20" s="37">
        <v>2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</row>
    <row r="21" spans="1:43" x14ac:dyDescent="0.25">
      <c r="A21" s="35" t="s">
        <v>64</v>
      </c>
      <c r="B21" t="s">
        <v>65</v>
      </c>
      <c r="C21" s="35" t="s">
        <v>224</v>
      </c>
      <c r="D21" s="37">
        <v>0</v>
      </c>
      <c r="E21" s="37">
        <v>0</v>
      </c>
      <c r="F21" s="37">
        <v>0</v>
      </c>
      <c r="G21" s="37">
        <v>0</v>
      </c>
      <c r="H21" s="37">
        <v>30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28</v>
      </c>
      <c r="S21" s="37">
        <v>15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34</v>
      </c>
      <c r="AC21" s="37">
        <v>12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54</v>
      </c>
      <c r="AM21" s="37">
        <v>22</v>
      </c>
      <c r="AN21" s="37">
        <v>0</v>
      </c>
      <c r="AO21" s="37">
        <v>0</v>
      </c>
      <c r="AP21" s="37">
        <v>0</v>
      </c>
      <c r="AQ21" s="37">
        <v>0</v>
      </c>
    </row>
    <row r="22" spans="1:43" x14ac:dyDescent="0.25">
      <c r="A22" s="35" t="s">
        <v>64</v>
      </c>
      <c r="B22" t="s">
        <v>65</v>
      </c>
      <c r="C22" s="35" t="s">
        <v>223</v>
      </c>
      <c r="D22" s="37">
        <v>0</v>
      </c>
      <c r="E22" s="37">
        <v>0</v>
      </c>
      <c r="F22" s="37">
        <v>0</v>
      </c>
      <c r="G22" s="37">
        <v>49</v>
      </c>
      <c r="H22" s="37">
        <v>2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1</v>
      </c>
      <c r="O22" s="37">
        <v>0</v>
      </c>
      <c r="P22" s="37">
        <v>0</v>
      </c>
      <c r="Q22" s="37">
        <v>62</v>
      </c>
      <c r="R22" s="37">
        <v>3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9</v>
      </c>
      <c r="Y22" s="37">
        <v>3</v>
      </c>
      <c r="Z22" s="37">
        <v>0</v>
      </c>
      <c r="AA22" s="37">
        <v>56</v>
      </c>
      <c r="AB22" s="37">
        <v>1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3</v>
      </c>
      <c r="AI22" s="37">
        <v>0</v>
      </c>
      <c r="AJ22" s="37">
        <v>0</v>
      </c>
      <c r="AK22" s="37">
        <v>49</v>
      </c>
      <c r="AL22" s="37">
        <v>3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</row>
    <row r="23" spans="1:43" x14ac:dyDescent="0.25">
      <c r="A23" s="35" t="s">
        <v>66</v>
      </c>
      <c r="B23" t="s">
        <v>67</v>
      </c>
      <c r="C23" s="35" t="s">
        <v>225</v>
      </c>
      <c r="D23" s="37">
        <v>4</v>
      </c>
      <c r="E23" s="37">
        <v>1</v>
      </c>
      <c r="F23" s="37">
        <v>0</v>
      </c>
      <c r="G23" s="37">
        <v>6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10</v>
      </c>
      <c r="O23" s="37">
        <v>6</v>
      </c>
      <c r="P23" s="37">
        <v>0</v>
      </c>
      <c r="Q23" s="37">
        <v>7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6</v>
      </c>
      <c r="Y23" s="37">
        <v>4</v>
      </c>
      <c r="Z23" s="37">
        <v>0</v>
      </c>
      <c r="AA23" s="37">
        <v>8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7</v>
      </c>
      <c r="AI23" s="37">
        <v>1</v>
      </c>
      <c r="AJ23" s="37">
        <v>0</v>
      </c>
      <c r="AK23" s="37">
        <v>3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</row>
    <row r="24" spans="1:43" x14ac:dyDescent="0.25">
      <c r="A24" s="35" t="s">
        <v>66</v>
      </c>
      <c r="B24" t="s">
        <v>67</v>
      </c>
      <c r="C24" s="35" t="s">
        <v>224</v>
      </c>
      <c r="D24" s="37">
        <v>1</v>
      </c>
      <c r="E24" s="37">
        <v>2</v>
      </c>
      <c r="F24" s="37">
        <v>0</v>
      </c>
      <c r="G24" s="37">
        <v>8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1</v>
      </c>
      <c r="O24" s="37">
        <v>3</v>
      </c>
      <c r="P24" s="37">
        <v>0</v>
      </c>
      <c r="Q24" s="37">
        <v>15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6</v>
      </c>
      <c r="Y24" s="37">
        <v>3</v>
      </c>
      <c r="Z24" s="37">
        <v>0</v>
      </c>
      <c r="AA24" s="37">
        <v>9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3</v>
      </c>
      <c r="AI24" s="37">
        <v>5</v>
      </c>
      <c r="AJ24" s="37">
        <v>0</v>
      </c>
      <c r="AK24" s="37">
        <v>15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</row>
    <row r="25" spans="1:43" x14ac:dyDescent="0.25">
      <c r="A25" s="35" t="s">
        <v>66</v>
      </c>
      <c r="B25" t="s">
        <v>67</v>
      </c>
      <c r="C25" s="35" t="s">
        <v>223</v>
      </c>
      <c r="D25" s="37">
        <v>96</v>
      </c>
      <c r="E25" s="37">
        <v>20</v>
      </c>
      <c r="F25" s="37">
        <v>0</v>
      </c>
      <c r="G25" s="37">
        <v>95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115</v>
      </c>
      <c r="O25" s="37">
        <v>19</v>
      </c>
      <c r="P25" s="37">
        <v>0</v>
      </c>
      <c r="Q25" s="37">
        <v>86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170</v>
      </c>
      <c r="Y25" s="37">
        <v>49</v>
      </c>
      <c r="Z25" s="37">
        <v>0</v>
      </c>
      <c r="AA25" s="37">
        <v>101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267</v>
      </c>
      <c r="AI25" s="37">
        <v>38</v>
      </c>
      <c r="AJ25" s="37">
        <v>0</v>
      </c>
      <c r="AK25" s="37">
        <v>112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</row>
    <row r="26" spans="1:43" x14ac:dyDescent="0.25">
      <c r="A26" s="35" t="s">
        <v>68</v>
      </c>
      <c r="B26" t="s">
        <v>69</v>
      </c>
      <c r="C26" s="35" t="s">
        <v>225</v>
      </c>
      <c r="D26" s="37">
        <v>2</v>
      </c>
      <c r="E26" s="37">
        <v>1</v>
      </c>
      <c r="F26" s="37">
        <v>0</v>
      </c>
      <c r="G26" s="37">
        <v>4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3</v>
      </c>
      <c r="O26" s="37">
        <v>5</v>
      </c>
      <c r="P26" s="37">
        <v>0</v>
      </c>
      <c r="Q26" s="37">
        <v>1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3</v>
      </c>
      <c r="Y26" s="37">
        <v>1</v>
      </c>
      <c r="Z26" s="37">
        <v>0</v>
      </c>
      <c r="AA26" s="37">
        <v>1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1</v>
      </c>
      <c r="AI26" s="37">
        <v>1</v>
      </c>
      <c r="AJ26" s="37">
        <v>0</v>
      </c>
      <c r="AK26" s="37">
        <v>3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</row>
    <row r="27" spans="1:43" x14ac:dyDescent="0.25">
      <c r="A27" s="35" t="s">
        <v>68</v>
      </c>
      <c r="B27" t="s">
        <v>69</v>
      </c>
      <c r="C27" s="35" t="s">
        <v>224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</row>
    <row r="28" spans="1:43" x14ac:dyDescent="0.25">
      <c r="A28" s="35" t="s">
        <v>68</v>
      </c>
      <c r="B28" t="s">
        <v>69</v>
      </c>
      <c r="C28" s="35" t="s">
        <v>223</v>
      </c>
      <c r="D28" s="37">
        <v>68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55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26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26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</row>
    <row r="29" spans="1:43" x14ac:dyDescent="0.25">
      <c r="A29" s="35" t="s">
        <v>70</v>
      </c>
      <c r="B29" t="s">
        <v>71</v>
      </c>
      <c r="C29" s="35" t="s">
        <v>225</v>
      </c>
      <c r="D29" s="37">
        <v>2</v>
      </c>
      <c r="E29" s="37">
        <v>4</v>
      </c>
      <c r="F29" s="37">
        <v>0</v>
      </c>
      <c r="G29" s="37">
        <v>4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5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1</v>
      </c>
      <c r="Z29" s="37">
        <v>0</v>
      </c>
      <c r="AA29" s="37">
        <v>8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1</v>
      </c>
      <c r="AJ29" s="37">
        <v>0</v>
      </c>
      <c r="AK29" s="37">
        <v>5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</row>
    <row r="30" spans="1:43" x14ac:dyDescent="0.25">
      <c r="A30" s="35" t="s">
        <v>70</v>
      </c>
      <c r="B30" t="s">
        <v>71</v>
      </c>
      <c r="C30" s="35" t="s">
        <v>224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4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8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13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x14ac:dyDescent="0.25">
      <c r="A31" s="35" t="s">
        <v>70</v>
      </c>
      <c r="B31" t="s">
        <v>71</v>
      </c>
      <c r="C31" s="35" t="s">
        <v>223</v>
      </c>
      <c r="D31" s="37">
        <v>0</v>
      </c>
      <c r="E31" s="37">
        <v>0</v>
      </c>
      <c r="F31" s="37">
        <v>0</v>
      </c>
      <c r="G31" s="37">
        <v>43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1</v>
      </c>
      <c r="P31" s="37">
        <v>0</v>
      </c>
      <c r="Q31" s="37">
        <v>46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34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27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</row>
    <row r="32" spans="1:43" x14ac:dyDescent="0.25">
      <c r="A32" s="35" t="s">
        <v>72</v>
      </c>
      <c r="B32" t="s">
        <v>73</v>
      </c>
      <c r="C32" s="35" t="s">
        <v>225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1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1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x14ac:dyDescent="0.25">
      <c r="A33" s="35" t="s">
        <v>72</v>
      </c>
      <c r="B33" t="s">
        <v>73</v>
      </c>
      <c r="C33" s="35" t="s">
        <v>224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1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3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x14ac:dyDescent="0.25">
      <c r="A34" s="35" t="s">
        <v>72</v>
      </c>
      <c r="B34" t="s">
        <v>73</v>
      </c>
      <c r="C34" s="35" t="s">
        <v>223</v>
      </c>
      <c r="D34" s="37">
        <v>0</v>
      </c>
      <c r="E34" s="37">
        <v>3</v>
      </c>
      <c r="F34" s="37">
        <v>0</v>
      </c>
      <c r="G34" s="37">
        <v>23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10</v>
      </c>
      <c r="P34" s="37">
        <v>0</v>
      </c>
      <c r="Q34" s="37">
        <v>16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8</v>
      </c>
      <c r="Z34" s="37">
        <v>0</v>
      </c>
      <c r="AA34" s="37">
        <v>26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10</v>
      </c>
      <c r="AJ34" s="37">
        <v>0</v>
      </c>
      <c r="AK34" s="37">
        <v>13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x14ac:dyDescent="0.25">
      <c r="A35" s="35" t="s">
        <v>74</v>
      </c>
      <c r="B35" t="s">
        <v>75</v>
      </c>
      <c r="C35" s="35" t="s">
        <v>225</v>
      </c>
      <c r="D35" s="37">
        <v>14</v>
      </c>
      <c r="E35" s="37">
        <v>13</v>
      </c>
      <c r="F35" s="37">
        <v>0</v>
      </c>
      <c r="G35" s="37">
        <v>30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6</v>
      </c>
      <c r="O35" s="37">
        <v>12</v>
      </c>
      <c r="P35" s="37">
        <v>0</v>
      </c>
      <c r="Q35" s="37">
        <v>49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7</v>
      </c>
      <c r="Y35" s="37">
        <v>17</v>
      </c>
      <c r="Z35" s="37">
        <v>0</v>
      </c>
      <c r="AA35" s="37">
        <v>44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11</v>
      </c>
      <c r="AI35" s="37">
        <v>15</v>
      </c>
      <c r="AJ35" s="37">
        <v>0</v>
      </c>
      <c r="AK35" s="37">
        <v>46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</row>
    <row r="36" spans="1:43" x14ac:dyDescent="0.25">
      <c r="A36" s="35" t="s">
        <v>74</v>
      </c>
      <c r="B36" t="s">
        <v>75</v>
      </c>
      <c r="C36" s="35" t="s">
        <v>224</v>
      </c>
      <c r="D36" s="37">
        <v>0</v>
      </c>
      <c r="E36" s="37">
        <v>108</v>
      </c>
      <c r="F36" s="37">
        <v>0</v>
      </c>
      <c r="G36" s="37">
        <v>15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20</v>
      </c>
      <c r="P36" s="37">
        <v>0</v>
      </c>
      <c r="Q36" s="37">
        <v>32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28</v>
      </c>
      <c r="Z36" s="37">
        <v>0</v>
      </c>
      <c r="AA36" s="37">
        <v>47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25</v>
      </c>
      <c r="AJ36" s="37">
        <v>0</v>
      </c>
      <c r="AK36" s="37">
        <v>48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</row>
    <row r="37" spans="1:43" x14ac:dyDescent="0.25">
      <c r="A37" s="35" t="s">
        <v>74</v>
      </c>
      <c r="B37" t="s">
        <v>75</v>
      </c>
      <c r="C37" s="35" t="s">
        <v>223</v>
      </c>
      <c r="D37" s="37">
        <v>0</v>
      </c>
      <c r="E37" s="37">
        <v>338</v>
      </c>
      <c r="F37" s="37">
        <v>0</v>
      </c>
      <c r="G37" s="37">
        <v>72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1</v>
      </c>
      <c r="O37" s="37">
        <v>278</v>
      </c>
      <c r="P37" s="37">
        <v>0</v>
      </c>
      <c r="Q37" s="37">
        <v>97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2</v>
      </c>
      <c r="Y37" s="37">
        <v>166</v>
      </c>
      <c r="Z37" s="37">
        <v>0</v>
      </c>
      <c r="AA37" s="37">
        <v>77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14</v>
      </c>
      <c r="AI37" s="37">
        <v>104</v>
      </c>
      <c r="AJ37" s="37">
        <v>0</v>
      </c>
      <c r="AK37" s="37">
        <v>68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</row>
    <row r="38" spans="1:43" x14ac:dyDescent="0.25">
      <c r="A38" s="35" t="s">
        <v>76</v>
      </c>
      <c r="B38" t="s">
        <v>77</v>
      </c>
      <c r="C38" s="35" t="s">
        <v>225</v>
      </c>
      <c r="D38" s="37">
        <v>0</v>
      </c>
      <c r="E38" s="37">
        <v>1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1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3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5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</row>
    <row r="39" spans="1:43" x14ac:dyDescent="0.25">
      <c r="A39" s="35" t="s">
        <v>76</v>
      </c>
      <c r="B39" t="s">
        <v>77</v>
      </c>
      <c r="C39" s="35" t="s">
        <v>224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4</v>
      </c>
      <c r="P39" s="37">
        <v>0</v>
      </c>
      <c r="Q39" s="37">
        <v>2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1</v>
      </c>
      <c r="Z39" s="37">
        <v>0</v>
      </c>
      <c r="AA39" s="37">
        <v>2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4</v>
      </c>
      <c r="AJ39" s="37">
        <v>0</v>
      </c>
      <c r="AK39" s="37">
        <v>3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</row>
    <row r="40" spans="1:43" x14ac:dyDescent="0.25">
      <c r="A40" s="35" t="s">
        <v>76</v>
      </c>
      <c r="B40" t="s">
        <v>77</v>
      </c>
      <c r="C40" s="35" t="s">
        <v>223</v>
      </c>
      <c r="D40" s="37">
        <v>0</v>
      </c>
      <c r="E40" s="37">
        <v>42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21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7</v>
      </c>
      <c r="Z40" s="37">
        <v>0</v>
      </c>
      <c r="AA40" s="37">
        <v>1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32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</row>
    <row r="41" spans="1:43" x14ac:dyDescent="0.25">
      <c r="A41" s="35" t="s">
        <v>78</v>
      </c>
      <c r="B41" t="s">
        <v>79</v>
      </c>
      <c r="C41" s="35" t="s">
        <v>225</v>
      </c>
      <c r="D41" s="37">
        <v>0</v>
      </c>
      <c r="E41" s="37">
        <v>13</v>
      </c>
      <c r="F41" s="37">
        <v>0</v>
      </c>
      <c r="G41" s="37">
        <v>11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9</v>
      </c>
      <c r="P41" s="37">
        <v>0</v>
      </c>
      <c r="Q41" s="37">
        <v>10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10</v>
      </c>
      <c r="Z41" s="37">
        <v>0</v>
      </c>
      <c r="AA41" s="37">
        <v>17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8</v>
      </c>
      <c r="AJ41" s="37">
        <v>0</v>
      </c>
      <c r="AK41" s="37">
        <v>12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</row>
    <row r="42" spans="1:43" x14ac:dyDescent="0.25">
      <c r="A42" s="35" t="s">
        <v>78</v>
      </c>
      <c r="B42" t="s">
        <v>79</v>
      </c>
      <c r="C42" s="35" t="s">
        <v>224</v>
      </c>
      <c r="D42" s="37">
        <v>0</v>
      </c>
      <c r="E42" s="37">
        <v>4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4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2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6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</row>
    <row r="43" spans="1:43" x14ac:dyDescent="0.25">
      <c r="A43" s="35" t="s">
        <v>78</v>
      </c>
      <c r="B43" t="s">
        <v>79</v>
      </c>
      <c r="C43" s="35" t="s">
        <v>223</v>
      </c>
      <c r="D43" s="37">
        <v>0</v>
      </c>
      <c r="E43" s="37">
        <v>13</v>
      </c>
      <c r="F43" s="37">
        <v>0</v>
      </c>
      <c r="G43" s="37">
        <v>27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8</v>
      </c>
      <c r="P43" s="37">
        <v>0</v>
      </c>
      <c r="Q43" s="37">
        <v>37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4</v>
      </c>
      <c r="Z43" s="37">
        <v>0</v>
      </c>
      <c r="AA43" s="37">
        <v>35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3</v>
      </c>
      <c r="AJ43" s="37">
        <v>0</v>
      </c>
      <c r="AK43" s="37">
        <v>33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</row>
    <row r="44" spans="1:43" x14ac:dyDescent="0.25">
      <c r="A44" s="35" t="s">
        <v>80</v>
      </c>
      <c r="B44" t="s">
        <v>81</v>
      </c>
      <c r="C44" s="35" t="s">
        <v>225</v>
      </c>
      <c r="D44" s="37">
        <v>0</v>
      </c>
      <c r="E44" s="37">
        <v>2</v>
      </c>
      <c r="F44" s="37">
        <v>0</v>
      </c>
      <c r="G44" s="37">
        <v>6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3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4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1</v>
      </c>
      <c r="AJ44" s="37">
        <v>0</v>
      </c>
      <c r="AK44" s="37">
        <v>3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</row>
    <row r="45" spans="1:43" x14ac:dyDescent="0.25">
      <c r="A45" s="35" t="s">
        <v>80</v>
      </c>
      <c r="B45" t="s">
        <v>81</v>
      </c>
      <c r="C45" s="35" t="s">
        <v>224</v>
      </c>
      <c r="D45" s="37">
        <v>0</v>
      </c>
      <c r="E45" s="37">
        <v>1</v>
      </c>
      <c r="F45" s="37">
        <v>0</v>
      </c>
      <c r="G45" s="37">
        <v>4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6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3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3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</row>
    <row r="46" spans="1:43" x14ac:dyDescent="0.25">
      <c r="A46" s="35" t="s">
        <v>80</v>
      </c>
      <c r="B46" t="s">
        <v>81</v>
      </c>
      <c r="C46" s="35" t="s">
        <v>223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</row>
    <row r="47" spans="1:43" x14ac:dyDescent="0.25">
      <c r="A47" s="35" t="s">
        <v>82</v>
      </c>
      <c r="B47" t="s">
        <v>83</v>
      </c>
      <c r="C47" s="35" t="s">
        <v>225</v>
      </c>
      <c r="D47" s="37">
        <v>0</v>
      </c>
      <c r="E47" s="37">
        <v>7</v>
      </c>
      <c r="F47" s="37">
        <v>0</v>
      </c>
      <c r="G47" s="37">
        <v>3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8</v>
      </c>
      <c r="P47" s="37">
        <v>0</v>
      </c>
      <c r="Q47" s="37">
        <v>3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9</v>
      </c>
      <c r="Z47" s="37">
        <v>0</v>
      </c>
      <c r="AA47" s="37">
        <v>2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3</v>
      </c>
      <c r="AJ47" s="37">
        <v>0</v>
      </c>
      <c r="AK47" s="37">
        <v>7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</row>
    <row r="48" spans="1:43" x14ac:dyDescent="0.25">
      <c r="A48" s="35" t="s">
        <v>82</v>
      </c>
      <c r="B48" t="s">
        <v>83</v>
      </c>
      <c r="C48" s="35" t="s">
        <v>224</v>
      </c>
      <c r="D48" s="37">
        <v>0</v>
      </c>
      <c r="E48" s="37">
        <v>5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3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7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</row>
    <row r="49" spans="1:43" x14ac:dyDescent="0.25">
      <c r="A49" s="35" t="s">
        <v>82</v>
      </c>
      <c r="B49" t="s">
        <v>83</v>
      </c>
      <c r="C49" s="35" t="s">
        <v>223</v>
      </c>
      <c r="D49" s="37">
        <v>5</v>
      </c>
      <c r="E49" s="37">
        <v>4</v>
      </c>
      <c r="F49" s="37">
        <v>0</v>
      </c>
      <c r="G49" s="37">
        <v>14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4</v>
      </c>
      <c r="O49" s="37">
        <v>6</v>
      </c>
      <c r="P49" s="37">
        <v>0</v>
      </c>
      <c r="Q49" s="37">
        <v>9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11</v>
      </c>
      <c r="Y49" s="37">
        <v>8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8</v>
      </c>
      <c r="AI49" s="37">
        <v>7</v>
      </c>
      <c r="AJ49" s="37">
        <v>0</v>
      </c>
      <c r="AK49" s="37">
        <v>9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</row>
    <row r="50" spans="1:43" x14ac:dyDescent="0.25">
      <c r="A50" s="35" t="s">
        <v>84</v>
      </c>
      <c r="B50" t="s">
        <v>85</v>
      </c>
      <c r="C50" s="35" t="s">
        <v>225</v>
      </c>
      <c r="D50" s="37">
        <v>0</v>
      </c>
      <c r="E50" s="37">
        <v>0</v>
      </c>
      <c r="F50" s="37">
        <v>0</v>
      </c>
      <c r="G50" s="37">
        <v>16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1</v>
      </c>
      <c r="P50" s="37">
        <v>0</v>
      </c>
      <c r="Q50" s="37">
        <v>34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28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41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</row>
    <row r="51" spans="1:43" x14ac:dyDescent="0.25">
      <c r="A51" s="35" t="s">
        <v>84</v>
      </c>
      <c r="B51" t="s">
        <v>85</v>
      </c>
      <c r="C51" s="35" t="s">
        <v>224</v>
      </c>
      <c r="D51" s="37">
        <v>0</v>
      </c>
      <c r="E51" s="37">
        <v>3</v>
      </c>
      <c r="F51" s="37">
        <v>0</v>
      </c>
      <c r="G51" s="37">
        <v>7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2</v>
      </c>
      <c r="P51" s="37">
        <v>0</v>
      </c>
      <c r="Q51" s="37">
        <v>6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4</v>
      </c>
      <c r="Z51" s="37">
        <v>0</v>
      </c>
      <c r="AA51" s="37">
        <v>5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3</v>
      </c>
      <c r="AJ51" s="37">
        <v>0</v>
      </c>
      <c r="AK51" s="37">
        <v>8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</row>
    <row r="52" spans="1:43" x14ac:dyDescent="0.25">
      <c r="A52" s="35" t="s">
        <v>84</v>
      </c>
      <c r="B52" t="s">
        <v>85</v>
      </c>
      <c r="C52" s="35" t="s">
        <v>223</v>
      </c>
      <c r="D52" s="37">
        <v>0</v>
      </c>
      <c r="E52" s="37">
        <v>0</v>
      </c>
      <c r="F52" s="37">
        <v>0</v>
      </c>
      <c r="G52" s="37">
        <v>1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12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14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50</v>
      </c>
      <c r="AJ52" s="37">
        <v>0</v>
      </c>
      <c r="AK52" s="37">
        <v>12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</row>
    <row r="53" spans="1:43" x14ac:dyDescent="0.25">
      <c r="A53" s="35" t="s">
        <v>86</v>
      </c>
      <c r="B53" t="s">
        <v>87</v>
      </c>
      <c r="C53" s="35" t="s">
        <v>225</v>
      </c>
      <c r="D53" s="37">
        <v>18</v>
      </c>
      <c r="E53" s="37">
        <v>55</v>
      </c>
      <c r="F53" s="37">
        <v>20</v>
      </c>
      <c r="G53" s="37">
        <v>96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82</v>
      </c>
      <c r="P53" s="37">
        <v>20</v>
      </c>
      <c r="Q53" s="37">
        <v>130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128</v>
      </c>
      <c r="Z53" s="37">
        <v>7</v>
      </c>
      <c r="AA53" s="37">
        <v>174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7</v>
      </c>
      <c r="AI53" s="37">
        <v>126</v>
      </c>
      <c r="AJ53" s="37">
        <v>5</v>
      </c>
      <c r="AK53" s="37">
        <v>169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0</v>
      </c>
    </row>
    <row r="54" spans="1:43" x14ac:dyDescent="0.25">
      <c r="A54" s="35" t="s">
        <v>86</v>
      </c>
      <c r="B54" t="s">
        <v>87</v>
      </c>
      <c r="C54" s="35" t="s">
        <v>224</v>
      </c>
      <c r="D54" s="37">
        <v>5</v>
      </c>
      <c r="E54" s="37">
        <v>27</v>
      </c>
      <c r="F54" s="37">
        <v>0</v>
      </c>
      <c r="G54" s="37">
        <v>61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1</v>
      </c>
      <c r="O54" s="37">
        <v>64</v>
      </c>
      <c r="P54" s="37">
        <v>0</v>
      </c>
      <c r="Q54" s="37">
        <v>50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15</v>
      </c>
      <c r="Y54" s="37">
        <v>81</v>
      </c>
      <c r="Z54" s="37">
        <v>0</v>
      </c>
      <c r="AA54" s="37">
        <v>67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9</v>
      </c>
      <c r="AI54" s="37">
        <v>54</v>
      </c>
      <c r="AJ54" s="37">
        <v>0</v>
      </c>
      <c r="AK54" s="37">
        <v>64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</row>
    <row r="55" spans="1:43" x14ac:dyDescent="0.25">
      <c r="A55" s="35" t="s">
        <v>86</v>
      </c>
      <c r="B55" t="s">
        <v>87</v>
      </c>
      <c r="C55" s="35" t="s">
        <v>223</v>
      </c>
      <c r="D55" s="37">
        <v>750</v>
      </c>
      <c r="E55" s="37">
        <v>140</v>
      </c>
      <c r="F55" s="37">
        <v>4</v>
      </c>
      <c r="G55" s="37">
        <v>276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722</v>
      </c>
      <c r="O55" s="37">
        <v>134</v>
      </c>
      <c r="P55" s="37">
        <v>0</v>
      </c>
      <c r="Q55" s="37">
        <v>343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986</v>
      </c>
      <c r="Y55" s="37">
        <v>181</v>
      </c>
      <c r="Z55" s="37">
        <v>0</v>
      </c>
      <c r="AA55" s="37">
        <v>562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547</v>
      </c>
      <c r="AI55" s="37">
        <v>107</v>
      </c>
      <c r="AJ55" s="37">
        <v>0</v>
      </c>
      <c r="AK55" s="37">
        <v>485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</row>
    <row r="56" spans="1:43" x14ac:dyDescent="0.25">
      <c r="A56" s="35" t="s">
        <v>88</v>
      </c>
      <c r="B56" t="s">
        <v>89</v>
      </c>
      <c r="C56" s="35" t="s">
        <v>225</v>
      </c>
      <c r="D56" s="37">
        <v>0</v>
      </c>
      <c r="E56" s="37">
        <v>0</v>
      </c>
      <c r="F56" s="37">
        <v>0</v>
      </c>
      <c r="G56" s="37">
        <v>1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3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84</v>
      </c>
      <c r="Z56" s="37">
        <v>0</v>
      </c>
      <c r="AA56" s="37">
        <v>6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67</v>
      </c>
      <c r="AJ56" s="37">
        <v>0</v>
      </c>
      <c r="AK56" s="37">
        <v>11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</row>
    <row r="57" spans="1:43" x14ac:dyDescent="0.25">
      <c r="A57" s="35" t="s">
        <v>88</v>
      </c>
      <c r="B57" t="s">
        <v>89</v>
      </c>
      <c r="C57" s="35" t="s">
        <v>224</v>
      </c>
      <c r="D57" s="37">
        <v>0</v>
      </c>
      <c r="E57" s="37">
        <v>11</v>
      </c>
      <c r="F57" s="37">
        <v>0</v>
      </c>
      <c r="G57" s="37">
        <v>3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2</v>
      </c>
      <c r="P57" s="37">
        <v>0</v>
      </c>
      <c r="Q57" s="37">
        <v>3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5</v>
      </c>
      <c r="Z57" s="37">
        <v>0</v>
      </c>
      <c r="AA57" s="37">
        <v>3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9</v>
      </c>
      <c r="AJ57" s="37">
        <v>0</v>
      </c>
      <c r="AK57" s="37">
        <v>5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</row>
    <row r="58" spans="1:43" x14ac:dyDescent="0.25">
      <c r="A58" s="35" t="s">
        <v>88</v>
      </c>
      <c r="B58" t="s">
        <v>89</v>
      </c>
      <c r="C58" s="35" t="s">
        <v>223</v>
      </c>
      <c r="D58" s="37">
        <v>0</v>
      </c>
      <c r="E58" s="37">
        <v>85</v>
      </c>
      <c r="F58" s="37">
        <v>0</v>
      </c>
      <c r="G58" s="37">
        <v>51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127</v>
      </c>
      <c r="P58" s="37">
        <v>0</v>
      </c>
      <c r="Q58" s="37">
        <v>56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182</v>
      </c>
      <c r="Z58" s="37">
        <v>0</v>
      </c>
      <c r="AA58" s="37">
        <v>70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267</v>
      </c>
      <c r="AJ58" s="37">
        <v>0</v>
      </c>
      <c r="AK58" s="37">
        <v>63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</row>
    <row r="59" spans="1:43" x14ac:dyDescent="0.25">
      <c r="A59" s="35" t="s">
        <v>90</v>
      </c>
      <c r="B59" t="s">
        <v>91</v>
      </c>
      <c r="C59" s="35" t="s">
        <v>225</v>
      </c>
      <c r="D59" s="37">
        <v>0</v>
      </c>
      <c r="E59" s="37">
        <v>2</v>
      </c>
      <c r="F59" s="37">
        <v>0</v>
      </c>
      <c r="G59" s="37">
        <v>2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4</v>
      </c>
      <c r="P59" s="37">
        <v>0</v>
      </c>
      <c r="Q59" s="37">
        <v>1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25</v>
      </c>
      <c r="Z59" s="37">
        <v>0</v>
      </c>
      <c r="AA59" s="37">
        <v>3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27</v>
      </c>
      <c r="AJ59" s="37">
        <v>0</v>
      </c>
      <c r="AK59" s="37">
        <v>1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</row>
    <row r="60" spans="1:43" x14ac:dyDescent="0.25">
      <c r="A60" s="35" t="s">
        <v>90</v>
      </c>
      <c r="B60" t="s">
        <v>91</v>
      </c>
      <c r="C60" s="35" t="s">
        <v>224</v>
      </c>
      <c r="D60" s="37">
        <v>0</v>
      </c>
      <c r="E60" s="37">
        <v>0</v>
      </c>
      <c r="F60" s="37">
        <v>0</v>
      </c>
      <c r="G60" s="37">
        <v>3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4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6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8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</row>
    <row r="61" spans="1:43" x14ac:dyDescent="0.25">
      <c r="A61" s="35" t="s">
        <v>90</v>
      </c>
      <c r="B61" t="s">
        <v>91</v>
      </c>
      <c r="C61" s="35" t="s">
        <v>223</v>
      </c>
      <c r="D61" s="37">
        <v>0</v>
      </c>
      <c r="E61" s="37">
        <v>32</v>
      </c>
      <c r="F61" s="37">
        <v>0</v>
      </c>
      <c r="G61" s="37">
        <v>16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27</v>
      </c>
      <c r="P61" s="37">
        <v>0</v>
      </c>
      <c r="Q61" s="37">
        <v>32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32</v>
      </c>
      <c r="Z61" s="37">
        <v>0</v>
      </c>
      <c r="AA61" s="37">
        <v>27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29</v>
      </c>
      <c r="AJ61" s="37">
        <v>0</v>
      </c>
      <c r="AK61" s="37">
        <v>28</v>
      </c>
      <c r="AL61" s="37">
        <v>0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</row>
    <row r="62" spans="1:43" x14ac:dyDescent="0.25">
      <c r="A62" s="35" t="s">
        <v>92</v>
      </c>
      <c r="B62" t="s">
        <v>93</v>
      </c>
      <c r="C62" s="35" t="s">
        <v>225</v>
      </c>
      <c r="D62" s="37">
        <v>22</v>
      </c>
      <c r="E62" s="37">
        <v>5</v>
      </c>
      <c r="F62" s="37">
        <v>0</v>
      </c>
      <c r="G62" s="37">
        <v>12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82</v>
      </c>
      <c r="O62" s="37">
        <v>4</v>
      </c>
      <c r="P62" s="37">
        <v>0</v>
      </c>
      <c r="Q62" s="37">
        <v>8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70</v>
      </c>
      <c r="Y62" s="37">
        <v>4</v>
      </c>
      <c r="Z62" s="37">
        <v>0</v>
      </c>
      <c r="AA62" s="37">
        <v>7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53</v>
      </c>
      <c r="AI62" s="37">
        <v>2</v>
      </c>
      <c r="AJ62" s="37">
        <v>0</v>
      </c>
      <c r="AK62" s="37">
        <v>9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</row>
    <row r="63" spans="1:43" x14ac:dyDescent="0.25">
      <c r="A63" s="35" t="s">
        <v>92</v>
      </c>
      <c r="B63" t="s">
        <v>93</v>
      </c>
      <c r="C63" s="35" t="s">
        <v>224</v>
      </c>
      <c r="D63" s="37">
        <v>2</v>
      </c>
      <c r="E63" s="37">
        <v>3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3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</row>
    <row r="64" spans="1:43" x14ac:dyDescent="0.25">
      <c r="A64" s="35" t="s">
        <v>92</v>
      </c>
      <c r="B64" t="s">
        <v>93</v>
      </c>
      <c r="C64" s="35" t="s">
        <v>223</v>
      </c>
      <c r="D64" s="37">
        <v>0</v>
      </c>
      <c r="E64" s="37">
        <v>1</v>
      </c>
      <c r="F64" s="37">
        <v>0</v>
      </c>
      <c r="G64" s="37">
        <v>20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22</v>
      </c>
      <c r="O64" s="37">
        <v>13</v>
      </c>
      <c r="P64" s="37">
        <v>0</v>
      </c>
      <c r="Q64" s="37">
        <v>18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35</v>
      </c>
      <c r="Y64" s="37">
        <v>9</v>
      </c>
      <c r="Z64" s="37">
        <v>0</v>
      </c>
      <c r="AA64" s="37">
        <v>8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8</v>
      </c>
      <c r="AI64" s="37">
        <v>3</v>
      </c>
      <c r="AJ64" s="37">
        <v>0</v>
      </c>
      <c r="AK64" s="37">
        <v>12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</row>
    <row r="65" spans="1:43" x14ac:dyDescent="0.25">
      <c r="A65" s="35" t="s">
        <v>94</v>
      </c>
      <c r="B65" t="s">
        <v>95</v>
      </c>
      <c r="C65" s="35" t="s">
        <v>225</v>
      </c>
      <c r="D65" s="37">
        <v>0</v>
      </c>
      <c r="E65" s="37">
        <v>0</v>
      </c>
      <c r="F65" s="37">
        <v>0</v>
      </c>
      <c r="G65" s="37">
        <v>4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1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2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2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</row>
    <row r="66" spans="1:43" x14ac:dyDescent="0.25">
      <c r="A66" s="35" t="s">
        <v>94</v>
      </c>
      <c r="B66" t="s">
        <v>95</v>
      </c>
      <c r="C66" s="35" t="s">
        <v>224</v>
      </c>
      <c r="D66" s="37">
        <v>0</v>
      </c>
      <c r="E66" s="37">
        <v>0</v>
      </c>
      <c r="F66" s="37">
        <v>0</v>
      </c>
      <c r="G66" s="37">
        <v>11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1</v>
      </c>
      <c r="P66" s="37">
        <v>0</v>
      </c>
      <c r="Q66" s="37">
        <v>8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17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2</v>
      </c>
      <c r="AJ66" s="37">
        <v>0</v>
      </c>
      <c r="AK66" s="37">
        <v>11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</row>
    <row r="67" spans="1:43" x14ac:dyDescent="0.25">
      <c r="A67" s="35" t="s">
        <v>94</v>
      </c>
      <c r="B67" t="s">
        <v>95</v>
      </c>
      <c r="C67" s="35" t="s">
        <v>223</v>
      </c>
      <c r="D67" s="37">
        <v>0</v>
      </c>
      <c r="E67" s="37">
        <v>2</v>
      </c>
      <c r="F67" s="37">
        <v>0</v>
      </c>
      <c r="G67" s="37">
        <v>11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29</v>
      </c>
      <c r="O67" s="37">
        <v>4</v>
      </c>
      <c r="P67" s="37">
        <v>0</v>
      </c>
      <c r="Q67" s="37">
        <v>24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4</v>
      </c>
      <c r="Z67" s="37">
        <v>0</v>
      </c>
      <c r="AA67" s="37">
        <v>31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29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0</v>
      </c>
    </row>
    <row r="68" spans="1:43" x14ac:dyDescent="0.25">
      <c r="A68" s="35" t="s">
        <v>96</v>
      </c>
      <c r="B68" t="s">
        <v>97</v>
      </c>
      <c r="C68" s="35" t="s">
        <v>225</v>
      </c>
      <c r="D68" s="37">
        <v>0</v>
      </c>
      <c r="E68" s="37">
        <v>15</v>
      </c>
      <c r="F68" s="37">
        <v>0</v>
      </c>
      <c r="G68" s="37">
        <v>26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16</v>
      </c>
      <c r="P68" s="37">
        <v>0</v>
      </c>
      <c r="Q68" s="37">
        <v>20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4</v>
      </c>
      <c r="Z68" s="37">
        <v>0</v>
      </c>
      <c r="AA68" s="37">
        <v>26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1</v>
      </c>
      <c r="AI68" s="37">
        <v>3</v>
      </c>
      <c r="AJ68" s="37">
        <v>0</v>
      </c>
      <c r="AK68" s="37">
        <v>33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</row>
    <row r="69" spans="1:43" x14ac:dyDescent="0.25">
      <c r="A69" s="35" t="s">
        <v>96</v>
      </c>
      <c r="B69" t="s">
        <v>97</v>
      </c>
      <c r="C69" s="35" t="s">
        <v>224</v>
      </c>
      <c r="D69" s="37">
        <v>12</v>
      </c>
      <c r="E69" s="37">
        <v>6</v>
      </c>
      <c r="F69" s="37">
        <v>0</v>
      </c>
      <c r="G69" s="37">
        <v>68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24</v>
      </c>
      <c r="O69" s="37">
        <v>2</v>
      </c>
      <c r="P69" s="37">
        <v>0</v>
      </c>
      <c r="Q69" s="37">
        <v>83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30</v>
      </c>
      <c r="Y69" s="37">
        <v>0</v>
      </c>
      <c r="Z69" s="37">
        <v>0</v>
      </c>
      <c r="AA69" s="37">
        <v>93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30</v>
      </c>
      <c r="AI69" s="37">
        <v>0</v>
      </c>
      <c r="AJ69" s="37">
        <v>0</v>
      </c>
      <c r="AK69" s="37">
        <v>73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</row>
    <row r="70" spans="1:43" x14ac:dyDescent="0.25">
      <c r="A70" s="35" t="s">
        <v>96</v>
      </c>
      <c r="B70" t="s">
        <v>97</v>
      </c>
      <c r="C70" s="35" t="s">
        <v>223</v>
      </c>
      <c r="D70" s="37">
        <v>0</v>
      </c>
      <c r="E70" s="37">
        <v>3</v>
      </c>
      <c r="F70" s="37">
        <v>0</v>
      </c>
      <c r="G70" s="37">
        <v>97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1</v>
      </c>
      <c r="O70" s="37">
        <v>81</v>
      </c>
      <c r="P70" s="37">
        <v>0</v>
      </c>
      <c r="Q70" s="37">
        <v>157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29</v>
      </c>
      <c r="Z70" s="37">
        <v>0</v>
      </c>
      <c r="AA70" s="37">
        <v>150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43</v>
      </c>
      <c r="AI70" s="37">
        <v>6</v>
      </c>
      <c r="AJ70" s="37">
        <v>0</v>
      </c>
      <c r="AK70" s="37">
        <v>163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</row>
    <row r="71" spans="1:43" x14ac:dyDescent="0.25">
      <c r="A71" s="35" t="s">
        <v>98</v>
      </c>
      <c r="B71" t="s">
        <v>99</v>
      </c>
      <c r="C71" s="35" t="s">
        <v>225</v>
      </c>
      <c r="D71" s="37">
        <v>0</v>
      </c>
      <c r="E71" s="37">
        <v>11</v>
      </c>
      <c r="F71" s="37">
        <v>0</v>
      </c>
      <c r="G71" s="37">
        <v>18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19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1</v>
      </c>
      <c r="Z71" s="37">
        <v>0</v>
      </c>
      <c r="AA71" s="37">
        <v>20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5</v>
      </c>
      <c r="AJ71" s="37">
        <v>0</v>
      </c>
      <c r="AK71" s="37">
        <v>19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</row>
    <row r="72" spans="1:43" x14ac:dyDescent="0.25">
      <c r="A72" s="35" t="s">
        <v>98</v>
      </c>
      <c r="B72" t="s">
        <v>99</v>
      </c>
      <c r="C72" s="35" t="s">
        <v>224</v>
      </c>
      <c r="D72" s="37">
        <v>0</v>
      </c>
      <c r="E72" s="37">
        <v>20</v>
      </c>
      <c r="F72" s="37">
        <v>0</v>
      </c>
      <c r="G72" s="37">
        <v>5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8</v>
      </c>
      <c r="P72" s="37">
        <v>0</v>
      </c>
      <c r="Q72" s="37">
        <v>12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13</v>
      </c>
      <c r="Z72" s="37">
        <v>0</v>
      </c>
      <c r="AA72" s="37">
        <v>15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7</v>
      </c>
      <c r="AJ72" s="37">
        <v>0</v>
      </c>
      <c r="AK72" s="37">
        <v>14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</row>
    <row r="73" spans="1:43" x14ac:dyDescent="0.25">
      <c r="A73" s="35" t="s">
        <v>98</v>
      </c>
      <c r="B73" t="s">
        <v>99</v>
      </c>
      <c r="C73" s="35" t="s">
        <v>223</v>
      </c>
      <c r="D73" s="37">
        <v>25</v>
      </c>
      <c r="E73" s="37">
        <v>9</v>
      </c>
      <c r="F73" s="37">
        <v>0</v>
      </c>
      <c r="G73" s="37">
        <v>66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21</v>
      </c>
      <c r="O73" s="37">
        <v>27</v>
      </c>
      <c r="P73" s="37">
        <v>0</v>
      </c>
      <c r="Q73" s="37">
        <v>69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64</v>
      </c>
      <c r="Y73" s="37">
        <v>35</v>
      </c>
      <c r="Z73" s="37">
        <v>0</v>
      </c>
      <c r="AA73" s="37">
        <v>81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72</v>
      </c>
      <c r="AI73" s="37">
        <v>52</v>
      </c>
      <c r="AJ73" s="37">
        <v>0</v>
      </c>
      <c r="AK73" s="37">
        <v>82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3"/>
  <sheetViews>
    <sheetView workbookViewId="0">
      <pane xSplit="3" ySplit="1" topLeftCell="D2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RowHeight="15" x14ac:dyDescent="0.25"/>
  <cols>
    <col min="1" max="1" width="9.140625" style="35"/>
    <col min="3" max="3" width="9.140625" style="35"/>
    <col min="4" max="43" width="8.7109375" customWidth="1"/>
  </cols>
  <sheetData>
    <row r="1" spans="1:43" s="410" customFormat="1" ht="30" x14ac:dyDescent="0.25">
      <c r="A1" s="348" t="s">
        <v>40</v>
      </c>
      <c r="B1" s="347" t="s">
        <v>41</v>
      </c>
      <c r="C1" s="348" t="s">
        <v>229</v>
      </c>
      <c r="D1" s="33" t="s">
        <v>319</v>
      </c>
      <c r="E1" s="33" t="s">
        <v>318</v>
      </c>
      <c r="F1" s="33" t="s">
        <v>317</v>
      </c>
      <c r="G1" s="33" t="s">
        <v>316</v>
      </c>
      <c r="H1" s="33" t="s">
        <v>315</v>
      </c>
      <c r="I1" s="33" t="s">
        <v>314</v>
      </c>
      <c r="J1" s="33" t="s">
        <v>313</v>
      </c>
      <c r="K1" s="33" t="s">
        <v>312</v>
      </c>
      <c r="L1" s="33" t="s">
        <v>311</v>
      </c>
      <c r="M1" s="33" t="s">
        <v>310</v>
      </c>
      <c r="N1" s="33" t="s">
        <v>309</v>
      </c>
      <c r="O1" s="33" t="s">
        <v>308</v>
      </c>
      <c r="P1" s="33" t="s">
        <v>307</v>
      </c>
      <c r="Q1" s="33" t="s">
        <v>306</v>
      </c>
      <c r="R1" s="33" t="s">
        <v>305</v>
      </c>
      <c r="S1" s="33" t="s">
        <v>304</v>
      </c>
      <c r="T1" s="33" t="s">
        <v>303</v>
      </c>
      <c r="U1" s="33" t="s">
        <v>302</v>
      </c>
      <c r="V1" s="33" t="s">
        <v>301</v>
      </c>
      <c r="W1" s="33" t="s">
        <v>300</v>
      </c>
      <c r="X1" s="33" t="s">
        <v>299</v>
      </c>
      <c r="Y1" s="33" t="s">
        <v>298</v>
      </c>
      <c r="Z1" s="33" t="s">
        <v>297</v>
      </c>
      <c r="AA1" s="33" t="s">
        <v>296</v>
      </c>
      <c r="AB1" s="33" t="s">
        <v>295</v>
      </c>
      <c r="AC1" s="33" t="s">
        <v>294</v>
      </c>
      <c r="AD1" s="33" t="s">
        <v>293</v>
      </c>
      <c r="AE1" s="33" t="s">
        <v>292</v>
      </c>
      <c r="AF1" s="33" t="s">
        <v>291</v>
      </c>
      <c r="AG1" s="33" t="s">
        <v>290</v>
      </c>
      <c r="AH1" s="33" t="s">
        <v>289</v>
      </c>
      <c r="AI1" s="33" t="s">
        <v>288</v>
      </c>
      <c r="AJ1" s="33" t="s">
        <v>287</v>
      </c>
      <c r="AK1" s="33" t="s">
        <v>286</v>
      </c>
      <c r="AL1" s="33" t="s">
        <v>285</v>
      </c>
      <c r="AM1" s="33" t="s">
        <v>284</v>
      </c>
      <c r="AN1" s="33" t="s">
        <v>283</v>
      </c>
      <c r="AO1" s="33" t="s">
        <v>282</v>
      </c>
      <c r="AP1" s="33" t="s">
        <v>281</v>
      </c>
      <c r="AQ1" s="33" t="s">
        <v>280</v>
      </c>
    </row>
    <row r="2" spans="1:43" x14ac:dyDescent="0.25">
      <c r="A2" s="35" t="s">
        <v>52</v>
      </c>
      <c r="B2" t="s">
        <v>53</v>
      </c>
      <c r="C2" s="35" t="s">
        <v>225</v>
      </c>
      <c r="D2" s="37"/>
      <c r="E2" s="37"/>
      <c r="F2" s="37"/>
      <c r="G2" s="37">
        <v>2</v>
      </c>
      <c r="H2" s="37">
        <v>21</v>
      </c>
      <c r="I2" s="37"/>
      <c r="J2" s="37"/>
      <c r="K2" s="37"/>
      <c r="L2" s="37"/>
      <c r="M2" s="37"/>
      <c r="N2" s="37"/>
      <c r="O2" s="37"/>
      <c r="P2" s="37"/>
      <c r="Q2" s="37"/>
      <c r="R2" s="37">
        <v>16</v>
      </c>
      <c r="S2" s="37"/>
      <c r="T2" s="37"/>
      <c r="U2" s="37"/>
      <c r="V2" s="37"/>
      <c r="W2" s="37"/>
      <c r="X2" s="37"/>
      <c r="Y2" s="37"/>
      <c r="Z2" s="37"/>
      <c r="AA2" s="37"/>
      <c r="AB2" s="37">
        <v>15</v>
      </c>
      <c r="AC2" s="37"/>
      <c r="AD2" s="37"/>
      <c r="AE2" s="37"/>
      <c r="AF2" s="37"/>
      <c r="AG2" s="37"/>
      <c r="AH2" s="37"/>
      <c r="AI2" s="37"/>
      <c r="AJ2" s="37"/>
      <c r="AK2" s="37">
        <v>2</v>
      </c>
      <c r="AL2" s="37">
        <v>12</v>
      </c>
      <c r="AM2" s="37"/>
      <c r="AN2" s="37"/>
      <c r="AO2" s="37"/>
      <c r="AP2" s="37"/>
      <c r="AQ2" s="37"/>
    </row>
    <row r="3" spans="1:43" x14ac:dyDescent="0.25">
      <c r="A3" s="35" t="s">
        <v>52</v>
      </c>
      <c r="B3" t="s">
        <v>53</v>
      </c>
      <c r="C3" s="35" t="s">
        <v>224</v>
      </c>
      <c r="D3" s="37"/>
      <c r="E3" s="37"/>
      <c r="F3" s="37"/>
      <c r="G3" s="37"/>
      <c r="H3" s="37">
        <v>7</v>
      </c>
      <c r="I3" s="37">
        <v>6</v>
      </c>
      <c r="J3" s="37"/>
      <c r="K3" s="37"/>
      <c r="L3" s="37"/>
      <c r="M3" s="37"/>
      <c r="N3" s="37"/>
      <c r="O3" s="37"/>
      <c r="P3" s="37"/>
      <c r="Q3" s="37"/>
      <c r="R3" s="37">
        <v>4</v>
      </c>
      <c r="S3" s="37">
        <v>2</v>
      </c>
      <c r="T3" s="37"/>
      <c r="U3" s="37"/>
      <c r="V3" s="37"/>
      <c r="W3" s="37"/>
      <c r="X3" s="37"/>
      <c r="Y3" s="37"/>
      <c r="Z3" s="37"/>
      <c r="AA3" s="37"/>
      <c r="AB3" s="37">
        <v>9</v>
      </c>
      <c r="AC3" s="37">
        <v>5</v>
      </c>
      <c r="AD3" s="37"/>
      <c r="AE3" s="37"/>
      <c r="AF3" s="37"/>
      <c r="AG3" s="37"/>
      <c r="AH3" s="37"/>
      <c r="AI3" s="37"/>
      <c r="AJ3" s="37"/>
      <c r="AK3" s="37"/>
      <c r="AL3" s="37">
        <v>5</v>
      </c>
      <c r="AM3" s="37">
        <v>4</v>
      </c>
      <c r="AN3" s="37"/>
      <c r="AO3" s="37"/>
      <c r="AP3" s="37"/>
      <c r="AQ3" s="37"/>
    </row>
    <row r="4" spans="1:43" x14ac:dyDescent="0.25">
      <c r="A4" s="35" t="s">
        <v>52</v>
      </c>
      <c r="B4" t="s">
        <v>53</v>
      </c>
      <c r="C4" s="35" t="s">
        <v>223</v>
      </c>
      <c r="D4" s="37"/>
      <c r="E4" s="37"/>
      <c r="F4" s="37"/>
      <c r="G4" s="37"/>
      <c r="H4" s="37">
        <v>58</v>
      </c>
      <c r="I4" s="37">
        <v>13</v>
      </c>
      <c r="J4" s="37"/>
      <c r="K4" s="37"/>
      <c r="L4" s="37"/>
      <c r="M4" s="37"/>
      <c r="N4" s="37"/>
      <c r="O4" s="37"/>
      <c r="P4" s="37"/>
      <c r="Q4" s="37"/>
      <c r="R4" s="37">
        <v>55</v>
      </c>
      <c r="S4" s="37">
        <v>22</v>
      </c>
      <c r="T4" s="37">
        <v>1</v>
      </c>
      <c r="U4" s="37"/>
      <c r="V4" s="37"/>
      <c r="W4" s="37"/>
      <c r="X4" s="37"/>
      <c r="Y4" s="37"/>
      <c r="Z4" s="37"/>
      <c r="AA4" s="37"/>
      <c r="AB4" s="37">
        <v>48</v>
      </c>
      <c r="AC4" s="37">
        <v>19</v>
      </c>
      <c r="AD4" s="37"/>
      <c r="AE4" s="37"/>
      <c r="AF4" s="37"/>
      <c r="AG4" s="37"/>
      <c r="AH4" s="37"/>
      <c r="AI4" s="37"/>
      <c r="AJ4" s="37"/>
      <c r="AK4" s="37"/>
      <c r="AL4" s="37">
        <v>71</v>
      </c>
      <c r="AM4" s="37">
        <v>19</v>
      </c>
      <c r="AN4" s="37"/>
      <c r="AO4" s="37"/>
      <c r="AP4" s="37"/>
      <c r="AQ4" s="37"/>
    </row>
    <row r="5" spans="1:43" x14ac:dyDescent="0.25">
      <c r="A5" s="35" t="s">
        <v>54</v>
      </c>
      <c r="B5" t="s">
        <v>55</v>
      </c>
      <c r="C5" s="35" t="s">
        <v>225</v>
      </c>
      <c r="D5" s="37"/>
      <c r="E5" s="37"/>
      <c r="F5" s="37"/>
      <c r="G5" s="37">
        <v>4</v>
      </c>
      <c r="H5" s="37">
        <v>1020</v>
      </c>
      <c r="I5" s="37">
        <v>312</v>
      </c>
      <c r="J5" s="37">
        <v>6</v>
      </c>
      <c r="K5" s="37"/>
      <c r="L5" s="37"/>
      <c r="M5" s="37">
        <v>9</v>
      </c>
      <c r="N5" s="37"/>
      <c r="O5" s="37"/>
      <c r="P5" s="37"/>
      <c r="Q5" s="37">
        <v>6</v>
      </c>
      <c r="R5" s="37">
        <v>994</v>
      </c>
      <c r="S5" s="37">
        <v>308</v>
      </c>
      <c r="T5" s="37">
        <v>9</v>
      </c>
      <c r="U5" s="37"/>
      <c r="V5" s="37">
        <v>3</v>
      </c>
      <c r="W5" s="37">
        <v>5</v>
      </c>
      <c r="X5" s="37"/>
      <c r="Y5" s="37"/>
      <c r="Z5" s="37"/>
      <c r="AA5" s="37">
        <v>15</v>
      </c>
      <c r="AB5" s="37">
        <v>1052</v>
      </c>
      <c r="AC5" s="37">
        <v>283</v>
      </c>
      <c r="AD5" s="37">
        <v>11</v>
      </c>
      <c r="AE5" s="37"/>
      <c r="AF5" s="37">
        <v>2</v>
      </c>
      <c r="AG5" s="37">
        <v>7</v>
      </c>
      <c r="AH5" s="37"/>
      <c r="AI5" s="37"/>
      <c r="AJ5" s="37"/>
      <c r="AK5" s="37">
        <v>10</v>
      </c>
      <c r="AL5" s="37">
        <v>1112</v>
      </c>
      <c r="AM5" s="37">
        <v>279</v>
      </c>
      <c r="AN5" s="37">
        <v>19</v>
      </c>
      <c r="AO5" s="37"/>
      <c r="AP5" s="37">
        <v>2</v>
      </c>
      <c r="AQ5" s="37">
        <v>4</v>
      </c>
    </row>
    <row r="6" spans="1:43" x14ac:dyDescent="0.25">
      <c r="A6" s="35" t="s">
        <v>54</v>
      </c>
      <c r="B6" t="s">
        <v>55</v>
      </c>
      <c r="C6" s="35" t="s">
        <v>224</v>
      </c>
      <c r="D6" s="37"/>
      <c r="E6" s="37"/>
      <c r="F6" s="37"/>
      <c r="G6" s="37"/>
      <c r="H6" s="37">
        <v>215</v>
      </c>
      <c r="I6" s="37">
        <v>40</v>
      </c>
      <c r="J6" s="37">
        <v>5</v>
      </c>
      <c r="K6" s="37"/>
      <c r="L6" s="37"/>
      <c r="M6" s="37"/>
      <c r="N6" s="37"/>
      <c r="O6" s="37"/>
      <c r="P6" s="37"/>
      <c r="Q6" s="37"/>
      <c r="R6" s="37">
        <v>204</v>
      </c>
      <c r="S6" s="37">
        <v>38</v>
      </c>
      <c r="T6" s="37">
        <v>7</v>
      </c>
      <c r="U6" s="37"/>
      <c r="V6" s="37"/>
      <c r="W6" s="37"/>
      <c r="X6" s="37"/>
      <c r="Y6" s="37"/>
      <c r="Z6" s="37"/>
      <c r="AA6" s="37"/>
      <c r="AB6" s="37">
        <v>243</v>
      </c>
      <c r="AC6" s="37">
        <v>46</v>
      </c>
      <c r="AD6" s="37">
        <v>7</v>
      </c>
      <c r="AE6" s="37"/>
      <c r="AF6" s="37"/>
      <c r="AG6" s="37"/>
      <c r="AH6" s="37"/>
      <c r="AI6" s="37"/>
      <c r="AJ6" s="37"/>
      <c r="AK6" s="37"/>
      <c r="AL6" s="37">
        <v>263</v>
      </c>
      <c r="AM6" s="37">
        <v>47</v>
      </c>
      <c r="AN6" s="37">
        <v>3</v>
      </c>
      <c r="AO6" s="37"/>
      <c r="AP6" s="37"/>
      <c r="AQ6" s="37"/>
    </row>
    <row r="7" spans="1:43" x14ac:dyDescent="0.25">
      <c r="A7" s="35" t="s">
        <v>54</v>
      </c>
      <c r="B7" t="s">
        <v>55</v>
      </c>
      <c r="C7" s="35" t="s">
        <v>223</v>
      </c>
      <c r="D7" s="37"/>
      <c r="E7" s="37"/>
      <c r="F7" s="37"/>
      <c r="G7" s="37"/>
      <c r="H7" s="37">
        <v>127</v>
      </c>
      <c r="I7" s="37">
        <v>36</v>
      </c>
      <c r="J7" s="37">
        <v>5</v>
      </c>
      <c r="K7" s="37"/>
      <c r="L7" s="37"/>
      <c r="M7" s="37"/>
      <c r="N7" s="37"/>
      <c r="O7" s="37"/>
      <c r="P7" s="37"/>
      <c r="Q7" s="37"/>
      <c r="R7" s="37">
        <v>153</v>
      </c>
      <c r="S7" s="37">
        <v>44</v>
      </c>
      <c r="T7" s="37">
        <v>3</v>
      </c>
      <c r="U7" s="37"/>
      <c r="V7" s="37">
        <v>3</v>
      </c>
      <c r="W7" s="37"/>
      <c r="X7" s="37"/>
      <c r="Y7" s="37"/>
      <c r="Z7" s="37"/>
      <c r="AA7" s="37"/>
      <c r="AB7" s="37">
        <v>124</v>
      </c>
      <c r="AC7" s="37">
        <v>32</v>
      </c>
      <c r="AD7" s="37">
        <v>2</v>
      </c>
      <c r="AE7" s="37"/>
      <c r="AF7" s="37">
        <v>2</v>
      </c>
      <c r="AG7" s="37"/>
      <c r="AH7" s="37"/>
      <c r="AI7" s="37"/>
      <c r="AJ7" s="37"/>
      <c r="AK7" s="37"/>
      <c r="AL7" s="37">
        <v>181</v>
      </c>
      <c r="AM7" s="37">
        <v>36</v>
      </c>
      <c r="AN7" s="37">
        <v>2</v>
      </c>
      <c r="AO7" s="37"/>
      <c r="AP7" s="37"/>
      <c r="AQ7" s="37"/>
    </row>
    <row r="8" spans="1:43" x14ac:dyDescent="0.25">
      <c r="A8" s="35" t="s">
        <v>56</v>
      </c>
      <c r="B8" t="s">
        <v>57</v>
      </c>
      <c r="C8" s="35" t="s">
        <v>225</v>
      </c>
      <c r="D8" s="37"/>
      <c r="E8" s="37"/>
      <c r="F8" s="37"/>
      <c r="G8" s="37"/>
      <c r="H8" s="37">
        <v>1319</v>
      </c>
      <c r="I8" s="37">
        <v>300</v>
      </c>
      <c r="J8" s="37">
        <v>32</v>
      </c>
      <c r="K8" s="37">
        <v>82</v>
      </c>
      <c r="L8" s="37"/>
      <c r="M8" s="37"/>
      <c r="N8" s="37"/>
      <c r="O8" s="37"/>
      <c r="P8" s="37"/>
      <c r="Q8" s="37"/>
      <c r="R8" s="37">
        <v>1381</v>
      </c>
      <c r="S8" s="37">
        <v>372</v>
      </c>
      <c r="T8" s="37">
        <v>30</v>
      </c>
      <c r="U8" s="37">
        <v>99</v>
      </c>
      <c r="V8" s="37">
        <v>1</v>
      </c>
      <c r="W8" s="37">
        <v>2</v>
      </c>
      <c r="X8" s="37"/>
      <c r="Y8" s="37"/>
      <c r="Z8" s="37"/>
      <c r="AA8" s="37"/>
      <c r="AB8" s="37">
        <v>1563</v>
      </c>
      <c r="AC8" s="37">
        <v>371</v>
      </c>
      <c r="AD8" s="37">
        <v>27</v>
      </c>
      <c r="AE8" s="37">
        <v>97</v>
      </c>
      <c r="AF8" s="37">
        <v>1</v>
      </c>
      <c r="AG8" s="37">
        <v>5</v>
      </c>
      <c r="AH8" s="37"/>
      <c r="AI8" s="37"/>
      <c r="AJ8" s="37"/>
      <c r="AK8" s="37"/>
      <c r="AL8" s="37">
        <v>1648</v>
      </c>
      <c r="AM8" s="37">
        <v>379</v>
      </c>
      <c r="AN8" s="37">
        <v>44</v>
      </c>
      <c r="AO8" s="37">
        <v>99</v>
      </c>
      <c r="AP8" s="37">
        <v>3</v>
      </c>
      <c r="AQ8" s="37">
        <v>1</v>
      </c>
    </row>
    <row r="9" spans="1:43" x14ac:dyDescent="0.25">
      <c r="A9" s="35" t="s">
        <v>56</v>
      </c>
      <c r="B9" t="s">
        <v>57</v>
      </c>
      <c r="C9" s="35" t="s">
        <v>224</v>
      </c>
      <c r="D9" s="37"/>
      <c r="E9" s="37"/>
      <c r="F9" s="37"/>
      <c r="G9" s="37"/>
      <c r="H9" s="37">
        <v>279</v>
      </c>
      <c r="I9" s="37">
        <v>138</v>
      </c>
      <c r="J9" s="37">
        <v>2</v>
      </c>
      <c r="K9" s="37">
        <v>100</v>
      </c>
      <c r="L9" s="37">
        <v>2</v>
      </c>
      <c r="M9" s="37"/>
      <c r="N9" s="37"/>
      <c r="O9" s="37"/>
      <c r="P9" s="37"/>
      <c r="Q9" s="37"/>
      <c r="R9" s="37">
        <v>280</v>
      </c>
      <c r="S9" s="37">
        <v>121</v>
      </c>
      <c r="T9" s="37">
        <v>5</v>
      </c>
      <c r="U9" s="37">
        <v>92</v>
      </c>
      <c r="V9" s="37">
        <v>5</v>
      </c>
      <c r="W9" s="37"/>
      <c r="X9" s="37"/>
      <c r="Y9" s="37"/>
      <c r="Z9" s="37"/>
      <c r="AA9" s="37"/>
      <c r="AB9" s="37">
        <v>304</v>
      </c>
      <c r="AC9" s="37">
        <v>153</v>
      </c>
      <c r="AD9" s="37">
        <v>9</v>
      </c>
      <c r="AE9" s="37">
        <v>95</v>
      </c>
      <c r="AF9" s="37">
        <v>1</v>
      </c>
      <c r="AG9" s="37">
        <v>1</v>
      </c>
      <c r="AH9" s="37"/>
      <c r="AI9" s="37"/>
      <c r="AJ9" s="37"/>
      <c r="AK9" s="37"/>
      <c r="AL9" s="37">
        <v>298</v>
      </c>
      <c r="AM9" s="37">
        <v>170</v>
      </c>
      <c r="AN9" s="37">
        <v>6</v>
      </c>
      <c r="AO9" s="37">
        <v>92</v>
      </c>
      <c r="AP9" s="37">
        <v>2</v>
      </c>
      <c r="AQ9" s="37">
        <v>1</v>
      </c>
    </row>
    <row r="10" spans="1:43" x14ac:dyDescent="0.25">
      <c r="A10" s="35" t="s">
        <v>56</v>
      </c>
      <c r="B10" t="s">
        <v>57</v>
      </c>
      <c r="C10" s="35" t="s">
        <v>223</v>
      </c>
      <c r="D10" s="37"/>
      <c r="E10" s="37"/>
      <c r="F10" s="37"/>
      <c r="G10" s="37"/>
      <c r="H10" s="37">
        <v>94</v>
      </c>
      <c r="I10" s="37">
        <v>17</v>
      </c>
      <c r="J10" s="37">
        <v>3</v>
      </c>
      <c r="K10" s="37"/>
      <c r="L10" s="37"/>
      <c r="M10" s="37"/>
      <c r="N10" s="37"/>
      <c r="O10" s="37"/>
      <c r="P10" s="37"/>
      <c r="Q10" s="37"/>
      <c r="R10" s="37">
        <v>124</v>
      </c>
      <c r="S10" s="37">
        <v>51</v>
      </c>
      <c r="T10" s="37">
        <v>2</v>
      </c>
      <c r="U10" s="37"/>
      <c r="V10" s="37"/>
      <c r="W10" s="37"/>
      <c r="X10" s="37"/>
      <c r="Y10" s="37"/>
      <c r="Z10" s="37"/>
      <c r="AA10" s="37"/>
      <c r="AB10" s="37">
        <v>141</v>
      </c>
      <c r="AC10" s="37">
        <v>45</v>
      </c>
      <c r="AD10" s="37">
        <v>10</v>
      </c>
      <c r="AE10" s="37"/>
      <c r="AF10" s="37"/>
      <c r="AG10" s="37"/>
      <c r="AH10" s="37"/>
      <c r="AI10" s="37"/>
      <c r="AJ10" s="37"/>
      <c r="AK10" s="37"/>
      <c r="AL10" s="37">
        <v>154</v>
      </c>
      <c r="AM10" s="37">
        <v>44</v>
      </c>
      <c r="AN10" s="37">
        <v>10</v>
      </c>
      <c r="AO10" s="37"/>
      <c r="AP10" s="37"/>
      <c r="AQ10" s="37"/>
    </row>
    <row r="11" spans="1:43" x14ac:dyDescent="0.25">
      <c r="A11" s="35" t="s">
        <v>58</v>
      </c>
      <c r="B11" t="s">
        <v>59</v>
      </c>
      <c r="C11" s="35" t="s">
        <v>225</v>
      </c>
      <c r="D11" s="37"/>
      <c r="E11" s="37"/>
      <c r="F11" s="37"/>
      <c r="G11" s="37">
        <v>3</v>
      </c>
      <c r="H11" s="37">
        <v>301</v>
      </c>
      <c r="I11" s="37">
        <v>40</v>
      </c>
      <c r="J11" s="37"/>
      <c r="K11" s="37"/>
      <c r="L11" s="37"/>
      <c r="M11" s="37"/>
      <c r="N11" s="37"/>
      <c r="O11" s="37"/>
      <c r="P11" s="37"/>
      <c r="Q11" s="37">
        <v>9</v>
      </c>
      <c r="R11" s="37">
        <v>273</v>
      </c>
      <c r="S11" s="37">
        <v>58</v>
      </c>
      <c r="T11" s="37"/>
      <c r="U11" s="37"/>
      <c r="V11" s="37"/>
      <c r="W11" s="37"/>
      <c r="X11" s="37"/>
      <c r="Y11" s="37"/>
      <c r="Z11" s="37"/>
      <c r="AA11" s="37">
        <v>9</v>
      </c>
      <c r="AB11" s="37">
        <v>293</v>
      </c>
      <c r="AC11" s="37">
        <v>73</v>
      </c>
      <c r="AD11" s="37"/>
      <c r="AE11" s="37"/>
      <c r="AF11" s="37"/>
      <c r="AG11" s="37"/>
      <c r="AH11" s="37"/>
      <c r="AI11" s="37"/>
      <c r="AJ11" s="37"/>
      <c r="AK11" s="37">
        <v>46</v>
      </c>
      <c r="AL11" s="37">
        <v>294</v>
      </c>
      <c r="AM11" s="37">
        <v>72</v>
      </c>
      <c r="AN11" s="37"/>
      <c r="AO11" s="37"/>
      <c r="AP11" s="37"/>
      <c r="AQ11" s="37"/>
    </row>
    <row r="12" spans="1:43" x14ac:dyDescent="0.25">
      <c r="A12" s="35" t="s">
        <v>58</v>
      </c>
      <c r="B12" t="s">
        <v>59</v>
      </c>
      <c r="C12" s="35" t="s">
        <v>224</v>
      </c>
      <c r="D12" s="37"/>
      <c r="E12" s="37"/>
      <c r="F12" s="37"/>
      <c r="G12" s="37"/>
      <c r="H12" s="37">
        <v>42</v>
      </c>
      <c r="I12" s="37">
        <v>13</v>
      </c>
      <c r="J12" s="37"/>
      <c r="K12" s="37"/>
      <c r="L12" s="37"/>
      <c r="M12" s="37"/>
      <c r="N12" s="37"/>
      <c r="O12" s="37"/>
      <c r="P12" s="37"/>
      <c r="Q12" s="37"/>
      <c r="R12" s="37">
        <v>61</v>
      </c>
      <c r="S12" s="37">
        <v>5</v>
      </c>
      <c r="T12" s="37"/>
      <c r="U12" s="37"/>
      <c r="V12" s="37"/>
      <c r="W12" s="37"/>
      <c r="X12" s="37"/>
      <c r="Y12" s="37"/>
      <c r="Z12" s="37"/>
      <c r="AA12" s="37"/>
      <c r="AB12" s="37">
        <v>67</v>
      </c>
      <c r="AC12" s="37">
        <v>12</v>
      </c>
      <c r="AD12" s="37"/>
      <c r="AE12" s="37"/>
      <c r="AF12" s="37"/>
      <c r="AG12" s="37"/>
      <c r="AH12" s="37"/>
      <c r="AI12" s="37"/>
      <c r="AJ12" s="37"/>
      <c r="AK12" s="37"/>
      <c r="AL12" s="37">
        <v>89</v>
      </c>
      <c r="AM12" s="37">
        <v>19</v>
      </c>
      <c r="AN12" s="37"/>
      <c r="AO12" s="37"/>
      <c r="AP12" s="37"/>
      <c r="AQ12" s="37"/>
    </row>
    <row r="13" spans="1:43" x14ac:dyDescent="0.25">
      <c r="A13" s="35" t="s">
        <v>58</v>
      </c>
      <c r="B13" t="s">
        <v>59</v>
      </c>
      <c r="C13" s="35" t="s">
        <v>223</v>
      </c>
      <c r="D13" s="37"/>
      <c r="E13" s="37"/>
      <c r="F13" s="37"/>
      <c r="G13" s="37"/>
      <c r="H13" s="37">
        <v>5</v>
      </c>
      <c r="I13" s="37"/>
      <c r="J13" s="37"/>
      <c r="K13" s="37"/>
      <c r="L13" s="37"/>
      <c r="M13" s="37"/>
      <c r="N13" s="37"/>
      <c r="O13" s="37"/>
      <c r="P13" s="37"/>
      <c r="Q13" s="37"/>
      <c r="R13" s="37">
        <v>1</v>
      </c>
      <c r="S13" s="37"/>
      <c r="T13" s="37"/>
      <c r="U13" s="37"/>
      <c r="V13" s="37"/>
      <c r="W13" s="37"/>
      <c r="X13" s="37"/>
      <c r="Y13" s="37"/>
      <c r="Z13" s="37"/>
      <c r="AA13" s="37"/>
      <c r="AB13" s="37">
        <v>4</v>
      </c>
      <c r="AC13" s="37"/>
      <c r="AD13" s="37"/>
      <c r="AE13" s="37"/>
      <c r="AF13" s="37"/>
      <c r="AG13" s="37"/>
      <c r="AH13" s="37"/>
      <c r="AI13" s="37"/>
      <c r="AJ13" s="37"/>
      <c r="AK13" s="37"/>
      <c r="AL13" s="37">
        <v>8</v>
      </c>
      <c r="AM13" s="37"/>
      <c r="AN13" s="37"/>
      <c r="AO13" s="37"/>
      <c r="AP13" s="37"/>
      <c r="AQ13" s="37"/>
    </row>
    <row r="14" spans="1:43" x14ac:dyDescent="0.25">
      <c r="A14" s="35" t="s">
        <v>60</v>
      </c>
      <c r="B14" t="s">
        <v>61</v>
      </c>
      <c r="C14" s="35" t="s">
        <v>225</v>
      </c>
      <c r="D14" s="37"/>
      <c r="E14" s="37"/>
      <c r="F14" s="37"/>
      <c r="G14" s="37">
        <v>1</v>
      </c>
      <c r="H14" s="37">
        <v>161</v>
      </c>
      <c r="I14" s="37">
        <v>78</v>
      </c>
      <c r="J14" s="37"/>
      <c r="K14" s="37"/>
      <c r="L14" s="37"/>
      <c r="M14" s="37"/>
      <c r="N14" s="37"/>
      <c r="O14" s="37"/>
      <c r="P14" s="37"/>
      <c r="Q14" s="37"/>
      <c r="R14" s="37">
        <v>169</v>
      </c>
      <c r="S14" s="37">
        <v>95</v>
      </c>
      <c r="T14" s="37"/>
      <c r="U14" s="37"/>
      <c r="V14" s="37"/>
      <c r="W14" s="37"/>
      <c r="X14" s="37"/>
      <c r="Y14" s="37"/>
      <c r="Z14" s="37"/>
      <c r="AA14" s="37"/>
      <c r="AB14" s="37">
        <v>196</v>
      </c>
      <c r="AC14" s="37">
        <v>86</v>
      </c>
      <c r="AD14" s="37"/>
      <c r="AE14" s="37"/>
      <c r="AF14" s="37">
        <v>1</v>
      </c>
      <c r="AG14" s="37"/>
      <c r="AH14" s="37"/>
      <c r="AI14" s="37"/>
      <c r="AJ14" s="37"/>
      <c r="AK14" s="37"/>
      <c r="AL14" s="37">
        <v>226</v>
      </c>
      <c r="AM14" s="37">
        <v>102</v>
      </c>
      <c r="AN14" s="37"/>
      <c r="AO14" s="37"/>
      <c r="AP14" s="37"/>
      <c r="AQ14" s="37"/>
    </row>
    <row r="15" spans="1:43" x14ac:dyDescent="0.25">
      <c r="A15" s="35" t="s">
        <v>60</v>
      </c>
      <c r="B15" t="s">
        <v>61</v>
      </c>
      <c r="C15" s="35" t="s">
        <v>224</v>
      </c>
      <c r="D15" s="37"/>
      <c r="E15" s="37"/>
      <c r="F15" s="37"/>
      <c r="G15" s="37"/>
      <c r="H15" s="37">
        <v>63</v>
      </c>
      <c r="I15" s="37">
        <v>98</v>
      </c>
      <c r="J15" s="37"/>
      <c r="K15" s="37"/>
      <c r="L15" s="37"/>
      <c r="M15" s="37"/>
      <c r="N15" s="37"/>
      <c r="O15" s="37"/>
      <c r="P15" s="37"/>
      <c r="Q15" s="37"/>
      <c r="R15" s="37">
        <v>85</v>
      </c>
      <c r="S15" s="37">
        <v>118</v>
      </c>
      <c r="T15" s="37"/>
      <c r="U15" s="37"/>
      <c r="V15" s="37"/>
      <c r="W15" s="37"/>
      <c r="X15" s="37"/>
      <c r="Y15" s="37"/>
      <c r="Z15" s="37"/>
      <c r="AA15" s="37"/>
      <c r="AB15" s="37">
        <v>83</v>
      </c>
      <c r="AC15" s="37">
        <v>116</v>
      </c>
      <c r="AD15" s="37"/>
      <c r="AE15" s="37"/>
      <c r="AF15" s="37"/>
      <c r="AG15" s="37"/>
      <c r="AH15" s="37"/>
      <c r="AI15" s="37"/>
      <c r="AJ15" s="37"/>
      <c r="AK15" s="37"/>
      <c r="AL15" s="37">
        <v>128</v>
      </c>
      <c r="AM15" s="37">
        <v>97</v>
      </c>
      <c r="AN15" s="37"/>
      <c r="AO15" s="37"/>
      <c r="AP15" s="37"/>
      <c r="AQ15" s="37"/>
    </row>
    <row r="16" spans="1:43" x14ac:dyDescent="0.25">
      <c r="A16" s="35" t="s">
        <v>60</v>
      </c>
      <c r="B16" t="s">
        <v>61</v>
      </c>
      <c r="C16" s="35" t="s">
        <v>223</v>
      </c>
      <c r="D16" s="37"/>
      <c r="E16" s="37"/>
      <c r="F16" s="37"/>
      <c r="G16" s="37"/>
      <c r="H16" s="37">
        <v>2</v>
      </c>
      <c r="I16" s="37">
        <v>1</v>
      </c>
      <c r="J16" s="37"/>
      <c r="K16" s="37"/>
      <c r="L16" s="37"/>
      <c r="M16" s="37"/>
      <c r="N16" s="37"/>
      <c r="O16" s="37"/>
      <c r="P16" s="37"/>
      <c r="Q16" s="37"/>
      <c r="R16" s="37">
        <v>5</v>
      </c>
      <c r="S16" s="37"/>
      <c r="T16" s="37"/>
      <c r="U16" s="37"/>
      <c r="V16" s="37"/>
      <c r="W16" s="37"/>
      <c r="X16" s="37"/>
      <c r="Y16" s="37"/>
      <c r="Z16" s="37"/>
      <c r="AA16" s="37"/>
      <c r="AB16" s="37">
        <v>4</v>
      </c>
      <c r="AC16" s="37"/>
      <c r="AD16" s="37"/>
      <c r="AE16" s="37"/>
      <c r="AF16" s="37"/>
      <c r="AG16" s="37"/>
      <c r="AH16" s="37"/>
      <c r="AI16" s="37"/>
      <c r="AJ16" s="37"/>
      <c r="AK16" s="37"/>
      <c r="AL16" s="37">
        <v>4</v>
      </c>
      <c r="AM16" s="37"/>
      <c r="AN16" s="37"/>
      <c r="AO16" s="37"/>
      <c r="AP16" s="37"/>
      <c r="AQ16" s="37"/>
    </row>
    <row r="17" spans="1:43" x14ac:dyDescent="0.25">
      <c r="A17" s="35" t="s">
        <v>62</v>
      </c>
      <c r="B17" t="s">
        <v>63</v>
      </c>
      <c r="C17" s="35" t="s">
        <v>225</v>
      </c>
      <c r="D17" s="37"/>
      <c r="E17" s="37">
        <v>1</v>
      </c>
      <c r="F17" s="37"/>
      <c r="G17" s="37">
        <v>29</v>
      </c>
      <c r="H17" s="37">
        <v>19</v>
      </c>
      <c r="I17" s="37"/>
      <c r="J17" s="37"/>
      <c r="K17" s="37"/>
      <c r="L17" s="37"/>
      <c r="M17" s="37"/>
      <c r="N17" s="37"/>
      <c r="O17" s="37">
        <v>1</v>
      </c>
      <c r="P17" s="37"/>
      <c r="Q17" s="37">
        <v>39</v>
      </c>
      <c r="R17" s="37">
        <v>24</v>
      </c>
      <c r="S17" s="37"/>
      <c r="T17" s="37"/>
      <c r="U17" s="37"/>
      <c r="V17" s="37"/>
      <c r="W17" s="37"/>
      <c r="X17" s="37"/>
      <c r="Y17" s="37"/>
      <c r="Z17" s="37"/>
      <c r="AA17" s="37">
        <v>31</v>
      </c>
      <c r="AB17" s="37">
        <v>32</v>
      </c>
      <c r="AC17" s="37"/>
      <c r="AD17" s="37"/>
      <c r="AE17" s="37"/>
      <c r="AF17" s="37"/>
      <c r="AG17" s="37"/>
      <c r="AH17" s="37"/>
      <c r="AI17" s="37">
        <v>1</v>
      </c>
      <c r="AJ17" s="37"/>
      <c r="AK17" s="37">
        <v>39</v>
      </c>
      <c r="AL17" s="37">
        <v>31</v>
      </c>
      <c r="AM17" s="37"/>
      <c r="AN17" s="37"/>
      <c r="AO17" s="37"/>
      <c r="AP17" s="37"/>
      <c r="AQ17" s="37"/>
    </row>
    <row r="18" spans="1:43" x14ac:dyDescent="0.25">
      <c r="A18" s="35" t="s">
        <v>62</v>
      </c>
      <c r="B18" t="s">
        <v>63</v>
      </c>
      <c r="C18" s="35" t="s">
        <v>224</v>
      </c>
      <c r="D18" s="37"/>
      <c r="E18" s="37">
        <v>8</v>
      </c>
      <c r="F18" s="37"/>
      <c r="G18" s="37">
        <v>13</v>
      </c>
      <c r="H18" s="37">
        <v>4</v>
      </c>
      <c r="I18" s="37"/>
      <c r="J18" s="37"/>
      <c r="K18" s="37"/>
      <c r="L18" s="37"/>
      <c r="M18" s="37"/>
      <c r="N18" s="37"/>
      <c r="O18" s="37">
        <v>1</v>
      </c>
      <c r="P18" s="37"/>
      <c r="Q18" s="37">
        <v>7</v>
      </c>
      <c r="R18" s="37">
        <v>8</v>
      </c>
      <c r="S18" s="37"/>
      <c r="T18" s="37"/>
      <c r="U18" s="37"/>
      <c r="V18" s="37"/>
      <c r="W18" s="37"/>
      <c r="X18" s="37"/>
      <c r="Y18" s="37">
        <v>2</v>
      </c>
      <c r="Z18" s="37"/>
      <c r="AA18" s="37">
        <v>2</v>
      </c>
      <c r="AB18" s="37">
        <v>7</v>
      </c>
      <c r="AC18" s="37"/>
      <c r="AD18" s="37"/>
      <c r="AE18" s="37"/>
      <c r="AF18" s="37"/>
      <c r="AG18" s="37"/>
      <c r="AH18" s="37"/>
      <c r="AI18" s="37">
        <v>3</v>
      </c>
      <c r="AJ18" s="37"/>
      <c r="AK18" s="37">
        <v>10</v>
      </c>
      <c r="AL18" s="37">
        <v>14</v>
      </c>
      <c r="AM18" s="37"/>
      <c r="AN18" s="37"/>
      <c r="AO18" s="37"/>
      <c r="AP18" s="37"/>
      <c r="AQ18" s="37"/>
    </row>
    <row r="19" spans="1:43" x14ac:dyDescent="0.25">
      <c r="A19" s="35" t="s">
        <v>62</v>
      </c>
      <c r="B19" t="s">
        <v>63</v>
      </c>
      <c r="C19" s="35" t="s">
        <v>223</v>
      </c>
      <c r="D19" s="37"/>
      <c r="E19" s="37">
        <v>12</v>
      </c>
      <c r="F19" s="37"/>
      <c r="G19" s="37">
        <v>26</v>
      </c>
      <c r="H19" s="37">
        <v>3</v>
      </c>
      <c r="I19" s="37"/>
      <c r="J19" s="37"/>
      <c r="K19" s="37"/>
      <c r="L19" s="37"/>
      <c r="M19" s="37"/>
      <c r="N19" s="37"/>
      <c r="O19" s="37">
        <v>16</v>
      </c>
      <c r="P19" s="37"/>
      <c r="Q19" s="37">
        <v>23</v>
      </c>
      <c r="R19" s="37"/>
      <c r="S19" s="37"/>
      <c r="T19" s="37"/>
      <c r="U19" s="37"/>
      <c r="V19" s="37"/>
      <c r="W19" s="37"/>
      <c r="X19" s="37"/>
      <c r="Y19" s="37">
        <v>2</v>
      </c>
      <c r="Z19" s="37"/>
      <c r="AA19" s="37">
        <v>32</v>
      </c>
      <c r="AB19" s="37">
        <v>4</v>
      </c>
      <c r="AC19" s="37"/>
      <c r="AD19" s="37"/>
      <c r="AE19" s="37"/>
      <c r="AF19" s="37"/>
      <c r="AG19" s="37"/>
      <c r="AH19" s="37"/>
      <c r="AI19" s="37">
        <v>12</v>
      </c>
      <c r="AJ19" s="37"/>
      <c r="AK19" s="37">
        <v>19</v>
      </c>
      <c r="AL19" s="37">
        <v>2</v>
      </c>
      <c r="AM19" s="37"/>
      <c r="AN19" s="37"/>
      <c r="AO19" s="37"/>
      <c r="AP19" s="37"/>
      <c r="AQ19" s="37"/>
    </row>
    <row r="20" spans="1:43" x14ac:dyDescent="0.25">
      <c r="A20" s="35" t="s">
        <v>64</v>
      </c>
      <c r="B20" t="s">
        <v>65</v>
      </c>
      <c r="C20" s="35" t="s">
        <v>225</v>
      </c>
      <c r="D20" s="37"/>
      <c r="E20" s="37">
        <v>7</v>
      </c>
      <c r="F20" s="37"/>
      <c r="G20" s="37">
        <v>49</v>
      </c>
      <c r="H20" s="37">
        <v>76</v>
      </c>
      <c r="I20" s="37">
        <v>32</v>
      </c>
      <c r="J20" s="37"/>
      <c r="K20" s="37"/>
      <c r="L20" s="37">
        <v>3</v>
      </c>
      <c r="M20" s="37"/>
      <c r="N20" s="37"/>
      <c r="O20" s="37">
        <v>16</v>
      </c>
      <c r="P20" s="37"/>
      <c r="Q20" s="37">
        <v>47</v>
      </c>
      <c r="R20" s="37">
        <v>97</v>
      </c>
      <c r="S20" s="37">
        <v>33</v>
      </c>
      <c r="T20" s="37"/>
      <c r="U20" s="37"/>
      <c r="V20" s="37">
        <v>1</v>
      </c>
      <c r="W20" s="37"/>
      <c r="X20" s="37"/>
      <c r="Y20" s="37">
        <v>9</v>
      </c>
      <c r="Z20" s="37"/>
      <c r="AA20" s="37">
        <v>36</v>
      </c>
      <c r="AB20" s="37">
        <v>125</v>
      </c>
      <c r="AC20" s="37">
        <v>54</v>
      </c>
      <c r="AD20" s="37"/>
      <c r="AE20" s="37"/>
      <c r="AF20" s="37">
        <v>1</v>
      </c>
      <c r="AG20" s="37"/>
      <c r="AH20" s="37">
        <v>2</v>
      </c>
      <c r="AI20" s="37">
        <v>11</v>
      </c>
      <c r="AJ20" s="37"/>
      <c r="AK20" s="37">
        <v>42</v>
      </c>
      <c r="AL20" s="37">
        <v>95</v>
      </c>
      <c r="AM20" s="37">
        <v>40</v>
      </c>
      <c r="AN20" s="37"/>
      <c r="AO20" s="37"/>
      <c r="AP20" s="37"/>
      <c r="AQ20" s="37"/>
    </row>
    <row r="21" spans="1:43" x14ac:dyDescent="0.25">
      <c r="A21" s="35" t="s">
        <v>64</v>
      </c>
      <c r="B21" t="s">
        <v>65</v>
      </c>
      <c r="C21" s="35" t="s">
        <v>224</v>
      </c>
      <c r="D21" s="37"/>
      <c r="E21" s="37">
        <v>6</v>
      </c>
      <c r="F21" s="37"/>
      <c r="G21" s="37">
        <v>6</v>
      </c>
      <c r="H21" s="37">
        <v>19</v>
      </c>
      <c r="I21" s="37"/>
      <c r="J21" s="37"/>
      <c r="K21" s="37"/>
      <c r="L21" s="37"/>
      <c r="M21" s="37"/>
      <c r="N21" s="37"/>
      <c r="O21" s="37">
        <v>7</v>
      </c>
      <c r="P21" s="37"/>
      <c r="Q21" s="37">
        <v>8</v>
      </c>
      <c r="R21" s="37">
        <v>18</v>
      </c>
      <c r="S21" s="37">
        <v>7</v>
      </c>
      <c r="T21" s="37"/>
      <c r="U21" s="37"/>
      <c r="V21" s="37"/>
      <c r="W21" s="37"/>
      <c r="X21" s="37"/>
      <c r="Y21" s="37">
        <v>5</v>
      </c>
      <c r="Z21" s="37"/>
      <c r="AA21" s="37">
        <v>7</v>
      </c>
      <c r="AB21" s="37">
        <v>20</v>
      </c>
      <c r="AC21" s="37">
        <v>6</v>
      </c>
      <c r="AD21" s="37"/>
      <c r="AE21" s="37"/>
      <c r="AF21" s="37"/>
      <c r="AG21" s="37"/>
      <c r="AH21" s="37"/>
      <c r="AI21" s="37">
        <v>4</v>
      </c>
      <c r="AJ21" s="37"/>
      <c r="AK21" s="37">
        <v>7</v>
      </c>
      <c r="AL21" s="37">
        <v>30</v>
      </c>
      <c r="AM21" s="37">
        <v>11</v>
      </c>
      <c r="AN21" s="37"/>
      <c r="AO21" s="37"/>
      <c r="AP21" s="37">
        <v>1</v>
      </c>
      <c r="AQ21" s="37"/>
    </row>
    <row r="22" spans="1:43" x14ac:dyDescent="0.25">
      <c r="A22" s="35" t="s">
        <v>64</v>
      </c>
      <c r="B22" t="s">
        <v>65</v>
      </c>
      <c r="C22" s="35" t="s">
        <v>223</v>
      </c>
      <c r="D22" s="37"/>
      <c r="E22" s="37"/>
      <c r="F22" s="37"/>
      <c r="G22" s="37">
        <v>32</v>
      </c>
      <c r="H22" s="37">
        <v>3</v>
      </c>
      <c r="I22" s="37"/>
      <c r="J22" s="37"/>
      <c r="K22" s="37"/>
      <c r="L22" s="37"/>
      <c r="M22" s="37"/>
      <c r="N22" s="37">
        <v>1</v>
      </c>
      <c r="O22" s="37"/>
      <c r="P22" s="37"/>
      <c r="Q22" s="37">
        <v>52</v>
      </c>
      <c r="R22" s="37">
        <v>2</v>
      </c>
      <c r="S22" s="37"/>
      <c r="T22" s="37"/>
      <c r="U22" s="37"/>
      <c r="V22" s="37"/>
      <c r="W22" s="37"/>
      <c r="X22" s="37">
        <v>7</v>
      </c>
      <c r="Y22" s="37">
        <v>3</v>
      </c>
      <c r="Z22" s="37"/>
      <c r="AA22" s="37">
        <v>39</v>
      </c>
      <c r="AB22" s="37">
        <v>1</v>
      </c>
      <c r="AC22" s="37"/>
      <c r="AD22" s="37"/>
      <c r="AE22" s="37"/>
      <c r="AF22" s="37"/>
      <c r="AG22" s="37"/>
      <c r="AH22" s="37">
        <v>3</v>
      </c>
      <c r="AI22" s="37"/>
      <c r="AJ22" s="37"/>
      <c r="AK22" s="37">
        <v>38</v>
      </c>
      <c r="AL22" s="37">
        <v>3</v>
      </c>
      <c r="AM22" s="37"/>
      <c r="AN22" s="37"/>
      <c r="AO22" s="37"/>
      <c r="AP22" s="37"/>
      <c r="AQ22" s="37"/>
    </row>
    <row r="23" spans="1:43" x14ac:dyDescent="0.25">
      <c r="A23" s="35" t="s">
        <v>66</v>
      </c>
      <c r="B23" t="s">
        <v>67</v>
      </c>
      <c r="C23" s="35" t="s">
        <v>225</v>
      </c>
      <c r="D23" s="37">
        <v>4</v>
      </c>
      <c r="E23" s="37">
        <v>6</v>
      </c>
      <c r="F23" s="37"/>
      <c r="G23" s="37">
        <v>39</v>
      </c>
      <c r="H23" s="37"/>
      <c r="I23" s="37"/>
      <c r="J23" s="37"/>
      <c r="K23" s="37"/>
      <c r="L23" s="37"/>
      <c r="M23" s="37"/>
      <c r="N23" s="37">
        <v>5</v>
      </c>
      <c r="O23" s="37">
        <v>7</v>
      </c>
      <c r="P23" s="37"/>
      <c r="Q23" s="37">
        <v>74</v>
      </c>
      <c r="R23" s="37"/>
      <c r="S23" s="37"/>
      <c r="T23" s="37"/>
      <c r="U23" s="37"/>
      <c r="V23" s="37"/>
      <c r="W23" s="37"/>
      <c r="X23" s="37">
        <v>5</v>
      </c>
      <c r="Y23" s="37">
        <v>9</v>
      </c>
      <c r="Z23" s="37"/>
      <c r="AA23" s="37">
        <v>59</v>
      </c>
      <c r="AB23" s="37"/>
      <c r="AC23" s="37"/>
      <c r="AD23" s="37"/>
      <c r="AE23" s="37"/>
      <c r="AF23" s="37"/>
      <c r="AG23" s="37"/>
      <c r="AH23" s="37">
        <v>3</v>
      </c>
      <c r="AI23" s="37">
        <v>12</v>
      </c>
      <c r="AJ23" s="37"/>
      <c r="AK23" s="37">
        <v>44</v>
      </c>
      <c r="AL23" s="37"/>
      <c r="AM23" s="37"/>
      <c r="AN23" s="37"/>
      <c r="AO23" s="37"/>
      <c r="AP23" s="37"/>
      <c r="AQ23" s="37"/>
    </row>
    <row r="24" spans="1:43" x14ac:dyDescent="0.25">
      <c r="A24" s="35" t="s">
        <v>66</v>
      </c>
      <c r="B24" t="s">
        <v>67</v>
      </c>
      <c r="C24" s="35" t="s">
        <v>224</v>
      </c>
      <c r="D24" s="37">
        <v>1</v>
      </c>
      <c r="E24" s="37">
        <v>14</v>
      </c>
      <c r="F24" s="37">
        <v>1</v>
      </c>
      <c r="G24" s="37">
        <v>29</v>
      </c>
      <c r="H24" s="37"/>
      <c r="I24" s="37"/>
      <c r="J24" s="37"/>
      <c r="K24" s="37"/>
      <c r="L24" s="37"/>
      <c r="M24" s="37"/>
      <c r="N24" s="37">
        <v>1</v>
      </c>
      <c r="O24" s="37">
        <v>36</v>
      </c>
      <c r="P24" s="37"/>
      <c r="Q24" s="37">
        <v>26</v>
      </c>
      <c r="R24" s="37"/>
      <c r="S24" s="37"/>
      <c r="T24" s="37"/>
      <c r="U24" s="37"/>
      <c r="V24" s="37"/>
      <c r="W24" s="37"/>
      <c r="X24" s="37">
        <v>6</v>
      </c>
      <c r="Y24" s="37">
        <v>22</v>
      </c>
      <c r="Z24" s="37"/>
      <c r="AA24" s="37">
        <v>27</v>
      </c>
      <c r="AB24" s="37"/>
      <c r="AC24" s="37"/>
      <c r="AD24" s="37"/>
      <c r="AE24" s="37"/>
      <c r="AF24" s="37"/>
      <c r="AG24" s="37"/>
      <c r="AH24" s="37">
        <v>1</v>
      </c>
      <c r="AI24" s="37">
        <v>35</v>
      </c>
      <c r="AJ24" s="37"/>
      <c r="AK24" s="37">
        <v>25</v>
      </c>
      <c r="AL24" s="37"/>
      <c r="AM24" s="37"/>
      <c r="AN24" s="37"/>
      <c r="AO24" s="37"/>
      <c r="AP24" s="37"/>
      <c r="AQ24" s="37"/>
    </row>
    <row r="25" spans="1:43" x14ac:dyDescent="0.25">
      <c r="A25" s="35" t="s">
        <v>66</v>
      </c>
      <c r="B25" t="s">
        <v>67</v>
      </c>
      <c r="C25" s="35" t="s">
        <v>223</v>
      </c>
      <c r="D25" s="37">
        <v>25</v>
      </c>
      <c r="E25" s="37">
        <v>12</v>
      </c>
      <c r="F25" s="37"/>
      <c r="G25" s="37">
        <v>35</v>
      </c>
      <c r="H25" s="37"/>
      <c r="I25" s="37"/>
      <c r="J25" s="37"/>
      <c r="K25" s="37"/>
      <c r="L25" s="37"/>
      <c r="M25" s="37"/>
      <c r="N25" s="37">
        <v>33</v>
      </c>
      <c r="O25" s="37">
        <v>12</v>
      </c>
      <c r="P25" s="37"/>
      <c r="Q25" s="37">
        <v>41</v>
      </c>
      <c r="R25" s="37"/>
      <c r="S25" s="37"/>
      <c r="T25" s="37"/>
      <c r="U25" s="37"/>
      <c r="V25" s="37"/>
      <c r="W25" s="37"/>
      <c r="X25" s="37">
        <v>51</v>
      </c>
      <c r="Y25" s="37">
        <v>32</v>
      </c>
      <c r="Z25" s="37"/>
      <c r="AA25" s="37">
        <v>54</v>
      </c>
      <c r="AB25" s="37"/>
      <c r="AC25" s="37"/>
      <c r="AD25" s="37"/>
      <c r="AE25" s="37"/>
      <c r="AF25" s="37"/>
      <c r="AG25" s="37"/>
      <c r="AH25" s="37">
        <v>93</v>
      </c>
      <c r="AI25" s="37">
        <v>16</v>
      </c>
      <c r="AJ25" s="37"/>
      <c r="AK25" s="37">
        <v>57</v>
      </c>
      <c r="AL25" s="37"/>
      <c r="AM25" s="37"/>
      <c r="AN25" s="37"/>
      <c r="AO25" s="37"/>
      <c r="AP25" s="37"/>
      <c r="AQ25" s="37"/>
    </row>
    <row r="26" spans="1:43" x14ac:dyDescent="0.25">
      <c r="A26" s="35" t="s">
        <v>68</v>
      </c>
      <c r="B26" t="s">
        <v>69</v>
      </c>
      <c r="C26" s="35" t="s">
        <v>225</v>
      </c>
      <c r="D26" s="37">
        <v>1</v>
      </c>
      <c r="E26" s="37">
        <v>2</v>
      </c>
      <c r="F26" s="37"/>
      <c r="G26" s="37">
        <v>19</v>
      </c>
      <c r="H26" s="37"/>
      <c r="I26" s="37"/>
      <c r="J26" s="37"/>
      <c r="K26" s="37"/>
      <c r="L26" s="37"/>
      <c r="M26" s="37"/>
      <c r="N26" s="37">
        <v>1</v>
      </c>
      <c r="O26" s="37">
        <v>4</v>
      </c>
      <c r="P26" s="37"/>
      <c r="Q26" s="37">
        <v>17</v>
      </c>
      <c r="R26" s="37"/>
      <c r="S26" s="37"/>
      <c r="T26" s="37"/>
      <c r="U26" s="37"/>
      <c r="V26" s="37"/>
      <c r="W26" s="37"/>
      <c r="X26" s="37">
        <v>1</v>
      </c>
      <c r="Y26" s="37">
        <v>2</v>
      </c>
      <c r="Z26" s="37"/>
      <c r="AA26" s="37">
        <v>10</v>
      </c>
      <c r="AB26" s="37"/>
      <c r="AC26" s="37"/>
      <c r="AD26" s="37"/>
      <c r="AE26" s="37"/>
      <c r="AF26" s="37"/>
      <c r="AG26" s="37"/>
      <c r="AH26" s="37">
        <v>1</v>
      </c>
      <c r="AI26" s="37">
        <v>1</v>
      </c>
      <c r="AJ26" s="37"/>
      <c r="AK26" s="37">
        <v>18</v>
      </c>
      <c r="AL26" s="37"/>
      <c r="AM26" s="37"/>
      <c r="AN26" s="37"/>
      <c r="AO26" s="37"/>
      <c r="AP26" s="37"/>
      <c r="AQ26" s="37"/>
    </row>
    <row r="27" spans="1:43" x14ac:dyDescent="0.25">
      <c r="A27" s="35" t="s">
        <v>68</v>
      </c>
      <c r="B27" t="s">
        <v>69</v>
      </c>
      <c r="C27" s="35" t="s">
        <v>224</v>
      </c>
      <c r="D27" s="37"/>
      <c r="E27" s="37"/>
      <c r="F27" s="37">
        <v>1</v>
      </c>
      <c r="G27" s="37">
        <v>1</v>
      </c>
      <c r="H27" s="37"/>
      <c r="I27" s="37"/>
      <c r="J27" s="37"/>
      <c r="K27" s="37"/>
      <c r="L27" s="37"/>
      <c r="M27" s="37"/>
      <c r="N27" s="37"/>
      <c r="O27" s="37">
        <v>1</v>
      </c>
      <c r="P27" s="37"/>
      <c r="Q27" s="37">
        <v>1</v>
      </c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>
        <v>2</v>
      </c>
      <c r="AL27" s="37"/>
      <c r="AM27" s="37"/>
      <c r="AN27" s="37"/>
      <c r="AO27" s="37"/>
      <c r="AP27" s="37"/>
      <c r="AQ27" s="37"/>
    </row>
    <row r="28" spans="1:43" x14ac:dyDescent="0.25">
      <c r="A28" s="35" t="s">
        <v>68</v>
      </c>
      <c r="B28" t="s">
        <v>69</v>
      </c>
      <c r="C28" s="35" t="s">
        <v>223</v>
      </c>
      <c r="D28" s="37">
        <v>33</v>
      </c>
      <c r="E28" s="37"/>
      <c r="F28" s="37"/>
      <c r="G28" s="37"/>
      <c r="H28" s="37"/>
      <c r="I28" s="37"/>
      <c r="J28" s="37"/>
      <c r="K28" s="37"/>
      <c r="L28" s="37"/>
      <c r="M28" s="37"/>
      <c r="N28" s="37">
        <v>20</v>
      </c>
      <c r="O28" s="37"/>
      <c r="P28" s="37"/>
      <c r="Q28" s="37"/>
      <c r="R28" s="37"/>
      <c r="S28" s="37"/>
      <c r="T28" s="37"/>
      <c r="U28" s="37"/>
      <c r="V28" s="37"/>
      <c r="W28" s="37"/>
      <c r="X28" s="37">
        <v>18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>
        <v>15</v>
      </c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x14ac:dyDescent="0.25">
      <c r="A29" s="35" t="s">
        <v>70</v>
      </c>
      <c r="B29" t="s">
        <v>71</v>
      </c>
      <c r="C29" s="35" t="s">
        <v>225</v>
      </c>
      <c r="D29" s="37"/>
      <c r="E29" s="37">
        <v>1</v>
      </c>
      <c r="F29" s="37"/>
      <c r="G29" s="37">
        <v>101</v>
      </c>
      <c r="H29" s="37"/>
      <c r="I29" s="37"/>
      <c r="J29" s="37"/>
      <c r="K29" s="37"/>
      <c r="L29" s="37"/>
      <c r="M29" s="37"/>
      <c r="N29" s="37"/>
      <c r="O29" s="37">
        <v>1</v>
      </c>
      <c r="P29" s="37"/>
      <c r="Q29" s="37">
        <v>151</v>
      </c>
      <c r="R29" s="37"/>
      <c r="S29" s="37"/>
      <c r="T29" s="37"/>
      <c r="U29" s="37"/>
      <c r="V29" s="37"/>
      <c r="W29" s="37"/>
      <c r="X29" s="37"/>
      <c r="Y29" s="37">
        <v>2</v>
      </c>
      <c r="Z29" s="37"/>
      <c r="AA29" s="37">
        <v>142</v>
      </c>
      <c r="AB29" s="37"/>
      <c r="AC29" s="37"/>
      <c r="AD29" s="37"/>
      <c r="AE29" s="37"/>
      <c r="AF29" s="37"/>
      <c r="AG29" s="37"/>
      <c r="AH29" s="37"/>
      <c r="AI29" s="37">
        <v>2</v>
      </c>
      <c r="AJ29" s="37"/>
      <c r="AK29" s="37">
        <v>90</v>
      </c>
      <c r="AL29" s="37"/>
      <c r="AM29" s="37"/>
      <c r="AN29" s="37"/>
      <c r="AO29" s="37"/>
      <c r="AP29" s="37"/>
      <c r="AQ29" s="37"/>
    </row>
    <row r="30" spans="1:43" x14ac:dyDescent="0.25">
      <c r="A30" s="35" t="s">
        <v>70</v>
      </c>
      <c r="B30" t="s">
        <v>71</v>
      </c>
      <c r="C30" s="35" t="s">
        <v>224</v>
      </c>
      <c r="D30" s="37"/>
      <c r="E30" s="37"/>
      <c r="F30" s="37"/>
      <c r="G30" s="37">
        <v>1</v>
      </c>
      <c r="H30" s="37"/>
      <c r="I30" s="37"/>
      <c r="J30" s="37"/>
      <c r="K30" s="37"/>
      <c r="L30" s="37"/>
      <c r="M30" s="37"/>
      <c r="N30" s="37"/>
      <c r="O30" s="37">
        <v>1</v>
      </c>
      <c r="P30" s="37"/>
      <c r="Q30" s="37">
        <v>4</v>
      </c>
      <c r="R30" s="37"/>
      <c r="S30" s="37"/>
      <c r="T30" s="37"/>
      <c r="U30" s="37"/>
      <c r="V30" s="37"/>
      <c r="W30" s="37"/>
      <c r="X30" s="37"/>
      <c r="Y30" s="37"/>
      <c r="Z30" s="37"/>
      <c r="AA30" s="37">
        <v>7</v>
      </c>
      <c r="AB30" s="37"/>
      <c r="AC30" s="37"/>
      <c r="AD30" s="37"/>
      <c r="AE30" s="37"/>
      <c r="AF30" s="37"/>
      <c r="AG30" s="37"/>
      <c r="AH30" s="37"/>
      <c r="AI30" s="37">
        <v>1</v>
      </c>
      <c r="AJ30" s="37"/>
      <c r="AK30" s="37">
        <v>9</v>
      </c>
      <c r="AL30" s="37"/>
      <c r="AM30" s="37"/>
      <c r="AN30" s="37"/>
      <c r="AO30" s="37"/>
      <c r="AP30" s="37"/>
      <c r="AQ30" s="37"/>
    </row>
    <row r="31" spans="1:43" x14ac:dyDescent="0.25">
      <c r="A31" s="35" t="s">
        <v>70</v>
      </c>
      <c r="B31" t="s">
        <v>71</v>
      </c>
      <c r="C31" s="35" t="s">
        <v>223</v>
      </c>
      <c r="D31" s="37"/>
      <c r="E31" s="37"/>
      <c r="F31" s="37"/>
      <c r="G31" s="37">
        <v>32</v>
      </c>
      <c r="H31" s="37"/>
      <c r="I31" s="37"/>
      <c r="J31" s="37"/>
      <c r="K31" s="37"/>
      <c r="L31" s="37"/>
      <c r="M31" s="37"/>
      <c r="N31" s="37"/>
      <c r="O31" s="37">
        <v>1</v>
      </c>
      <c r="P31" s="37"/>
      <c r="Q31" s="37">
        <v>31</v>
      </c>
      <c r="R31" s="37"/>
      <c r="S31" s="37"/>
      <c r="T31" s="37"/>
      <c r="U31" s="37"/>
      <c r="V31" s="37"/>
      <c r="W31" s="37"/>
      <c r="X31" s="37"/>
      <c r="Y31" s="37"/>
      <c r="Z31" s="37"/>
      <c r="AA31" s="37">
        <v>20</v>
      </c>
      <c r="AB31" s="37"/>
      <c r="AC31" s="37"/>
      <c r="AD31" s="37"/>
      <c r="AE31" s="37"/>
      <c r="AF31" s="37"/>
      <c r="AG31" s="37"/>
      <c r="AH31" s="37"/>
      <c r="AI31" s="37"/>
      <c r="AJ31" s="37"/>
      <c r="AK31" s="37">
        <v>21</v>
      </c>
      <c r="AL31" s="37"/>
      <c r="AM31" s="37"/>
      <c r="AN31" s="37"/>
      <c r="AO31" s="37"/>
      <c r="AP31" s="37"/>
      <c r="AQ31" s="37"/>
    </row>
    <row r="32" spans="1:43" x14ac:dyDescent="0.25">
      <c r="A32" s="35" t="s">
        <v>72</v>
      </c>
      <c r="B32" t="s">
        <v>73</v>
      </c>
      <c r="C32" s="35" t="s">
        <v>225</v>
      </c>
      <c r="D32" s="37"/>
      <c r="E32" s="37"/>
      <c r="F32" s="37"/>
      <c r="G32" s="37">
        <v>56</v>
      </c>
      <c r="H32" s="37"/>
      <c r="I32" s="37"/>
      <c r="J32" s="37"/>
      <c r="K32" s="37"/>
      <c r="L32" s="37"/>
      <c r="M32" s="37"/>
      <c r="N32" s="37"/>
      <c r="O32" s="37"/>
      <c r="P32" s="37"/>
      <c r="Q32" s="37">
        <v>61</v>
      </c>
      <c r="R32" s="37"/>
      <c r="S32" s="37"/>
      <c r="T32" s="37"/>
      <c r="U32" s="37"/>
      <c r="V32" s="37"/>
      <c r="W32" s="37"/>
      <c r="X32" s="37"/>
      <c r="Y32" s="37"/>
      <c r="Z32" s="37"/>
      <c r="AA32" s="37">
        <v>37</v>
      </c>
      <c r="AB32" s="37"/>
      <c r="AC32" s="37"/>
      <c r="AD32" s="37"/>
      <c r="AE32" s="37"/>
      <c r="AF32" s="37"/>
      <c r="AG32" s="37"/>
      <c r="AH32" s="37"/>
      <c r="AI32" s="37"/>
      <c r="AJ32" s="37"/>
      <c r="AK32" s="37">
        <v>33</v>
      </c>
      <c r="AL32" s="37"/>
      <c r="AM32" s="37"/>
      <c r="AN32" s="37"/>
      <c r="AO32" s="37"/>
      <c r="AP32" s="37"/>
      <c r="AQ32" s="37"/>
    </row>
    <row r="33" spans="1:43" x14ac:dyDescent="0.25">
      <c r="A33" s="35" t="s">
        <v>72</v>
      </c>
      <c r="B33" t="s">
        <v>73</v>
      </c>
      <c r="C33" s="35" t="s">
        <v>224</v>
      </c>
      <c r="D33" s="37"/>
      <c r="E33" s="37">
        <v>4</v>
      </c>
      <c r="F33" s="37"/>
      <c r="G33" s="37"/>
      <c r="H33" s="37"/>
      <c r="I33" s="37"/>
      <c r="J33" s="37"/>
      <c r="K33" s="37"/>
      <c r="L33" s="37"/>
      <c r="M33" s="37"/>
      <c r="N33" s="37"/>
      <c r="O33" s="37">
        <v>5</v>
      </c>
      <c r="P33" s="37"/>
      <c r="Q33" s="37">
        <v>1</v>
      </c>
      <c r="R33" s="37"/>
      <c r="S33" s="37"/>
      <c r="T33" s="37"/>
      <c r="U33" s="37"/>
      <c r="V33" s="37"/>
      <c r="W33" s="37"/>
      <c r="X33" s="37"/>
      <c r="Y33" s="37">
        <v>6</v>
      </c>
      <c r="Z33" s="37"/>
      <c r="AA33" s="37"/>
      <c r="AB33" s="37"/>
      <c r="AC33" s="37"/>
      <c r="AD33" s="37"/>
      <c r="AE33" s="37"/>
      <c r="AF33" s="37"/>
      <c r="AG33" s="37"/>
      <c r="AH33" s="37"/>
      <c r="AI33" s="37">
        <v>2</v>
      </c>
      <c r="AJ33" s="37"/>
      <c r="AK33" s="37">
        <v>1</v>
      </c>
      <c r="AL33" s="37"/>
      <c r="AM33" s="37"/>
      <c r="AN33" s="37"/>
      <c r="AO33" s="37"/>
      <c r="AP33" s="37"/>
      <c r="AQ33" s="37"/>
    </row>
    <row r="34" spans="1:43" x14ac:dyDescent="0.25">
      <c r="A34" s="35" t="s">
        <v>72</v>
      </c>
      <c r="B34" t="s">
        <v>73</v>
      </c>
      <c r="C34" s="35" t="s">
        <v>223</v>
      </c>
      <c r="D34" s="37"/>
      <c r="E34" s="37"/>
      <c r="F34" s="37"/>
      <c r="G34" s="37">
        <v>17</v>
      </c>
      <c r="H34" s="37"/>
      <c r="I34" s="37"/>
      <c r="J34" s="37"/>
      <c r="K34" s="37"/>
      <c r="L34" s="37"/>
      <c r="M34" s="37"/>
      <c r="N34" s="37"/>
      <c r="O34" s="37">
        <v>5</v>
      </c>
      <c r="P34" s="37"/>
      <c r="Q34" s="37">
        <v>14</v>
      </c>
      <c r="R34" s="37"/>
      <c r="S34" s="37"/>
      <c r="T34" s="37"/>
      <c r="U34" s="37"/>
      <c r="V34" s="37"/>
      <c r="W34" s="37"/>
      <c r="X34" s="37"/>
      <c r="Y34" s="37">
        <v>5</v>
      </c>
      <c r="Z34" s="37"/>
      <c r="AA34" s="37">
        <v>19</v>
      </c>
      <c r="AB34" s="37"/>
      <c r="AC34" s="37"/>
      <c r="AD34" s="37"/>
      <c r="AE34" s="37"/>
      <c r="AF34" s="37"/>
      <c r="AG34" s="37"/>
      <c r="AH34" s="37"/>
      <c r="AI34" s="37">
        <v>9</v>
      </c>
      <c r="AJ34" s="37"/>
      <c r="AK34" s="37">
        <v>6</v>
      </c>
      <c r="AL34" s="37"/>
      <c r="AM34" s="37"/>
      <c r="AN34" s="37"/>
      <c r="AO34" s="37"/>
      <c r="AP34" s="37"/>
      <c r="AQ34" s="37"/>
    </row>
    <row r="35" spans="1:43" x14ac:dyDescent="0.25">
      <c r="A35" s="35" t="s">
        <v>74</v>
      </c>
      <c r="B35" t="s">
        <v>75</v>
      </c>
      <c r="C35" s="35" t="s">
        <v>225</v>
      </c>
      <c r="D35" s="37">
        <v>6</v>
      </c>
      <c r="E35" s="37">
        <v>14</v>
      </c>
      <c r="F35" s="37"/>
      <c r="G35" s="37">
        <v>570</v>
      </c>
      <c r="H35" s="37"/>
      <c r="I35" s="37"/>
      <c r="J35" s="37"/>
      <c r="K35" s="37"/>
      <c r="L35" s="37"/>
      <c r="M35" s="37"/>
      <c r="N35" s="37">
        <v>1</v>
      </c>
      <c r="O35" s="37">
        <v>10</v>
      </c>
      <c r="P35" s="37"/>
      <c r="Q35" s="37">
        <v>572</v>
      </c>
      <c r="R35" s="37"/>
      <c r="S35" s="37"/>
      <c r="T35" s="37"/>
      <c r="U35" s="37"/>
      <c r="V35" s="37"/>
      <c r="W35" s="37"/>
      <c r="X35" s="37">
        <v>3</v>
      </c>
      <c r="Y35" s="37">
        <v>23</v>
      </c>
      <c r="Z35" s="37"/>
      <c r="AA35" s="37">
        <v>580</v>
      </c>
      <c r="AB35" s="37"/>
      <c r="AC35" s="37"/>
      <c r="AD35" s="37"/>
      <c r="AE35" s="37"/>
      <c r="AF35" s="37"/>
      <c r="AG35" s="37"/>
      <c r="AH35" s="37">
        <v>6</v>
      </c>
      <c r="AI35" s="37">
        <v>15</v>
      </c>
      <c r="AJ35" s="37"/>
      <c r="AK35" s="37">
        <v>620</v>
      </c>
      <c r="AL35" s="37"/>
      <c r="AM35" s="37"/>
      <c r="AN35" s="37"/>
      <c r="AO35" s="37"/>
      <c r="AP35" s="37"/>
      <c r="AQ35" s="37"/>
    </row>
    <row r="36" spans="1:43" x14ac:dyDescent="0.25">
      <c r="A36" s="35" t="s">
        <v>74</v>
      </c>
      <c r="B36" t="s">
        <v>75</v>
      </c>
      <c r="C36" s="35" t="s">
        <v>224</v>
      </c>
      <c r="D36" s="37"/>
      <c r="E36" s="37">
        <v>45</v>
      </c>
      <c r="F36" s="37"/>
      <c r="G36" s="37">
        <v>11</v>
      </c>
      <c r="H36" s="37"/>
      <c r="I36" s="37"/>
      <c r="J36" s="37"/>
      <c r="K36" s="37"/>
      <c r="L36" s="37"/>
      <c r="M36" s="37"/>
      <c r="N36" s="37"/>
      <c r="O36" s="37">
        <v>20</v>
      </c>
      <c r="P36" s="37"/>
      <c r="Q36" s="37">
        <v>46</v>
      </c>
      <c r="R36" s="37"/>
      <c r="S36" s="37"/>
      <c r="T36" s="37"/>
      <c r="U36" s="37"/>
      <c r="V36" s="37"/>
      <c r="W36" s="37"/>
      <c r="X36" s="37"/>
      <c r="Y36" s="37">
        <v>17</v>
      </c>
      <c r="Z36" s="37"/>
      <c r="AA36" s="37">
        <v>69</v>
      </c>
      <c r="AB36" s="37"/>
      <c r="AC36" s="37"/>
      <c r="AD36" s="37"/>
      <c r="AE36" s="37"/>
      <c r="AF36" s="37"/>
      <c r="AG36" s="37"/>
      <c r="AH36" s="37"/>
      <c r="AI36" s="37">
        <v>34</v>
      </c>
      <c r="AJ36" s="37"/>
      <c r="AK36" s="37">
        <v>56</v>
      </c>
      <c r="AL36" s="37"/>
      <c r="AM36" s="37"/>
      <c r="AN36" s="37"/>
      <c r="AO36" s="37"/>
      <c r="AP36" s="37"/>
      <c r="AQ36" s="37"/>
    </row>
    <row r="37" spans="1:43" x14ac:dyDescent="0.25">
      <c r="A37" s="35" t="s">
        <v>74</v>
      </c>
      <c r="B37" t="s">
        <v>75</v>
      </c>
      <c r="C37" s="35" t="s">
        <v>223</v>
      </c>
      <c r="D37" s="37"/>
      <c r="E37" s="37">
        <v>179</v>
      </c>
      <c r="F37" s="37"/>
      <c r="G37" s="37">
        <v>57</v>
      </c>
      <c r="H37" s="37"/>
      <c r="I37" s="37"/>
      <c r="J37" s="37"/>
      <c r="K37" s="37"/>
      <c r="L37" s="37"/>
      <c r="M37" s="37"/>
      <c r="N37" s="37"/>
      <c r="O37" s="37">
        <v>151</v>
      </c>
      <c r="P37" s="37"/>
      <c r="Q37" s="37">
        <v>70</v>
      </c>
      <c r="R37" s="37"/>
      <c r="S37" s="37"/>
      <c r="T37" s="37"/>
      <c r="U37" s="37"/>
      <c r="V37" s="37"/>
      <c r="W37" s="37"/>
      <c r="X37" s="37"/>
      <c r="Y37" s="37">
        <v>70</v>
      </c>
      <c r="Z37" s="37"/>
      <c r="AA37" s="37">
        <v>55</v>
      </c>
      <c r="AB37" s="37"/>
      <c r="AC37" s="37"/>
      <c r="AD37" s="37"/>
      <c r="AE37" s="37"/>
      <c r="AF37" s="37"/>
      <c r="AG37" s="37"/>
      <c r="AH37" s="37">
        <v>3</v>
      </c>
      <c r="AI37" s="37">
        <v>38</v>
      </c>
      <c r="AJ37" s="37"/>
      <c r="AK37" s="37">
        <v>47</v>
      </c>
      <c r="AL37" s="37"/>
      <c r="AM37" s="37"/>
      <c r="AN37" s="37"/>
      <c r="AO37" s="37"/>
      <c r="AP37" s="37"/>
      <c r="AQ37" s="37"/>
    </row>
    <row r="38" spans="1:43" x14ac:dyDescent="0.25">
      <c r="A38" s="35" t="s">
        <v>76</v>
      </c>
      <c r="B38" t="s">
        <v>77</v>
      </c>
      <c r="C38" s="35" t="s">
        <v>225</v>
      </c>
      <c r="D38" s="37"/>
      <c r="E38" s="37">
        <v>2</v>
      </c>
      <c r="F38" s="37"/>
      <c r="G38" s="37">
        <v>45</v>
      </c>
      <c r="H38" s="37"/>
      <c r="I38" s="37"/>
      <c r="J38" s="37"/>
      <c r="K38" s="37"/>
      <c r="L38" s="37"/>
      <c r="M38" s="37"/>
      <c r="N38" s="37"/>
      <c r="O38" s="37">
        <v>10</v>
      </c>
      <c r="P38" s="37"/>
      <c r="Q38" s="37">
        <v>45</v>
      </c>
      <c r="R38" s="37"/>
      <c r="S38" s="37"/>
      <c r="T38" s="37"/>
      <c r="U38" s="37"/>
      <c r="V38" s="37"/>
      <c r="W38" s="37"/>
      <c r="X38" s="37"/>
      <c r="Y38" s="37">
        <v>12</v>
      </c>
      <c r="Z38" s="37"/>
      <c r="AA38" s="37">
        <v>78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>
        <v>51</v>
      </c>
      <c r="AL38" s="37"/>
      <c r="AM38" s="37"/>
      <c r="AN38" s="37"/>
      <c r="AO38" s="37"/>
      <c r="AP38" s="37"/>
      <c r="AQ38" s="37"/>
    </row>
    <row r="39" spans="1:43" x14ac:dyDescent="0.25">
      <c r="A39" s="35" t="s">
        <v>76</v>
      </c>
      <c r="B39" t="s">
        <v>77</v>
      </c>
      <c r="C39" s="35" t="s">
        <v>224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>
        <v>6</v>
      </c>
      <c r="P39" s="37"/>
      <c r="Q39" s="37"/>
      <c r="R39" s="37"/>
      <c r="S39" s="37"/>
      <c r="T39" s="37"/>
      <c r="U39" s="37"/>
      <c r="V39" s="37"/>
      <c r="W39" s="37"/>
      <c r="X39" s="37"/>
      <c r="Y39" s="37">
        <v>1</v>
      </c>
      <c r="Z39" s="37"/>
      <c r="AA39" s="37">
        <v>4</v>
      </c>
      <c r="AB39" s="37"/>
      <c r="AC39" s="37"/>
      <c r="AD39" s="37"/>
      <c r="AE39" s="37"/>
      <c r="AF39" s="37"/>
      <c r="AG39" s="37"/>
      <c r="AH39" s="37"/>
      <c r="AI39" s="37">
        <v>8</v>
      </c>
      <c r="AJ39" s="37"/>
      <c r="AK39" s="37">
        <v>5</v>
      </c>
      <c r="AL39" s="37"/>
      <c r="AM39" s="37"/>
      <c r="AN39" s="37"/>
      <c r="AO39" s="37"/>
      <c r="AP39" s="37"/>
      <c r="AQ39" s="37"/>
    </row>
    <row r="40" spans="1:43" x14ac:dyDescent="0.25">
      <c r="A40" s="35" t="s">
        <v>76</v>
      </c>
      <c r="B40" t="s">
        <v>77</v>
      </c>
      <c r="C40" s="35" t="s">
        <v>223</v>
      </c>
      <c r="D40" s="37"/>
      <c r="E40" s="37">
        <v>27</v>
      </c>
      <c r="F40" s="37"/>
      <c r="G40" s="37"/>
      <c r="H40" s="37"/>
      <c r="I40" s="37"/>
      <c r="J40" s="37"/>
      <c r="K40" s="37"/>
      <c r="L40" s="37"/>
      <c r="M40" s="37"/>
      <c r="N40" s="37"/>
      <c r="O40" s="37">
        <v>19</v>
      </c>
      <c r="P40" s="37"/>
      <c r="Q40" s="37"/>
      <c r="R40" s="37"/>
      <c r="S40" s="37"/>
      <c r="T40" s="37"/>
      <c r="U40" s="37"/>
      <c r="V40" s="37"/>
      <c r="W40" s="37"/>
      <c r="X40" s="37"/>
      <c r="Y40" s="37">
        <v>5</v>
      </c>
      <c r="Z40" s="37"/>
      <c r="AA40" s="37"/>
      <c r="AB40" s="37"/>
      <c r="AC40" s="37"/>
      <c r="AD40" s="37"/>
      <c r="AE40" s="37"/>
      <c r="AF40" s="37"/>
      <c r="AG40" s="37"/>
      <c r="AH40" s="37"/>
      <c r="AI40" s="37">
        <v>20</v>
      </c>
      <c r="AJ40" s="37"/>
      <c r="AK40" s="37"/>
      <c r="AL40" s="37"/>
      <c r="AM40" s="37"/>
      <c r="AN40" s="37"/>
      <c r="AO40" s="37"/>
      <c r="AP40" s="37"/>
      <c r="AQ40" s="37"/>
    </row>
    <row r="41" spans="1:43" x14ac:dyDescent="0.25">
      <c r="A41" s="35" t="s">
        <v>78</v>
      </c>
      <c r="B41" t="s">
        <v>79</v>
      </c>
      <c r="C41" s="35" t="s">
        <v>225</v>
      </c>
      <c r="D41" s="37"/>
      <c r="E41" s="37">
        <v>12</v>
      </c>
      <c r="F41" s="37"/>
      <c r="G41" s="37">
        <v>68</v>
      </c>
      <c r="H41" s="37"/>
      <c r="I41" s="37"/>
      <c r="J41" s="37"/>
      <c r="K41" s="37"/>
      <c r="L41" s="37"/>
      <c r="M41" s="37"/>
      <c r="N41" s="37"/>
      <c r="O41" s="37">
        <v>13</v>
      </c>
      <c r="P41" s="37"/>
      <c r="Q41" s="37">
        <v>79</v>
      </c>
      <c r="R41" s="37"/>
      <c r="S41" s="37"/>
      <c r="T41" s="37"/>
      <c r="U41" s="37"/>
      <c r="V41" s="37"/>
      <c r="W41" s="37"/>
      <c r="X41" s="37"/>
      <c r="Y41" s="37">
        <v>20</v>
      </c>
      <c r="Z41" s="37"/>
      <c r="AA41" s="37">
        <v>107</v>
      </c>
      <c r="AB41" s="37"/>
      <c r="AC41" s="37"/>
      <c r="AD41" s="37"/>
      <c r="AE41" s="37"/>
      <c r="AF41" s="37"/>
      <c r="AG41" s="37"/>
      <c r="AH41" s="37"/>
      <c r="AI41" s="37">
        <v>19</v>
      </c>
      <c r="AJ41" s="37"/>
      <c r="AK41" s="37">
        <v>101</v>
      </c>
      <c r="AL41" s="37"/>
      <c r="AM41" s="37"/>
      <c r="AN41" s="37"/>
      <c r="AO41" s="37"/>
      <c r="AP41" s="37"/>
      <c r="AQ41" s="37"/>
    </row>
    <row r="42" spans="1:43" x14ac:dyDescent="0.25">
      <c r="A42" s="35" t="s">
        <v>78</v>
      </c>
      <c r="B42" t="s">
        <v>79</v>
      </c>
      <c r="C42" s="35" t="s">
        <v>224</v>
      </c>
      <c r="D42" s="37"/>
      <c r="E42" s="37">
        <v>17</v>
      </c>
      <c r="F42" s="37"/>
      <c r="G42" s="37">
        <v>8</v>
      </c>
      <c r="H42" s="37"/>
      <c r="I42" s="37"/>
      <c r="J42" s="37"/>
      <c r="K42" s="37"/>
      <c r="L42" s="37"/>
      <c r="M42" s="37"/>
      <c r="N42" s="37"/>
      <c r="O42" s="37">
        <v>17</v>
      </c>
      <c r="P42" s="37"/>
      <c r="Q42" s="37">
        <v>12</v>
      </c>
      <c r="R42" s="37"/>
      <c r="S42" s="37"/>
      <c r="T42" s="37"/>
      <c r="U42" s="37"/>
      <c r="V42" s="37"/>
      <c r="W42" s="37"/>
      <c r="X42" s="37"/>
      <c r="Y42" s="37">
        <v>14</v>
      </c>
      <c r="Z42" s="37"/>
      <c r="AA42" s="37">
        <v>19</v>
      </c>
      <c r="AB42" s="37"/>
      <c r="AC42" s="37"/>
      <c r="AD42" s="37"/>
      <c r="AE42" s="37"/>
      <c r="AF42" s="37"/>
      <c r="AG42" s="37"/>
      <c r="AH42" s="37"/>
      <c r="AI42" s="37">
        <v>29</v>
      </c>
      <c r="AJ42" s="37"/>
      <c r="AK42" s="37">
        <v>13</v>
      </c>
      <c r="AL42" s="37"/>
      <c r="AM42" s="37"/>
      <c r="AN42" s="37"/>
      <c r="AO42" s="37"/>
      <c r="AP42" s="37"/>
      <c r="AQ42" s="37"/>
    </row>
    <row r="43" spans="1:43" x14ac:dyDescent="0.25">
      <c r="A43" s="35" t="s">
        <v>78</v>
      </c>
      <c r="B43" t="s">
        <v>79</v>
      </c>
      <c r="C43" s="35" t="s">
        <v>223</v>
      </c>
      <c r="D43" s="37"/>
      <c r="E43" s="37">
        <v>13</v>
      </c>
      <c r="F43" s="37"/>
      <c r="G43" s="37">
        <v>20</v>
      </c>
      <c r="H43" s="37"/>
      <c r="I43" s="37"/>
      <c r="J43" s="37"/>
      <c r="K43" s="37"/>
      <c r="L43" s="37"/>
      <c r="M43" s="37"/>
      <c r="N43" s="37"/>
      <c r="O43" s="37">
        <v>7</v>
      </c>
      <c r="P43" s="37"/>
      <c r="Q43" s="37">
        <v>28</v>
      </c>
      <c r="R43" s="37"/>
      <c r="S43" s="37"/>
      <c r="T43" s="37"/>
      <c r="U43" s="37"/>
      <c r="V43" s="37"/>
      <c r="W43" s="37"/>
      <c r="X43" s="37"/>
      <c r="Y43" s="37">
        <v>3</v>
      </c>
      <c r="Z43" s="37"/>
      <c r="AA43" s="37">
        <v>30</v>
      </c>
      <c r="AB43" s="37"/>
      <c r="AC43" s="37"/>
      <c r="AD43" s="37"/>
      <c r="AE43" s="37"/>
      <c r="AF43" s="37"/>
      <c r="AG43" s="37"/>
      <c r="AH43" s="37"/>
      <c r="AI43" s="37">
        <v>2</v>
      </c>
      <c r="AJ43" s="37"/>
      <c r="AK43" s="37">
        <v>23</v>
      </c>
      <c r="AL43" s="37"/>
      <c r="AM43" s="37"/>
      <c r="AN43" s="37"/>
      <c r="AO43" s="37"/>
      <c r="AP43" s="37"/>
      <c r="AQ43" s="37"/>
    </row>
    <row r="44" spans="1:43" x14ac:dyDescent="0.25">
      <c r="A44" s="35" t="s">
        <v>80</v>
      </c>
      <c r="B44" t="s">
        <v>81</v>
      </c>
      <c r="C44" s="35" t="s">
        <v>225</v>
      </c>
      <c r="D44" s="37"/>
      <c r="E44" s="37">
        <v>1</v>
      </c>
      <c r="F44" s="37"/>
      <c r="G44" s="37">
        <v>13</v>
      </c>
      <c r="H44" s="37"/>
      <c r="I44" s="37"/>
      <c r="J44" s="37"/>
      <c r="K44" s="37"/>
      <c r="L44" s="37"/>
      <c r="M44" s="37"/>
      <c r="N44" s="37"/>
      <c r="O44" s="37">
        <v>1</v>
      </c>
      <c r="P44" s="37"/>
      <c r="Q44" s="37">
        <v>14</v>
      </c>
      <c r="R44" s="37"/>
      <c r="S44" s="37"/>
      <c r="T44" s="37"/>
      <c r="U44" s="37"/>
      <c r="V44" s="37"/>
      <c r="W44" s="37"/>
      <c r="X44" s="37"/>
      <c r="Y44" s="37"/>
      <c r="Z44" s="37"/>
      <c r="AA44" s="37">
        <v>25</v>
      </c>
      <c r="AB44" s="37"/>
      <c r="AC44" s="37"/>
      <c r="AD44" s="37"/>
      <c r="AE44" s="37"/>
      <c r="AF44" s="37"/>
      <c r="AG44" s="37"/>
      <c r="AH44" s="37"/>
      <c r="AI44" s="37"/>
      <c r="AJ44" s="37"/>
      <c r="AK44" s="37">
        <v>10</v>
      </c>
      <c r="AL44" s="37"/>
      <c r="AM44" s="37"/>
      <c r="AN44" s="37"/>
      <c r="AO44" s="37"/>
      <c r="AP44" s="37"/>
      <c r="AQ44" s="37"/>
    </row>
    <row r="45" spans="1:43" x14ac:dyDescent="0.25">
      <c r="A45" s="35" t="s">
        <v>80</v>
      </c>
      <c r="B45" t="s">
        <v>81</v>
      </c>
      <c r="C45" s="35" t="s">
        <v>224</v>
      </c>
      <c r="D45" s="37"/>
      <c r="E45" s="37">
        <v>1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>
        <v>4</v>
      </c>
      <c r="R45" s="37"/>
      <c r="S45" s="37"/>
      <c r="T45" s="37"/>
      <c r="U45" s="37"/>
      <c r="V45" s="37"/>
      <c r="W45" s="37"/>
      <c r="X45" s="37"/>
      <c r="Y45" s="37"/>
      <c r="Z45" s="37"/>
      <c r="AA45" s="37">
        <v>2</v>
      </c>
      <c r="AB45" s="37"/>
      <c r="AC45" s="37"/>
      <c r="AD45" s="37"/>
      <c r="AE45" s="37"/>
      <c r="AF45" s="37"/>
      <c r="AG45" s="37"/>
      <c r="AH45" s="37"/>
      <c r="AI45" s="37"/>
      <c r="AJ45" s="37"/>
      <c r="AK45" s="37">
        <v>2</v>
      </c>
      <c r="AL45" s="37"/>
      <c r="AM45" s="37"/>
      <c r="AN45" s="37"/>
      <c r="AO45" s="37"/>
      <c r="AP45" s="37"/>
      <c r="AQ45" s="37"/>
    </row>
    <row r="46" spans="1:43" x14ac:dyDescent="0.25">
      <c r="A46" s="35" t="s">
        <v>80</v>
      </c>
      <c r="B46" t="s">
        <v>81</v>
      </c>
      <c r="C46" s="35">
        <v>3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</row>
    <row r="47" spans="1:43" x14ac:dyDescent="0.25">
      <c r="A47" s="35" t="s">
        <v>82</v>
      </c>
      <c r="B47" t="s">
        <v>83</v>
      </c>
      <c r="C47" s="35" t="s">
        <v>225</v>
      </c>
      <c r="D47" s="37"/>
      <c r="E47" s="37">
        <v>4</v>
      </c>
      <c r="F47" s="37"/>
      <c r="G47" s="37">
        <v>26</v>
      </c>
      <c r="H47" s="37"/>
      <c r="I47" s="37"/>
      <c r="J47" s="37"/>
      <c r="K47" s="37"/>
      <c r="L47" s="37"/>
      <c r="M47" s="37"/>
      <c r="N47" s="37"/>
      <c r="O47" s="37">
        <v>8</v>
      </c>
      <c r="P47" s="37"/>
      <c r="Q47" s="37">
        <v>30</v>
      </c>
      <c r="R47" s="37"/>
      <c r="S47" s="37"/>
      <c r="T47" s="37"/>
      <c r="U47" s="37"/>
      <c r="V47" s="37"/>
      <c r="W47" s="37"/>
      <c r="X47" s="37"/>
      <c r="Y47" s="37">
        <v>8</v>
      </c>
      <c r="Z47" s="37"/>
      <c r="AA47" s="37">
        <v>31</v>
      </c>
      <c r="AB47" s="37"/>
      <c r="AC47" s="37"/>
      <c r="AD47" s="37"/>
      <c r="AE47" s="37"/>
      <c r="AF47" s="37"/>
      <c r="AG47" s="37"/>
      <c r="AH47" s="37"/>
      <c r="AI47" s="37">
        <v>6</v>
      </c>
      <c r="AJ47" s="37"/>
      <c r="AK47" s="37">
        <v>43</v>
      </c>
      <c r="AL47" s="37"/>
      <c r="AM47" s="37"/>
      <c r="AN47" s="37"/>
      <c r="AO47" s="37"/>
      <c r="AP47" s="37"/>
      <c r="AQ47" s="37"/>
    </row>
    <row r="48" spans="1:43" x14ac:dyDescent="0.25">
      <c r="A48" s="35" t="s">
        <v>82</v>
      </c>
      <c r="B48" t="s">
        <v>83</v>
      </c>
      <c r="C48" s="35" t="s">
        <v>224</v>
      </c>
      <c r="D48" s="37"/>
      <c r="E48" s="37">
        <v>5</v>
      </c>
      <c r="F48" s="37"/>
      <c r="G48" s="37"/>
      <c r="H48" s="37"/>
      <c r="I48" s="37"/>
      <c r="J48" s="37"/>
      <c r="K48" s="37"/>
      <c r="L48" s="37"/>
      <c r="M48" s="37"/>
      <c r="N48" s="37"/>
      <c r="O48" s="37">
        <v>5</v>
      </c>
      <c r="P48" s="37"/>
      <c r="Q48" s="37"/>
      <c r="R48" s="37"/>
      <c r="S48" s="37"/>
      <c r="T48" s="37"/>
      <c r="U48" s="37"/>
      <c r="V48" s="37"/>
      <c r="W48" s="37"/>
      <c r="X48" s="37"/>
      <c r="Y48" s="37">
        <v>10</v>
      </c>
      <c r="Z48" s="37"/>
      <c r="AA48" s="37"/>
      <c r="AB48" s="37"/>
      <c r="AC48" s="37"/>
      <c r="AD48" s="37"/>
      <c r="AE48" s="37"/>
      <c r="AF48" s="37"/>
      <c r="AG48" s="37"/>
      <c r="AH48" s="37"/>
      <c r="AI48" s="37">
        <v>10</v>
      </c>
      <c r="AJ48" s="37"/>
      <c r="AK48" s="37">
        <v>1</v>
      </c>
      <c r="AL48" s="37"/>
      <c r="AM48" s="37"/>
      <c r="AN48" s="37"/>
      <c r="AO48" s="37"/>
      <c r="AP48" s="37"/>
      <c r="AQ48" s="37"/>
    </row>
    <row r="49" spans="1:43" x14ac:dyDescent="0.25">
      <c r="A49" s="35" t="s">
        <v>82</v>
      </c>
      <c r="B49" t="s">
        <v>83</v>
      </c>
      <c r="C49" s="35" t="s">
        <v>223</v>
      </c>
      <c r="D49" s="37">
        <v>5</v>
      </c>
      <c r="E49" s="37">
        <v>3</v>
      </c>
      <c r="F49" s="37"/>
      <c r="G49" s="37">
        <v>11</v>
      </c>
      <c r="H49" s="37"/>
      <c r="I49" s="37"/>
      <c r="J49" s="37"/>
      <c r="K49" s="37"/>
      <c r="L49" s="37"/>
      <c r="M49" s="37"/>
      <c r="N49" s="37">
        <v>4</v>
      </c>
      <c r="O49" s="37">
        <v>6</v>
      </c>
      <c r="P49" s="37"/>
      <c r="Q49" s="37">
        <v>7</v>
      </c>
      <c r="R49" s="37"/>
      <c r="S49" s="37"/>
      <c r="T49" s="37"/>
      <c r="U49" s="37"/>
      <c r="V49" s="37"/>
      <c r="W49" s="37"/>
      <c r="X49" s="37">
        <v>9</v>
      </c>
      <c r="Y49" s="37">
        <v>7</v>
      </c>
      <c r="Z49" s="37"/>
      <c r="AA49" s="37"/>
      <c r="AB49" s="37"/>
      <c r="AC49" s="37"/>
      <c r="AD49" s="37"/>
      <c r="AE49" s="37"/>
      <c r="AF49" s="37"/>
      <c r="AG49" s="37"/>
      <c r="AH49" s="37">
        <v>8</v>
      </c>
      <c r="AI49" s="37">
        <v>6</v>
      </c>
      <c r="AJ49" s="37"/>
      <c r="AK49" s="37">
        <v>7</v>
      </c>
      <c r="AL49" s="37"/>
      <c r="AM49" s="37"/>
      <c r="AN49" s="37"/>
      <c r="AO49" s="37"/>
      <c r="AP49" s="37"/>
      <c r="AQ49" s="37"/>
    </row>
    <row r="50" spans="1:43" x14ac:dyDescent="0.25">
      <c r="A50" s="35" t="s">
        <v>84</v>
      </c>
      <c r="B50" t="s">
        <v>85</v>
      </c>
      <c r="C50" s="35" t="s">
        <v>225</v>
      </c>
      <c r="D50" s="37"/>
      <c r="E50" s="37">
        <v>2</v>
      </c>
      <c r="F50" s="37"/>
      <c r="G50" s="37">
        <v>71</v>
      </c>
      <c r="H50" s="37"/>
      <c r="I50" s="37"/>
      <c r="J50" s="37"/>
      <c r="K50" s="37"/>
      <c r="L50" s="37"/>
      <c r="M50" s="37"/>
      <c r="N50" s="37"/>
      <c r="O50" s="37">
        <v>2</v>
      </c>
      <c r="P50" s="37"/>
      <c r="Q50" s="37">
        <v>94</v>
      </c>
      <c r="R50" s="37"/>
      <c r="S50" s="37"/>
      <c r="T50" s="37"/>
      <c r="U50" s="37"/>
      <c r="V50" s="37"/>
      <c r="W50" s="37"/>
      <c r="X50" s="37"/>
      <c r="Y50" s="37">
        <v>5</v>
      </c>
      <c r="Z50" s="37"/>
      <c r="AA50" s="37">
        <v>127</v>
      </c>
      <c r="AB50" s="37"/>
      <c r="AC50" s="37"/>
      <c r="AD50" s="37"/>
      <c r="AE50" s="37"/>
      <c r="AF50" s="37"/>
      <c r="AG50" s="37"/>
      <c r="AH50" s="37"/>
      <c r="AI50" s="37">
        <v>2</v>
      </c>
      <c r="AJ50" s="37"/>
      <c r="AK50" s="37">
        <v>137</v>
      </c>
      <c r="AL50" s="37"/>
      <c r="AM50" s="37"/>
      <c r="AN50" s="37"/>
      <c r="AO50" s="37"/>
      <c r="AP50" s="37"/>
      <c r="AQ50" s="37"/>
    </row>
    <row r="51" spans="1:43" x14ac:dyDescent="0.25">
      <c r="A51" s="35" t="s">
        <v>84</v>
      </c>
      <c r="B51" t="s">
        <v>85</v>
      </c>
      <c r="C51" s="35" t="s">
        <v>224</v>
      </c>
      <c r="D51" s="37"/>
      <c r="E51" s="37">
        <v>1</v>
      </c>
      <c r="F51" s="37"/>
      <c r="G51" s="37">
        <v>7</v>
      </c>
      <c r="H51" s="37"/>
      <c r="I51" s="37"/>
      <c r="J51" s="37"/>
      <c r="K51" s="37"/>
      <c r="L51" s="37"/>
      <c r="M51" s="37"/>
      <c r="N51" s="37"/>
      <c r="O51" s="37">
        <v>2</v>
      </c>
      <c r="P51" s="37"/>
      <c r="Q51" s="37">
        <v>6</v>
      </c>
      <c r="R51" s="37"/>
      <c r="S51" s="37"/>
      <c r="T51" s="37"/>
      <c r="U51" s="37"/>
      <c r="V51" s="37"/>
      <c r="W51" s="37"/>
      <c r="X51" s="37"/>
      <c r="Y51" s="37">
        <v>4</v>
      </c>
      <c r="Z51" s="37"/>
      <c r="AA51" s="37">
        <v>4</v>
      </c>
      <c r="AB51" s="37"/>
      <c r="AC51" s="37"/>
      <c r="AD51" s="37"/>
      <c r="AE51" s="37"/>
      <c r="AF51" s="37"/>
      <c r="AG51" s="37"/>
      <c r="AH51" s="37"/>
      <c r="AI51" s="37">
        <v>2</v>
      </c>
      <c r="AJ51" s="37"/>
      <c r="AK51" s="37">
        <v>6</v>
      </c>
      <c r="AL51" s="37"/>
      <c r="AM51" s="37"/>
      <c r="AN51" s="37"/>
      <c r="AO51" s="37"/>
      <c r="AP51" s="37"/>
      <c r="AQ51" s="37"/>
    </row>
    <row r="52" spans="1:43" x14ac:dyDescent="0.25">
      <c r="A52" s="35" t="s">
        <v>84</v>
      </c>
      <c r="B52" t="s">
        <v>85</v>
      </c>
      <c r="C52" s="35" t="s">
        <v>223</v>
      </c>
      <c r="D52" s="37"/>
      <c r="E52" s="37"/>
      <c r="F52" s="37"/>
      <c r="G52" s="37">
        <v>1</v>
      </c>
      <c r="H52" s="37"/>
      <c r="I52" s="37"/>
      <c r="J52" s="37"/>
      <c r="K52" s="37"/>
      <c r="L52" s="37"/>
      <c r="M52" s="37"/>
      <c r="N52" s="37"/>
      <c r="O52" s="37"/>
      <c r="P52" s="37"/>
      <c r="Q52" s="37">
        <v>10</v>
      </c>
      <c r="R52" s="37"/>
      <c r="S52" s="37"/>
      <c r="T52" s="37"/>
      <c r="U52" s="37"/>
      <c r="V52" s="37"/>
      <c r="W52" s="37"/>
      <c r="X52" s="37"/>
      <c r="Y52" s="37"/>
      <c r="Z52" s="37"/>
      <c r="AA52" s="37">
        <v>12</v>
      </c>
      <c r="AB52" s="37"/>
      <c r="AC52" s="37"/>
      <c r="AD52" s="37"/>
      <c r="AE52" s="37"/>
      <c r="AF52" s="37"/>
      <c r="AG52" s="37"/>
      <c r="AH52" s="37"/>
      <c r="AI52" s="37">
        <v>36</v>
      </c>
      <c r="AJ52" s="37"/>
      <c r="AK52" s="37">
        <v>8</v>
      </c>
      <c r="AL52" s="37"/>
      <c r="AM52" s="37"/>
      <c r="AN52" s="37"/>
      <c r="AO52" s="37"/>
      <c r="AP52" s="37"/>
      <c r="AQ52" s="37"/>
    </row>
    <row r="53" spans="1:43" x14ac:dyDescent="0.25">
      <c r="A53" s="35" t="s">
        <v>86</v>
      </c>
      <c r="B53" t="s">
        <v>87</v>
      </c>
      <c r="C53" s="35" t="s">
        <v>225</v>
      </c>
      <c r="D53" s="37">
        <v>9</v>
      </c>
      <c r="E53" s="37">
        <v>154</v>
      </c>
      <c r="F53" s="37">
        <v>14</v>
      </c>
      <c r="G53" s="37">
        <v>709</v>
      </c>
      <c r="H53" s="37"/>
      <c r="I53" s="37"/>
      <c r="J53" s="37"/>
      <c r="K53" s="37"/>
      <c r="L53" s="37"/>
      <c r="M53" s="37"/>
      <c r="N53" s="37"/>
      <c r="O53" s="37">
        <v>154</v>
      </c>
      <c r="P53" s="37">
        <v>17</v>
      </c>
      <c r="Q53" s="37">
        <v>944</v>
      </c>
      <c r="R53" s="37"/>
      <c r="S53" s="37"/>
      <c r="T53" s="37"/>
      <c r="U53" s="37"/>
      <c r="V53" s="37"/>
      <c r="W53" s="37"/>
      <c r="X53" s="37"/>
      <c r="Y53" s="37">
        <v>398</v>
      </c>
      <c r="Z53" s="37">
        <v>22</v>
      </c>
      <c r="AA53" s="37">
        <v>999</v>
      </c>
      <c r="AB53" s="37"/>
      <c r="AC53" s="37"/>
      <c r="AD53" s="37"/>
      <c r="AE53" s="37"/>
      <c r="AF53" s="37"/>
      <c r="AG53" s="37"/>
      <c r="AH53" s="37">
        <v>3</v>
      </c>
      <c r="AI53" s="37">
        <v>255</v>
      </c>
      <c r="AJ53" s="37">
        <v>26</v>
      </c>
      <c r="AK53" s="37">
        <v>1010</v>
      </c>
      <c r="AL53" s="37"/>
      <c r="AM53" s="37"/>
      <c r="AN53" s="37"/>
      <c r="AO53" s="37"/>
      <c r="AP53" s="37"/>
      <c r="AQ53" s="37"/>
    </row>
    <row r="54" spans="1:43" x14ac:dyDescent="0.25">
      <c r="A54" s="35" t="s">
        <v>86</v>
      </c>
      <c r="B54" t="s">
        <v>87</v>
      </c>
      <c r="C54" s="35" t="s">
        <v>224</v>
      </c>
      <c r="D54" s="37">
        <v>3</v>
      </c>
      <c r="E54" s="37">
        <v>276</v>
      </c>
      <c r="F54" s="37">
        <v>7</v>
      </c>
      <c r="G54" s="37">
        <v>154</v>
      </c>
      <c r="H54" s="37"/>
      <c r="I54" s="37"/>
      <c r="J54" s="37"/>
      <c r="K54" s="37"/>
      <c r="L54" s="37"/>
      <c r="M54" s="37"/>
      <c r="N54" s="37"/>
      <c r="O54" s="37">
        <v>255</v>
      </c>
      <c r="P54" s="37">
        <v>3</v>
      </c>
      <c r="Q54" s="37">
        <v>168</v>
      </c>
      <c r="R54" s="37"/>
      <c r="S54" s="37"/>
      <c r="T54" s="37"/>
      <c r="U54" s="37"/>
      <c r="V54" s="37"/>
      <c r="W54" s="37"/>
      <c r="X54" s="37">
        <v>8</v>
      </c>
      <c r="Y54" s="37">
        <v>299</v>
      </c>
      <c r="Z54" s="37">
        <v>17</v>
      </c>
      <c r="AA54" s="37">
        <v>171</v>
      </c>
      <c r="AB54" s="37"/>
      <c r="AC54" s="37"/>
      <c r="AD54" s="37"/>
      <c r="AE54" s="37"/>
      <c r="AF54" s="37"/>
      <c r="AG54" s="37"/>
      <c r="AH54" s="37">
        <v>6</v>
      </c>
      <c r="AI54" s="37">
        <v>276</v>
      </c>
      <c r="AJ54" s="37">
        <v>15</v>
      </c>
      <c r="AK54" s="37">
        <v>167</v>
      </c>
      <c r="AL54" s="37"/>
      <c r="AM54" s="37"/>
      <c r="AN54" s="37"/>
      <c r="AO54" s="37"/>
      <c r="AP54" s="37"/>
      <c r="AQ54" s="37"/>
    </row>
    <row r="55" spans="1:43" x14ac:dyDescent="0.25">
      <c r="A55" s="35" t="s">
        <v>86</v>
      </c>
      <c r="B55" t="s">
        <v>87</v>
      </c>
      <c r="C55" s="35" t="s">
        <v>223</v>
      </c>
      <c r="D55" s="37">
        <v>314</v>
      </c>
      <c r="E55" s="37">
        <v>55</v>
      </c>
      <c r="F55" s="37">
        <v>2</v>
      </c>
      <c r="G55" s="37">
        <v>125</v>
      </c>
      <c r="H55" s="37"/>
      <c r="I55" s="37"/>
      <c r="J55" s="37"/>
      <c r="K55" s="37"/>
      <c r="L55" s="37"/>
      <c r="M55" s="37"/>
      <c r="N55" s="37">
        <v>304</v>
      </c>
      <c r="O55" s="37">
        <v>44</v>
      </c>
      <c r="P55" s="37"/>
      <c r="Q55" s="37">
        <v>149</v>
      </c>
      <c r="R55" s="37"/>
      <c r="S55" s="37"/>
      <c r="T55" s="37"/>
      <c r="U55" s="37"/>
      <c r="V55" s="37"/>
      <c r="W55" s="37"/>
      <c r="X55" s="37">
        <v>338</v>
      </c>
      <c r="Y55" s="37">
        <v>60</v>
      </c>
      <c r="Z55" s="37"/>
      <c r="AA55" s="37">
        <v>261</v>
      </c>
      <c r="AB55" s="37"/>
      <c r="AC55" s="37"/>
      <c r="AD55" s="37"/>
      <c r="AE55" s="37"/>
      <c r="AF55" s="37"/>
      <c r="AG55" s="37"/>
      <c r="AH55" s="37">
        <v>203</v>
      </c>
      <c r="AI55" s="37">
        <v>47</v>
      </c>
      <c r="AJ55" s="37"/>
      <c r="AK55" s="37">
        <v>236</v>
      </c>
      <c r="AL55" s="37"/>
      <c r="AM55" s="37"/>
      <c r="AN55" s="37"/>
      <c r="AO55" s="37"/>
      <c r="AP55" s="37"/>
      <c r="AQ55" s="37"/>
    </row>
    <row r="56" spans="1:43" x14ac:dyDescent="0.25">
      <c r="A56" s="35" t="s">
        <v>88</v>
      </c>
      <c r="B56" t="s">
        <v>89</v>
      </c>
      <c r="C56" s="35" t="s">
        <v>225</v>
      </c>
      <c r="D56" s="37"/>
      <c r="E56" s="37">
        <v>2</v>
      </c>
      <c r="F56" s="37"/>
      <c r="G56" s="37">
        <v>55</v>
      </c>
      <c r="H56" s="37"/>
      <c r="I56" s="37"/>
      <c r="J56" s="37"/>
      <c r="K56" s="37"/>
      <c r="L56" s="37"/>
      <c r="M56" s="37"/>
      <c r="N56" s="37"/>
      <c r="O56" s="37">
        <v>4</v>
      </c>
      <c r="P56" s="37"/>
      <c r="Q56" s="37">
        <v>63</v>
      </c>
      <c r="R56" s="37"/>
      <c r="S56" s="37"/>
      <c r="T56" s="37"/>
      <c r="U56" s="37"/>
      <c r="V56" s="37"/>
      <c r="W56" s="37"/>
      <c r="X56" s="37"/>
      <c r="Y56" s="37">
        <v>15</v>
      </c>
      <c r="Z56" s="37"/>
      <c r="AA56" s="37">
        <v>101</v>
      </c>
      <c r="AB56" s="37"/>
      <c r="AC56" s="37"/>
      <c r="AD56" s="37"/>
      <c r="AE56" s="37"/>
      <c r="AF56" s="37"/>
      <c r="AG56" s="37"/>
      <c r="AH56" s="37"/>
      <c r="AI56" s="37">
        <v>22</v>
      </c>
      <c r="AJ56" s="37"/>
      <c r="AK56" s="37">
        <v>102</v>
      </c>
      <c r="AL56" s="37"/>
      <c r="AM56" s="37"/>
      <c r="AN56" s="37"/>
      <c r="AO56" s="37"/>
      <c r="AP56" s="37"/>
      <c r="AQ56" s="37"/>
    </row>
    <row r="57" spans="1:43" x14ac:dyDescent="0.25">
      <c r="A57" s="35" t="s">
        <v>88</v>
      </c>
      <c r="B57" t="s">
        <v>89</v>
      </c>
      <c r="C57" s="35" t="s">
        <v>224</v>
      </c>
      <c r="D57" s="37"/>
      <c r="E57" s="37">
        <v>49</v>
      </c>
      <c r="F57" s="37"/>
      <c r="G57" s="37">
        <v>8</v>
      </c>
      <c r="H57" s="37"/>
      <c r="I57" s="37"/>
      <c r="J57" s="37"/>
      <c r="K57" s="37"/>
      <c r="L57" s="37"/>
      <c r="M57" s="37"/>
      <c r="N57" s="37"/>
      <c r="O57" s="37">
        <v>69</v>
      </c>
      <c r="P57" s="37"/>
      <c r="Q57" s="37">
        <v>4</v>
      </c>
      <c r="R57" s="37"/>
      <c r="S57" s="37"/>
      <c r="T57" s="37"/>
      <c r="U57" s="37"/>
      <c r="V57" s="37"/>
      <c r="W57" s="37"/>
      <c r="X57" s="37"/>
      <c r="Y57" s="37">
        <v>68</v>
      </c>
      <c r="Z57" s="37"/>
      <c r="AA57" s="37">
        <v>6</v>
      </c>
      <c r="AB57" s="37"/>
      <c r="AC57" s="37"/>
      <c r="AD57" s="37"/>
      <c r="AE57" s="37"/>
      <c r="AF57" s="37"/>
      <c r="AG57" s="37"/>
      <c r="AH57" s="37"/>
      <c r="AI57" s="37">
        <v>59</v>
      </c>
      <c r="AJ57" s="37"/>
      <c r="AK57" s="37">
        <v>12</v>
      </c>
      <c r="AL57" s="37"/>
      <c r="AM57" s="37"/>
      <c r="AN57" s="37"/>
      <c r="AO57" s="37"/>
      <c r="AP57" s="37"/>
      <c r="AQ57" s="37"/>
    </row>
    <row r="58" spans="1:43" x14ac:dyDescent="0.25">
      <c r="A58" s="35" t="s">
        <v>88</v>
      </c>
      <c r="B58" t="s">
        <v>89</v>
      </c>
      <c r="C58" s="35" t="s">
        <v>223</v>
      </c>
      <c r="D58" s="37"/>
      <c r="E58" s="37">
        <v>46</v>
      </c>
      <c r="F58" s="37"/>
      <c r="G58" s="37">
        <v>35</v>
      </c>
      <c r="H58" s="37"/>
      <c r="I58" s="37"/>
      <c r="J58" s="37"/>
      <c r="K58" s="37"/>
      <c r="L58" s="37"/>
      <c r="M58" s="37"/>
      <c r="N58" s="37"/>
      <c r="O58" s="37">
        <v>79</v>
      </c>
      <c r="P58" s="37"/>
      <c r="Q58" s="37">
        <v>32</v>
      </c>
      <c r="R58" s="37"/>
      <c r="S58" s="37"/>
      <c r="T58" s="37"/>
      <c r="U58" s="37"/>
      <c r="V58" s="37"/>
      <c r="W58" s="37"/>
      <c r="X58" s="37"/>
      <c r="Y58" s="37">
        <v>99</v>
      </c>
      <c r="Z58" s="37"/>
      <c r="AA58" s="37">
        <v>43</v>
      </c>
      <c r="AB58" s="37"/>
      <c r="AC58" s="37"/>
      <c r="AD58" s="37"/>
      <c r="AE58" s="37"/>
      <c r="AF58" s="37"/>
      <c r="AG58" s="37"/>
      <c r="AH58" s="37"/>
      <c r="AI58" s="37">
        <v>136</v>
      </c>
      <c r="AJ58" s="37"/>
      <c r="AK58" s="37">
        <v>39</v>
      </c>
      <c r="AL58" s="37"/>
      <c r="AM58" s="37"/>
      <c r="AN58" s="37"/>
      <c r="AO58" s="37"/>
      <c r="AP58" s="37"/>
      <c r="AQ58" s="37"/>
    </row>
    <row r="59" spans="1:43" x14ac:dyDescent="0.25">
      <c r="A59" s="35" t="s">
        <v>90</v>
      </c>
      <c r="B59" t="s">
        <v>91</v>
      </c>
      <c r="C59" s="35" t="s">
        <v>225</v>
      </c>
      <c r="D59" s="37"/>
      <c r="E59" s="37">
        <v>4</v>
      </c>
      <c r="F59" s="37"/>
      <c r="G59" s="37">
        <v>44</v>
      </c>
      <c r="H59" s="37"/>
      <c r="I59" s="37"/>
      <c r="J59" s="37"/>
      <c r="K59" s="37"/>
      <c r="L59" s="37"/>
      <c r="M59" s="37"/>
      <c r="N59" s="37"/>
      <c r="O59" s="37">
        <v>6</v>
      </c>
      <c r="P59" s="37"/>
      <c r="Q59" s="37">
        <v>47</v>
      </c>
      <c r="R59" s="37"/>
      <c r="S59" s="37"/>
      <c r="T59" s="37"/>
      <c r="U59" s="37"/>
      <c r="V59" s="37"/>
      <c r="W59" s="37"/>
      <c r="X59" s="37"/>
      <c r="Y59" s="37">
        <v>21</v>
      </c>
      <c r="Z59" s="37"/>
      <c r="AA59" s="37">
        <v>42</v>
      </c>
      <c r="AB59" s="37"/>
      <c r="AC59" s="37"/>
      <c r="AD59" s="37"/>
      <c r="AE59" s="37"/>
      <c r="AF59" s="37"/>
      <c r="AG59" s="37"/>
      <c r="AH59" s="37"/>
      <c r="AI59" s="37">
        <v>17</v>
      </c>
      <c r="AJ59" s="37"/>
      <c r="AK59" s="37">
        <v>35</v>
      </c>
      <c r="AL59" s="37"/>
      <c r="AM59" s="37"/>
      <c r="AN59" s="37"/>
      <c r="AO59" s="37"/>
      <c r="AP59" s="37"/>
      <c r="AQ59" s="37"/>
    </row>
    <row r="60" spans="1:43" x14ac:dyDescent="0.25">
      <c r="A60" s="35" t="s">
        <v>90</v>
      </c>
      <c r="B60" t="s">
        <v>91</v>
      </c>
      <c r="C60" s="35" t="s">
        <v>224</v>
      </c>
      <c r="D60" s="37"/>
      <c r="E60" s="37">
        <v>12</v>
      </c>
      <c r="F60" s="37">
        <v>8</v>
      </c>
      <c r="G60" s="37">
        <v>5</v>
      </c>
      <c r="H60" s="37"/>
      <c r="I60" s="37"/>
      <c r="J60" s="37"/>
      <c r="K60" s="37"/>
      <c r="L60" s="37"/>
      <c r="M60" s="37"/>
      <c r="N60" s="37"/>
      <c r="O60" s="37">
        <v>6</v>
      </c>
      <c r="P60" s="37">
        <v>13</v>
      </c>
      <c r="Q60" s="37">
        <v>4</v>
      </c>
      <c r="R60" s="37"/>
      <c r="S60" s="37"/>
      <c r="T60" s="37"/>
      <c r="U60" s="37"/>
      <c r="V60" s="37"/>
      <c r="W60" s="37"/>
      <c r="X60" s="37"/>
      <c r="Y60" s="37">
        <v>14</v>
      </c>
      <c r="Z60" s="37">
        <v>12</v>
      </c>
      <c r="AA60" s="37">
        <v>7</v>
      </c>
      <c r="AB60" s="37"/>
      <c r="AC60" s="37"/>
      <c r="AD60" s="37"/>
      <c r="AE60" s="37"/>
      <c r="AF60" s="37"/>
      <c r="AG60" s="37"/>
      <c r="AH60" s="37"/>
      <c r="AI60" s="37">
        <v>19</v>
      </c>
      <c r="AJ60" s="37">
        <v>9</v>
      </c>
      <c r="AK60" s="37">
        <v>10</v>
      </c>
      <c r="AL60" s="37"/>
      <c r="AM60" s="37"/>
      <c r="AN60" s="37"/>
      <c r="AO60" s="37"/>
      <c r="AP60" s="37"/>
      <c r="AQ60" s="37"/>
    </row>
    <row r="61" spans="1:43" x14ac:dyDescent="0.25">
      <c r="A61" s="35" t="s">
        <v>90</v>
      </c>
      <c r="B61" t="s">
        <v>91</v>
      </c>
      <c r="C61" s="35" t="s">
        <v>223</v>
      </c>
      <c r="D61" s="37"/>
      <c r="E61" s="37">
        <v>24</v>
      </c>
      <c r="F61" s="37"/>
      <c r="G61" s="37">
        <v>13</v>
      </c>
      <c r="H61" s="37"/>
      <c r="I61" s="37"/>
      <c r="J61" s="37"/>
      <c r="K61" s="37"/>
      <c r="L61" s="37"/>
      <c r="M61" s="37"/>
      <c r="N61" s="37"/>
      <c r="O61" s="37">
        <v>16</v>
      </c>
      <c r="P61" s="37"/>
      <c r="Q61" s="37">
        <v>26</v>
      </c>
      <c r="R61" s="37"/>
      <c r="S61" s="37"/>
      <c r="T61" s="37"/>
      <c r="U61" s="37"/>
      <c r="V61" s="37"/>
      <c r="W61" s="37"/>
      <c r="X61" s="37"/>
      <c r="Y61" s="37">
        <v>21</v>
      </c>
      <c r="Z61" s="37"/>
      <c r="AA61" s="37">
        <v>17</v>
      </c>
      <c r="AB61" s="37"/>
      <c r="AC61" s="37"/>
      <c r="AD61" s="37"/>
      <c r="AE61" s="37"/>
      <c r="AF61" s="37"/>
      <c r="AG61" s="37"/>
      <c r="AH61" s="37"/>
      <c r="AI61" s="37">
        <v>23</v>
      </c>
      <c r="AJ61" s="37"/>
      <c r="AK61" s="37">
        <v>19</v>
      </c>
      <c r="AL61" s="37"/>
      <c r="AM61" s="37"/>
      <c r="AN61" s="37"/>
      <c r="AO61" s="37"/>
      <c r="AP61" s="37"/>
      <c r="AQ61" s="37"/>
    </row>
    <row r="62" spans="1:43" x14ac:dyDescent="0.25">
      <c r="A62" s="35" t="s">
        <v>92</v>
      </c>
      <c r="B62" t="s">
        <v>93</v>
      </c>
      <c r="C62" s="35" t="s">
        <v>225</v>
      </c>
      <c r="D62" s="37"/>
      <c r="E62" s="37">
        <v>2</v>
      </c>
      <c r="F62" s="37"/>
      <c r="G62" s="37">
        <v>25</v>
      </c>
      <c r="H62" s="37"/>
      <c r="I62" s="37"/>
      <c r="J62" s="37"/>
      <c r="K62" s="37"/>
      <c r="L62" s="37"/>
      <c r="M62" s="37"/>
      <c r="N62" s="37"/>
      <c r="O62" s="37">
        <v>2</v>
      </c>
      <c r="P62" s="37"/>
      <c r="Q62" s="37">
        <v>28</v>
      </c>
      <c r="R62" s="37"/>
      <c r="S62" s="37"/>
      <c r="T62" s="37"/>
      <c r="U62" s="37"/>
      <c r="V62" s="37"/>
      <c r="W62" s="37"/>
      <c r="X62" s="37">
        <v>2</v>
      </c>
      <c r="Y62" s="37">
        <v>2</v>
      </c>
      <c r="Z62" s="37"/>
      <c r="AA62" s="37">
        <v>10</v>
      </c>
      <c r="AB62" s="37"/>
      <c r="AC62" s="37"/>
      <c r="AD62" s="37"/>
      <c r="AE62" s="37"/>
      <c r="AF62" s="37"/>
      <c r="AG62" s="37"/>
      <c r="AH62" s="37">
        <v>1</v>
      </c>
      <c r="AI62" s="37">
        <v>2</v>
      </c>
      <c r="AJ62" s="37"/>
      <c r="AK62" s="37">
        <v>11</v>
      </c>
      <c r="AL62" s="37"/>
      <c r="AM62" s="37"/>
      <c r="AN62" s="37"/>
      <c r="AO62" s="37"/>
      <c r="AP62" s="37"/>
      <c r="AQ62" s="37"/>
    </row>
    <row r="63" spans="1:43" x14ac:dyDescent="0.25">
      <c r="A63" s="35" t="s">
        <v>92</v>
      </c>
      <c r="B63" t="s">
        <v>93</v>
      </c>
      <c r="C63" s="35" t="s">
        <v>224</v>
      </c>
      <c r="D63" s="37"/>
      <c r="E63" s="37">
        <v>3</v>
      </c>
      <c r="F63" s="37"/>
      <c r="G63" s="37">
        <v>3</v>
      </c>
      <c r="H63" s="37"/>
      <c r="I63" s="37"/>
      <c r="J63" s="37"/>
      <c r="K63" s="37"/>
      <c r="L63" s="37"/>
      <c r="M63" s="37"/>
      <c r="N63" s="37"/>
      <c r="O63" s="37"/>
      <c r="P63" s="37"/>
      <c r="Q63" s="37">
        <v>3</v>
      </c>
      <c r="R63" s="37"/>
      <c r="S63" s="37"/>
      <c r="T63" s="37"/>
      <c r="U63" s="37"/>
      <c r="V63" s="37"/>
      <c r="W63" s="37"/>
      <c r="X63" s="37"/>
      <c r="Y63" s="37"/>
      <c r="Z63" s="37"/>
      <c r="AA63" s="37">
        <v>4</v>
      </c>
      <c r="AB63" s="37"/>
      <c r="AC63" s="37"/>
      <c r="AD63" s="37"/>
      <c r="AE63" s="37"/>
      <c r="AF63" s="37"/>
      <c r="AG63" s="37"/>
      <c r="AH63" s="37"/>
      <c r="AI63" s="37"/>
      <c r="AJ63" s="37"/>
      <c r="AK63" s="37">
        <v>2</v>
      </c>
      <c r="AL63" s="37"/>
      <c r="AM63" s="37"/>
      <c r="AN63" s="37"/>
      <c r="AO63" s="37"/>
      <c r="AP63" s="37"/>
      <c r="AQ63" s="37"/>
    </row>
    <row r="64" spans="1:43" x14ac:dyDescent="0.25">
      <c r="A64" s="35" t="s">
        <v>92</v>
      </c>
      <c r="B64" t="s">
        <v>93</v>
      </c>
      <c r="C64" s="35" t="s">
        <v>223</v>
      </c>
      <c r="D64" s="37"/>
      <c r="E64" s="37">
        <v>1</v>
      </c>
      <c r="F64" s="37"/>
      <c r="G64" s="37">
        <v>13</v>
      </c>
      <c r="H64" s="37"/>
      <c r="I64" s="37"/>
      <c r="J64" s="37"/>
      <c r="K64" s="37"/>
      <c r="L64" s="37"/>
      <c r="M64" s="37"/>
      <c r="N64" s="37">
        <v>5</v>
      </c>
      <c r="O64" s="37">
        <v>4</v>
      </c>
      <c r="P64" s="37"/>
      <c r="Q64" s="37">
        <v>13</v>
      </c>
      <c r="R64" s="37"/>
      <c r="S64" s="37"/>
      <c r="T64" s="37"/>
      <c r="U64" s="37"/>
      <c r="V64" s="37"/>
      <c r="W64" s="37"/>
      <c r="X64" s="37">
        <v>24</v>
      </c>
      <c r="Y64" s="37">
        <v>5</v>
      </c>
      <c r="Z64" s="37"/>
      <c r="AA64" s="37">
        <v>7</v>
      </c>
      <c r="AB64" s="37"/>
      <c r="AC64" s="37"/>
      <c r="AD64" s="37"/>
      <c r="AE64" s="37"/>
      <c r="AF64" s="37"/>
      <c r="AG64" s="37"/>
      <c r="AH64" s="37">
        <v>6</v>
      </c>
      <c r="AI64" s="37">
        <v>2</v>
      </c>
      <c r="AJ64" s="37"/>
      <c r="AK64" s="37">
        <v>8</v>
      </c>
      <c r="AL64" s="37"/>
      <c r="AM64" s="37"/>
      <c r="AN64" s="37"/>
      <c r="AO64" s="37"/>
      <c r="AP64" s="37"/>
      <c r="AQ64" s="37"/>
    </row>
    <row r="65" spans="1:43" x14ac:dyDescent="0.25">
      <c r="A65" s="35" t="s">
        <v>94</v>
      </c>
      <c r="B65" t="s">
        <v>95</v>
      </c>
      <c r="C65" s="35" t="s">
        <v>225</v>
      </c>
      <c r="D65" s="37"/>
      <c r="E65" s="37"/>
      <c r="F65" s="37"/>
      <c r="G65" s="37">
        <v>69</v>
      </c>
      <c r="H65" s="37"/>
      <c r="I65" s="37"/>
      <c r="J65" s="37"/>
      <c r="K65" s="37"/>
      <c r="L65" s="37"/>
      <c r="M65" s="37"/>
      <c r="N65" s="37"/>
      <c r="O65" s="37">
        <v>2</v>
      </c>
      <c r="P65" s="37"/>
      <c r="Q65" s="37">
        <v>75</v>
      </c>
      <c r="R65" s="37"/>
      <c r="S65" s="37"/>
      <c r="T65" s="37"/>
      <c r="U65" s="37"/>
      <c r="V65" s="37"/>
      <c r="W65" s="37"/>
      <c r="X65" s="37"/>
      <c r="Y65" s="37">
        <v>4</v>
      </c>
      <c r="Z65" s="37"/>
      <c r="AA65" s="37">
        <v>76</v>
      </c>
      <c r="AB65" s="37"/>
      <c r="AC65" s="37"/>
      <c r="AD65" s="37"/>
      <c r="AE65" s="37"/>
      <c r="AF65" s="37"/>
      <c r="AG65" s="37"/>
      <c r="AH65" s="37"/>
      <c r="AI65" s="37">
        <v>4</v>
      </c>
      <c r="AJ65" s="37"/>
      <c r="AK65" s="37">
        <v>61</v>
      </c>
      <c r="AL65" s="37"/>
      <c r="AM65" s="37"/>
      <c r="AN65" s="37"/>
      <c r="AO65" s="37"/>
      <c r="AP65" s="37"/>
      <c r="AQ65" s="37"/>
    </row>
    <row r="66" spans="1:43" x14ac:dyDescent="0.25">
      <c r="A66" s="35" t="s">
        <v>94</v>
      </c>
      <c r="B66" t="s">
        <v>95</v>
      </c>
      <c r="C66" s="35" t="s">
        <v>224</v>
      </c>
      <c r="D66" s="37"/>
      <c r="E66" s="37">
        <v>10</v>
      </c>
      <c r="F66" s="37"/>
      <c r="G66" s="37">
        <v>5</v>
      </c>
      <c r="H66" s="37"/>
      <c r="I66" s="37"/>
      <c r="J66" s="37"/>
      <c r="K66" s="37"/>
      <c r="L66" s="37"/>
      <c r="M66" s="37"/>
      <c r="N66" s="37"/>
      <c r="O66" s="37">
        <v>6</v>
      </c>
      <c r="P66" s="37"/>
      <c r="Q66" s="37">
        <v>8</v>
      </c>
      <c r="R66" s="37"/>
      <c r="S66" s="37"/>
      <c r="T66" s="37"/>
      <c r="U66" s="37"/>
      <c r="V66" s="37"/>
      <c r="W66" s="37"/>
      <c r="X66" s="37"/>
      <c r="Y66" s="37">
        <v>7</v>
      </c>
      <c r="Z66" s="37"/>
      <c r="AA66" s="37">
        <v>12</v>
      </c>
      <c r="AB66" s="37"/>
      <c r="AC66" s="37"/>
      <c r="AD66" s="37"/>
      <c r="AE66" s="37"/>
      <c r="AF66" s="37"/>
      <c r="AG66" s="37"/>
      <c r="AH66" s="37"/>
      <c r="AI66" s="37">
        <v>17</v>
      </c>
      <c r="AJ66" s="37"/>
      <c r="AK66" s="37">
        <v>12</v>
      </c>
      <c r="AL66" s="37"/>
      <c r="AM66" s="37"/>
      <c r="AN66" s="37"/>
      <c r="AO66" s="37"/>
      <c r="AP66" s="37"/>
      <c r="AQ66" s="37"/>
    </row>
    <row r="67" spans="1:43" x14ac:dyDescent="0.25">
      <c r="A67" s="35" t="s">
        <v>94</v>
      </c>
      <c r="B67" t="s">
        <v>95</v>
      </c>
      <c r="C67" s="35" t="s">
        <v>223</v>
      </c>
      <c r="D67" s="37"/>
      <c r="E67" s="37">
        <v>1</v>
      </c>
      <c r="F67" s="37"/>
      <c r="G67" s="37">
        <v>5</v>
      </c>
      <c r="H67" s="37"/>
      <c r="I67" s="37"/>
      <c r="J67" s="37"/>
      <c r="K67" s="37"/>
      <c r="L67" s="37"/>
      <c r="M67" s="37"/>
      <c r="N67" s="37">
        <v>15</v>
      </c>
      <c r="O67" s="37">
        <v>2</v>
      </c>
      <c r="P67" s="37"/>
      <c r="Q67" s="37">
        <v>11</v>
      </c>
      <c r="R67" s="37"/>
      <c r="S67" s="37"/>
      <c r="T67" s="37"/>
      <c r="U67" s="37"/>
      <c r="V67" s="37"/>
      <c r="W67" s="37"/>
      <c r="X67" s="37"/>
      <c r="Y67" s="37"/>
      <c r="Z67" s="37"/>
      <c r="AA67" s="37">
        <v>19</v>
      </c>
      <c r="AB67" s="37"/>
      <c r="AC67" s="37"/>
      <c r="AD67" s="37"/>
      <c r="AE67" s="37"/>
      <c r="AF67" s="37"/>
      <c r="AG67" s="37"/>
      <c r="AH67" s="37"/>
      <c r="AI67" s="37"/>
      <c r="AJ67" s="37"/>
      <c r="AK67" s="37">
        <v>18</v>
      </c>
      <c r="AL67" s="37"/>
      <c r="AM67" s="37"/>
      <c r="AN67" s="37"/>
      <c r="AO67" s="37"/>
      <c r="AP67" s="37"/>
      <c r="AQ67" s="37"/>
    </row>
    <row r="68" spans="1:43" x14ac:dyDescent="0.25">
      <c r="A68" s="35" t="s">
        <v>96</v>
      </c>
      <c r="B68" t="s">
        <v>97</v>
      </c>
      <c r="C68" s="35" t="s">
        <v>225</v>
      </c>
      <c r="D68" s="37"/>
      <c r="E68" s="37">
        <v>7</v>
      </c>
      <c r="F68" s="37"/>
      <c r="G68" s="37">
        <v>108</v>
      </c>
      <c r="H68" s="37"/>
      <c r="I68" s="37"/>
      <c r="J68" s="37"/>
      <c r="K68" s="37"/>
      <c r="L68" s="37"/>
      <c r="M68" s="37"/>
      <c r="N68" s="37"/>
      <c r="O68" s="37">
        <v>14</v>
      </c>
      <c r="P68" s="37"/>
      <c r="Q68" s="37">
        <v>140</v>
      </c>
      <c r="R68" s="37"/>
      <c r="S68" s="37"/>
      <c r="T68" s="37"/>
      <c r="U68" s="37"/>
      <c r="V68" s="37"/>
      <c r="W68" s="37"/>
      <c r="X68" s="37"/>
      <c r="Y68" s="37">
        <v>10</v>
      </c>
      <c r="Z68" s="37"/>
      <c r="AA68" s="37">
        <v>151</v>
      </c>
      <c r="AB68" s="37"/>
      <c r="AC68" s="37"/>
      <c r="AD68" s="37"/>
      <c r="AE68" s="37"/>
      <c r="AF68" s="37"/>
      <c r="AG68" s="37"/>
      <c r="AH68" s="37"/>
      <c r="AI68" s="37">
        <v>14</v>
      </c>
      <c r="AJ68" s="37"/>
      <c r="AK68" s="37">
        <v>154</v>
      </c>
      <c r="AL68" s="37"/>
      <c r="AM68" s="37"/>
      <c r="AN68" s="37"/>
      <c r="AO68" s="37"/>
      <c r="AP68" s="37"/>
      <c r="AQ68" s="37"/>
    </row>
    <row r="69" spans="1:43" x14ac:dyDescent="0.25">
      <c r="A69" s="35" t="s">
        <v>96</v>
      </c>
      <c r="B69" t="s">
        <v>97</v>
      </c>
      <c r="C69" s="35" t="s">
        <v>224</v>
      </c>
      <c r="D69" s="37">
        <v>5</v>
      </c>
      <c r="E69" s="37">
        <v>35</v>
      </c>
      <c r="F69" s="37">
        <v>1</v>
      </c>
      <c r="G69" s="37">
        <v>69</v>
      </c>
      <c r="H69" s="37"/>
      <c r="I69" s="37"/>
      <c r="J69" s="37"/>
      <c r="K69" s="37"/>
      <c r="L69" s="37"/>
      <c r="M69" s="37"/>
      <c r="N69" s="37">
        <v>3</v>
      </c>
      <c r="O69" s="37">
        <v>33</v>
      </c>
      <c r="P69" s="37"/>
      <c r="Q69" s="37">
        <v>95</v>
      </c>
      <c r="R69" s="37"/>
      <c r="S69" s="37"/>
      <c r="T69" s="37"/>
      <c r="U69" s="37"/>
      <c r="V69" s="37"/>
      <c r="W69" s="37"/>
      <c r="X69" s="37">
        <v>9</v>
      </c>
      <c r="Y69" s="37">
        <v>30</v>
      </c>
      <c r="Z69" s="37">
        <v>4</v>
      </c>
      <c r="AA69" s="37">
        <v>97</v>
      </c>
      <c r="AB69" s="37"/>
      <c r="AC69" s="37"/>
      <c r="AD69" s="37"/>
      <c r="AE69" s="37"/>
      <c r="AF69" s="37"/>
      <c r="AG69" s="37"/>
      <c r="AH69" s="37">
        <v>11</v>
      </c>
      <c r="AI69" s="37">
        <v>8</v>
      </c>
      <c r="AJ69" s="37">
        <v>4</v>
      </c>
      <c r="AK69" s="37">
        <v>96</v>
      </c>
      <c r="AL69" s="37"/>
      <c r="AM69" s="37"/>
      <c r="AN69" s="37"/>
      <c r="AO69" s="37"/>
      <c r="AP69" s="37"/>
      <c r="AQ69" s="37"/>
    </row>
    <row r="70" spans="1:43" x14ac:dyDescent="0.25">
      <c r="A70" s="35" t="s">
        <v>96</v>
      </c>
      <c r="B70" t="s">
        <v>97</v>
      </c>
      <c r="C70" s="35" t="s">
        <v>223</v>
      </c>
      <c r="D70" s="37"/>
      <c r="E70" s="37">
        <v>1</v>
      </c>
      <c r="F70" s="37"/>
      <c r="G70" s="37">
        <v>42</v>
      </c>
      <c r="H70" s="37"/>
      <c r="I70" s="37"/>
      <c r="J70" s="37"/>
      <c r="K70" s="37"/>
      <c r="L70" s="37"/>
      <c r="M70" s="37"/>
      <c r="N70" s="37"/>
      <c r="O70" s="37">
        <v>31</v>
      </c>
      <c r="P70" s="37"/>
      <c r="Q70" s="37">
        <v>83</v>
      </c>
      <c r="R70" s="37"/>
      <c r="S70" s="37"/>
      <c r="T70" s="37"/>
      <c r="U70" s="37"/>
      <c r="V70" s="37"/>
      <c r="W70" s="37"/>
      <c r="X70" s="37"/>
      <c r="Y70" s="37">
        <v>10</v>
      </c>
      <c r="Z70" s="37"/>
      <c r="AA70" s="37">
        <v>80</v>
      </c>
      <c r="AB70" s="37"/>
      <c r="AC70" s="37"/>
      <c r="AD70" s="37"/>
      <c r="AE70" s="37"/>
      <c r="AF70" s="37"/>
      <c r="AG70" s="37"/>
      <c r="AH70" s="37">
        <v>16</v>
      </c>
      <c r="AI70" s="37">
        <v>2</v>
      </c>
      <c r="AJ70" s="37"/>
      <c r="AK70" s="37">
        <v>92</v>
      </c>
      <c r="AL70" s="37"/>
      <c r="AM70" s="37"/>
      <c r="AN70" s="37"/>
      <c r="AO70" s="37"/>
      <c r="AP70" s="37"/>
      <c r="AQ70" s="37"/>
    </row>
    <row r="71" spans="1:43" x14ac:dyDescent="0.25">
      <c r="A71" s="35" t="s">
        <v>98</v>
      </c>
      <c r="B71" t="s">
        <v>99</v>
      </c>
      <c r="C71" s="35" t="s">
        <v>225</v>
      </c>
      <c r="D71" s="37"/>
      <c r="E71" s="37">
        <v>25</v>
      </c>
      <c r="F71" s="37"/>
      <c r="G71" s="37">
        <v>87</v>
      </c>
      <c r="H71" s="37"/>
      <c r="I71" s="37"/>
      <c r="J71" s="37"/>
      <c r="K71" s="37"/>
      <c r="L71" s="37"/>
      <c r="M71" s="37"/>
      <c r="N71" s="37"/>
      <c r="O71" s="37">
        <v>25</v>
      </c>
      <c r="P71" s="37"/>
      <c r="Q71" s="37">
        <v>99</v>
      </c>
      <c r="R71" s="37"/>
      <c r="S71" s="37"/>
      <c r="T71" s="37"/>
      <c r="U71" s="37"/>
      <c r="V71" s="37"/>
      <c r="W71" s="37"/>
      <c r="X71" s="37"/>
      <c r="Y71" s="37">
        <v>38</v>
      </c>
      <c r="Z71" s="37"/>
      <c r="AA71" s="37">
        <v>133</v>
      </c>
      <c r="AB71" s="37"/>
      <c r="AC71" s="37"/>
      <c r="AD71" s="37"/>
      <c r="AE71" s="37"/>
      <c r="AF71" s="37"/>
      <c r="AG71" s="37"/>
      <c r="AH71" s="37"/>
      <c r="AI71" s="37">
        <v>32</v>
      </c>
      <c r="AJ71" s="37"/>
      <c r="AK71" s="37">
        <v>162</v>
      </c>
      <c r="AL71" s="37"/>
      <c r="AM71" s="37"/>
      <c r="AN71" s="37"/>
      <c r="AO71" s="37"/>
      <c r="AP71" s="37"/>
      <c r="AQ71" s="37"/>
    </row>
    <row r="72" spans="1:43" x14ac:dyDescent="0.25">
      <c r="A72" s="35" t="s">
        <v>98</v>
      </c>
      <c r="B72" t="s">
        <v>99</v>
      </c>
      <c r="C72" s="35" t="s">
        <v>224</v>
      </c>
      <c r="D72" s="37"/>
      <c r="E72" s="37">
        <v>12</v>
      </c>
      <c r="F72" s="37"/>
      <c r="G72" s="37">
        <v>7</v>
      </c>
      <c r="H72" s="37"/>
      <c r="I72" s="37"/>
      <c r="J72" s="37"/>
      <c r="K72" s="37"/>
      <c r="L72" s="37"/>
      <c r="M72" s="37"/>
      <c r="N72" s="37"/>
      <c r="O72" s="37">
        <v>6</v>
      </c>
      <c r="P72" s="37"/>
      <c r="Q72" s="37">
        <v>14</v>
      </c>
      <c r="R72" s="37"/>
      <c r="S72" s="37"/>
      <c r="T72" s="37"/>
      <c r="U72" s="37"/>
      <c r="V72" s="37"/>
      <c r="W72" s="37"/>
      <c r="X72" s="37"/>
      <c r="Y72" s="37">
        <v>28</v>
      </c>
      <c r="Z72" s="37"/>
      <c r="AA72" s="37">
        <v>16</v>
      </c>
      <c r="AB72" s="37"/>
      <c r="AC72" s="37"/>
      <c r="AD72" s="37"/>
      <c r="AE72" s="37"/>
      <c r="AF72" s="37"/>
      <c r="AG72" s="37"/>
      <c r="AH72" s="37"/>
      <c r="AI72" s="37">
        <v>13</v>
      </c>
      <c r="AJ72" s="37"/>
      <c r="AK72" s="37">
        <v>20</v>
      </c>
      <c r="AL72" s="37"/>
      <c r="AM72" s="37"/>
      <c r="AN72" s="37"/>
      <c r="AO72" s="37"/>
      <c r="AP72" s="37"/>
      <c r="AQ72" s="37"/>
    </row>
    <row r="73" spans="1:43" x14ac:dyDescent="0.25">
      <c r="A73" s="35" t="s">
        <v>98</v>
      </c>
      <c r="B73" t="s">
        <v>99</v>
      </c>
      <c r="C73" s="35" t="s">
        <v>223</v>
      </c>
      <c r="D73" s="37">
        <v>14</v>
      </c>
      <c r="E73" s="37">
        <v>8</v>
      </c>
      <c r="F73" s="37"/>
      <c r="G73" s="37">
        <v>36</v>
      </c>
      <c r="H73" s="37"/>
      <c r="I73" s="37"/>
      <c r="J73" s="37"/>
      <c r="K73" s="37"/>
      <c r="L73" s="37"/>
      <c r="M73" s="37"/>
      <c r="N73" s="37">
        <v>7</v>
      </c>
      <c r="O73" s="37">
        <v>12</v>
      </c>
      <c r="P73" s="37"/>
      <c r="Q73" s="37">
        <v>46</v>
      </c>
      <c r="R73" s="37"/>
      <c r="S73" s="37"/>
      <c r="T73" s="37"/>
      <c r="U73" s="37"/>
      <c r="V73" s="37"/>
      <c r="W73" s="37"/>
      <c r="X73" s="37">
        <v>23</v>
      </c>
      <c r="Y73" s="37">
        <v>22</v>
      </c>
      <c r="Z73" s="37"/>
      <c r="AA73" s="37">
        <v>47</v>
      </c>
      <c r="AB73" s="37"/>
      <c r="AC73" s="37"/>
      <c r="AD73" s="37"/>
      <c r="AE73" s="37"/>
      <c r="AF73" s="37"/>
      <c r="AG73" s="37"/>
      <c r="AH73" s="37">
        <v>30</v>
      </c>
      <c r="AI73" s="37">
        <v>22</v>
      </c>
      <c r="AJ73" s="37"/>
      <c r="AK73" s="37">
        <v>51</v>
      </c>
      <c r="AL73" s="37"/>
      <c r="AM73" s="37"/>
      <c r="AN73" s="37"/>
      <c r="AO73" s="37"/>
      <c r="AP73" s="37"/>
      <c r="AQ73" s="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S47"/>
  <sheetViews>
    <sheetView workbookViewId="0">
      <selection activeCell="A3" sqref="A3"/>
    </sheetView>
  </sheetViews>
  <sheetFormatPr defaultColWidth="9.140625" defaultRowHeight="15" x14ac:dyDescent="0.25"/>
  <cols>
    <col min="1" max="1" width="47.42578125" style="11" bestFit="1" customWidth="1"/>
    <col min="2" max="2" width="14.140625" customWidth="1"/>
    <col min="3" max="3" width="2.7109375" style="1" customWidth="1"/>
    <col min="4" max="4" width="14.140625" style="37" customWidth="1"/>
    <col min="5" max="5" width="14.140625" customWidth="1"/>
    <col min="6" max="6" width="2.7109375" style="1" customWidth="1"/>
    <col min="7" max="7" width="14.140625" style="16" customWidth="1"/>
    <col min="8" max="8" width="2.7109375" style="1" customWidth="1"/>
    <col min="9" max="9" width="12.7109375" style="238" customWidth="1"/>
    <col min="10" max="11" width="14.140625" customWidth="1"/>
    <col min="12" max="12" width="2.7109375" style="1" customWidth="1"/>
    <col min="13" max="13" width="14.140625" style="453" customWidth="1"/>
    <col min="14" max="14" width="2.7109375" style="1" customWidth="1"/>
    <col min="15" max="15" width="14.140625" customWidth="1"/>
    <col min="16" max="16" width="2.7109375" style="1" customWidth="1"/>
    <col min="17" max="18" width="14.140625" style="453" customWidth="1"/>
    <col min="19" max="19" width="14.140625" customWidth="1"/>
    <col min="20" max="20" width="6.42578125" style="1" customWidth="1"/>
    <col min="21" max="21" width="14.140625" style="1" customWidth="1"/>
    <col min="22" max="22" width="6.42578125" style="1" customWidth="1"/>
    <col min="23" max="23" width="7.7109375" style="1" customWidth="1"/>
    <col min="24" max="16384" width="9.140625" style="1"/>
  </cols>
  <sheetData>
    <row r="1" spans="1:19" x14ac:dyDescent="0.25">
      <c r="A1" s="180" t="str">
        <f>'FY16 I&amp;G Distribution'!A1</f>
        <v>NM I&amp;G Funding Formula FY16 v9.6 Final 2014-11-03</v>
      </c>
      <c r="C1" s="16"/>
      <c r="D1" s="16"/>
      <c r="E1" s="16"/>
      <c r="F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9" ht="16.5" customHeight="1" x14ac:dyDescent="0.25">
      <c r="A2" s="4">
        <f>'FY16 I&amp;G Distribution'!A2</f>
        <v>41946</v>
      </c>
      <c r="B2" s="1"/>
      <c r="C2" s="16"/>
      <c r="D2" s="16"/>
      <c r="E2" s="16"/>
      <c r="F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9" ht="16.5" customHeight="1" thickBot="1" x14ac:dyDescent="0.3">
      <c r="A3" s="4"/>
      <c r="B3" s="1"/>
      <c r="D3" s="16"/>
      <c r="E3" s="16"/>
      <c r="F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9" ht="79.5" thickBot="1" x14ac:dyDescent="0.3">
      <c r="A4" s="637" t="s">
        <v>0</v>
      </c>
      <c r="B4" s="473" t="s">
        <v>101</v>
      </c>
      <c r="D4" s="485" t="s">
        <v>127</v>
      </c>
      <c r="E4" s="486" t="s">
        <v>132</v>
      </c>
      <c r="G4" s="497" t="s">
        <v>366</v>
      </c>
      <c r="I4" s="448" t="s">
        <v>371</v>
      </c>
      <c r="J4" s="500" t="s">
        <v>362</v>
      </c>
      <c r="K4" s="501" t="s">
        <v>372</v>
      </c>
      <c r="M4" s="449" t="s">
        <v>370</v>
      </c>
      <c r="O4" s="514" t="s">
        <v>437</v>
      </c>
      <c r="Q4" s="449" t="s">
        <v>373</v>
      </c>
      <c r="R4" s="458" t="s">
        <v>125</v>
      </c>
      <c r="S4" s="471" t="s">
        <v>358</v>
      </c>
    </row>
    <row r="5" spans="1:19" ht="15.75" x14ac:dyDescent="0.25">
      <c r="A5" s="450" t="s">
        <v>1</v>
      </c>
      <c r="B5" s="475">
        <f>B10+B16+B35</f>
        <v>608900400</v>
      </c>
      <c r="D5" s="487">
        <f>D10+D16+D35</f>
        <v>-49929700</v>
      </c>
      <c r="E5" s="488">
        <f>E10+E16+E35</f>
        <v>558970700</v>
      </c>
      <c r="G5" s="502">
        <f>G10+G16+G35</f>
        <v>62108400</v>
      </c>
      <c r="I5" s="239"/>
      <c r="J5" s="174">
        <f t="shared" ref="J5:K5" si="0">J10+J16+J35</f>
        <v>804700</v>
      </c>
      <c r="K5" s="503">
        <f t="shared" si="0"/>
        <v>98454.999999999971</v>
      </c>
      <c r="M5" s="454">
        <f>M10+M16+M35</f>
        <v>621982255</v>
      </c>
      <c r="O5" s="678">
        <f t="shared" ref="O5" si="1">O10+O16+O35</f>
        <v>0</v>
      </c>
      <c r="Q5" s="454">
        <f>Q10+Q16+Q35</f>
        <v>621982255</v>
      </c>
      <c r="R5" s="459">
        <f>R10+R16+R35</f>
        <v>13081855</v>
      </c>
      <c r="S5" s="472">
        <f>R5/B5</f>
        <v>2.1484392192877521E-2</v>
      </c>
    </row>
    <row r="6" spans="1:19" ht="15.75" x14ac:dyDescent="0.25">
      <c r="A6" s="450"/>
      <c r="B6" s="477"/>
      <c r="D6" s="489"/>
      <c r="E6" s="490"/>
      <c r="G6" s="504"/>
      <c r="I6" s="240"/>
      <c r="J6" s="175"/>
      <c r="K6" s="505"/>
      <c r="M6" s="455"/>
      <c r="O6" s="679"/>
      <c r="Q6" s="455"/>
      <c r="R6" s="460"/>
      <c r="S6" s="461"/>
    </row>
    <row r="7" spans="1:19" ht="15.75" x14ac:dyDescent="0.25">
      <c r="A7" s="451" t="s">
        <v>2</v>
      </c>
      <c r="B7" s="479">
        <f>'FY16 I&amp;G Distribution'!B13</f>
        <v>27508300</v>
      </c>
      <c r="D7" s="491">
        <f>'FY16 I&amp;G Distribution'!E13</f>
        <v>-2255700</v>
      </c>
      <c r="E7" s="492">
        <f>B7+D7</f>
        <v>25252600</v>
      </c>
      <c r="G7" s="506">
        <f>'FY16 I&amp;G Distribution'!H13</f>
        <v>2872500</v>
      </c>
      <c r="I7" s="464" t="str">
        <f>'FY16 I&amp;G Distribution'!K13</f>
        <v>Y</v>
      </c>
      <c r="J7" s="275" t="str">
        <f>'FY16 I&amp;G Distribution'!L13</f>
        <v/>
      </c>
      <c r="K7" s="507" t="str">
        <f>'FY16 I&amp;G Distribution'!M13</f>
        <v/>
      </c>
      <c r="M7" s="512">
        <f>SUM(E7,G7,J7,K7)</f>
        <v>28125100</v>
      </c>
      <c r="O7" s="680" t="str">
        <f>'FY16 I&amp;G Distribution'!R13</f>
        <v>-</v>
      </c>
      <c r="Q7" s="512">
        <f>'FY16 I&amp;G Distribution'!T13</f>
        <v>28125100</v>
      </c>
      <c r="R7" s="515">
        <f>Q7-B7</f>
        <v>616800</v>
      </c>
      <c r="S7" s="516">
        <f>R7/B7</f>
        <v>2.2422323444196843E-2</v>
      </c>
    </row>
    <row r="8" spans="1:19" ht="15.75" x14ac:dyDescent="0.25">
      <c r="A8" s="451" t="s">
        <v>3</v>
      </c>
      <c r="B8" s="479">
        <f>'FY16 I&amp;G Distribution'!B14</f>
        <v>118112500</v>
      </c>
      <c r="D8" s="491">
        <f>'FY16 I&amp;G Distribution'!E14</f>
        <v>-9685200</v>
      </c>
      <c r="E8" s="492">
        <f>B8+D8</f>
        <v>108427300</v>
      </c>
      <c r="G8" s="506">
        <f>'FY16 I&amp;G Distribution'!H14</f>
        <v>12225800</v>
      </c>
      <c r="I8" s="464" t="str">
        <f>'FY16 I&amp;G Distribution'!K14</f>
        <v>Y</v>
      </c>
      <c r="J8" s="275" t="str">
        <f>'FY16 I&amp;G Distribution'!L14</f>
        <v/>
      </c>
      <c r="K8" s="507" t="str">
        <f>'FY16 I&amp;G Distribution'!M14</f>
        <v/>
      </c>
      <c r="M8" s="512">
        <f>SUM(E8,G8,J8,K8)</f>
        <v>120653100</v>
      </c>
      <c r="O8" s="680" t="str">
        <f>'FY16 I&amp;G Distribution'!R14</f>
        <v>-</v>
      </c>
      <c r="Q8" s="512">
        <f>'FY16 I&amp;G Distribution'!T14</f>
        <v>120653100</v>
      </c>
      <c r="R8" s="515">
        <f>Q8-B8</f>
        <v>2540600</v>
      </c>
      <c r="S8" s="516">
        <f>R8/B8</f>
        <v>2.151000105831305E-2</v>
      </c>
    </row>
    <row r="9" spans="1:19" ht="16.5" thickBot="1" x14ac:dyDescent="0.3">
      <c r="A9" s="465" t="s">
        <v>4</v>
      </c>
      <c r="B9" s="481">
        <f>'FY16 I&amp;G Distribution'!B15</f>
        <v>189147900</v>
      </c>
      <c r="D9" s="493">
        <f>'FY16 I&amp;G Distribution'!E15</f>
        <v>-15510100</v>
      </c>
      <c r="E9" s="494">
        <f>B9+D9</f>
        <v>173637800</v>
      </c>
      <c r="G9" s="508">
        <f>'FY16 I&amp;G Distribution'!H15</f>
        <v>20040200</v>
      </c>
      <c r="I9" s="468" t="str">
        <f>'FY16 I&amp;G Distribution'!K15</f>
        <v>Y</v>
      </c>
      <c r="J9" s="469" t="str">
        <f>'FY16 I&amp;G Distribution'!L15</f>
        <v/>
      </c>
      <c r="K9" s="509" t="str">
        <f>'FY16 I&amp;G Distribution'!M15</f>
        <v/>
      </c>
      <c r="M9" s="513">
        <f>SUM(E9,G9,J9,K9)</f>
        <v>193678000</v>
      </c>
      <c r="O9" s="681" t="str">
        <f>'FY16 I&amp;G Distribution'!R15</f>
        <v>-</v>
      </c>
      <c r="Q9" s="513">
        <f>'FY16 I&amp;G Distribution'!T15</f>
        <v>193678000</v>
      </c>
      <c r="R9" s="517">
        <f>Q9-B9</f>
        <v>4530100</v>
      </c>
      <c r="S9" s="518">
        <f>R9/B9</f>
        <v>2.3950041211136894E-2</v>
      </c>
    </row>
    <row r="10" spans="1:19" ht="15.75" x14ac:dyDescent="0.25">
      <c r="A10" s="450" t="s">
        <v>5</v>
      </c>
      <c r="B10" s="477">
        <f>SUM(B7:B9)</f>
        <v>334768700</v>
      </c>
      <c r="D10" s="489">
        <f>SUM(D7:D9)</f>
        <v>-27451000</v>
      </c>
      <c r="E10" s="490">
        <f>SUM(E7:E9)</f>
        <v>307317700</v>
      </c>
      <c r="G10" s="504">
        <f>SUM(G7:G9)</f>
        <v>35138500</v>
      </c>
      <c r="I10" s="239"/>
      <c r="J10" s="175">
        <f t="shared" ref="J10:K10" si="2">SUM(J7:J9)</f>
        <v>0</v>
      </c>
      <c r="K10" s="505">
        <f t="shared" si="2"/>
        <v>0</v>
      </c>
      <c r="M10" s="455">
        <f>SUM(M7:M9)</f>
        <v>342456200</v>
      </c>
      <c r="O10" s="679">
        <f t="shared" ref="O10" si="3">SUM(O7:O9)</f>
        <v>0</v>
      </c>
      <c r="Q10" s="455">
        <f>SUM(Q7:Q9)</f>
        <v>342456200</v>
      </c>
      <c r="R10" s="460">
        <f>SUM(R7:R9)</f>
        <v>7687500</v>
      </c>
      <c r="S10" s="463">
        <f>R10/B10</f>
        <v>2.2963616371542501E-2</v>
      </c>
    </row>
    <row r="11" spans="1:19" ht="15.75" x14ac:dyDescent="0.25">
      <c r="A11" s="452"/>
      <c r="B11" s="477"/>
      <c r="D11" s="489"/>
      <c r="E11" s="490"/>
      <c r="G11" s="504"/>
      <c r="I11" s="242"/>
      <c r="J11" s="175"/>
      <c r="K11" s="505"/>
      <c r="M11" s="455"/>
      <c r="O11" s="679"/>
      <c r="Q11" s="455"/>
      <c r="R11" s="460"/>
      <c r="S11" s="519"/>
    </row>
    <row r="12" spans="1:19" ht="15.75" x14ac:dyDescent="0.25">
      <c r="A12" s="451" t="s">
        <v>6</v>
      </c>
      <c r="B12" s="479">
        <f>'FY16 I&amp;G Distribution'!B18</f>
        <v>27540200</v>
      </c>
      <c r="D12" s="491">
        <f>'FY16 I&amp;G Distribution'!E18</f>
        <v>-2258300</v>
      </c>
      <c r="E12" s="492">
        <f>B12+D12</f>
        <v>25281900</v>
      </c>
      <c r="G12" s="506">
        <f>'FY16 I&amp;G Distribution'!H18</f>
        <v>2852800</v>
      </c>
      <c r="I12" s="464" t="str">
        <f>'FY16 I&amp;G Distribution'!K18</f>
        <v>Y</v>
      </c>
      <c r="J12" s="275" t="str">
        <f>'FY16 I&amp;G Distribution'!L18</f>
        <v/>
      </c>
      <c r="K12" s="507" t="str">
        <f>'FY16 I&amp;G Distribution'!M18</f>
        <v/>
      </c>
      <c r="M12" s="512">
        <f>SUM(E12,G12,J12,K12)</f>
        <v>28134700</v>
      </c>
      <c r="O12" s="680" t="str">
        <f>'FY16 I&amp;G Distribution'!R18</f>
        <v>-</v>
      </c>
      <c r="Q12" s="512">
        <f>'FY16 I&amp;G Distribution'!T18</f>
        <v>28134700</v>
      </c>
      <c r="R12" s="515">
        <f>Q12-B12</f>
        <v>594500</v>
      </c>
      <c r="S12" s="516">
        <f>R12/B12</f>
        <v>2.1586626095671056E-2</v>
      </c>
    </row>
    <row r="13" spans="1:19" ht="15.75" x14ac:dyDescent="0.25">
      <c r="A13" s="451" t="s">
        <v>7</v>
      </c>
      <c r="B13" s="479">
        <f>'FY16 I&amp;G Distribution'!B19</f>
        <v>28195600</v>
      </c>
      <c r="D13" s="491">
        <f>'FY16 I&amp;G Distribution'!E19</f>
        <v>-2312000</v>
      </c>
      <c r="E13" s="492">
        <f>B13+D13</f>
        <v>25883600</v>
      </c>
      <c r="G13" s="506">
        <f>'FY16 I&amp;G Distribution'!H19</f>
        <v>2787200</v>
      </c>
      <c r="I13" s="464" t="str">
        <f>'FY16 I&amp;G Distribution'!K19</f>
        <v>Y</v>
      </c>
      <c r="J13" s="275" t="str">
        <f>'FY16 I&amp;G Distribution'!L19</f>
        <v/>
      </c>
      <c r="K13" s="507" t="str">
        <f>'FY16 I&amp;G Distribution'!M19</f>
        <v/>
      </c>
      <c r="M13" s="512">
        <f>SUM(E13,G13,J13,K13)</f>
        <v>28670800</v>
      </c>
      <c r="O13" s="680" t="str">
        <f>'FY16 I&amp;G Distribution'!R19</f>
        <v>-</v>
      </c>
      <c r="Q13" s="512">
        <f>'FY16 I&amp;G Distribution'!T19</f>
        <v>28670800</v>
      </c>
      <c r="R13" s="515">
        <f>Q13-B13</f>
        <v>475200</v>
      </c>
      <c r="S13" s="516">
        <f>R13/B13</f>
        <v>1.6853693484089716E-2</v>
      </c>
    </row>
    <row r="14" spans="1:19" ht="15.75" x14ac:dyDescent="0.25">
      <c r="A14" s="451" t="s">
        <v>8</v>
      </c>
      <c r="B14" s="479">
        <f>'FY16 I&amp;G Distribution'!B20</f>
        <v>10853700</v>
      </c>
      <c r="D14" s="491">
        <f>'FY16 I&amp;G Distribution'!E20</f>
        <v>-890000</v>
      </c>
      <c r="E14" s="492">
        <f>B14+D14</f>
        <v>9963700</v>
      </c>
      <c r="G14" s="506">
        <f>'FY16 I&amp;G Distribution'!H20</f>
        <v>727900</v>
      </c>
      <c r="I14" s="464" t="str">
        <f>'FY16 I&amp;G Distribution'!K20</f>
        <v>N</v>
      </c>
      <c r="J14" s="275" t="str">
        <f>'FY16 I&amp;G Distribution'!L20</f>
        <v/>
      </c>
      <c r="K14" s="507">
        <f>'FY16 I&amp;G Distribution'!M20</f>
        <v>53562.999999999694</v>
      </c>
      <c r="M14" s="512">
        <f>SUM(E14,G14,J14,K14)</f>
        <v>10745163</v>
      </c>
      <c r="O14" s="680" t="str">
        <f>'FY16 I&amp;G Distribution'!R20</f>
        <v>-</v>
      </c>
      <c r="Q14" s="512">
        <f>'FY16 I&amp;G Distribution'!T20</f>
        <v>10745163</v>
      </c>
      <c r="R14" s="515">
        <f>Q14-B14</f>
        <v>-108537</v>
      </c>
      <c r="S14" s="516">
        <f>R14/B14</f>
        <v>-0.01</v>
      </c>
    </row>
    <row r="15" spans="1:19" ht="16.5" thickBot="1" x14ac:dyDescent="0.3">
      <c r="A15" s="465" t="s">
        <v>9</v>
      </c>
      <c r="B15" s="479">
        <f>'FY16 I&amp;G Distribution'!B21</f>
        <v>17102600</v>
      </c>
      <c r="D15" s="493">
        <f>'FY16 I&amp;G Distribution'!E21</f>
        <v>-1402400</v>
      </c>
      <c r="E15" s="494">
        <f>B15+D15</f>
        <v>15700200</v>
      </c>
      <c r="G15" s="508">
        <f>'FY16 I&amp;G Distribution'!H21</f>
        <v>1892200</v>
      </c>
      <c r="I15" s="468" t="str">
        <f>'FY16 I&amp;G Distribution'!K21</f>
        <v>Y</v>
      </c>
      <c r="J15" s="469" t="str">
        <f>'FY16 I&amp;G Distribution'!L21</f>
        <v/>
      </c>
      <c r="K15" s="509" t="str">
        <f>'FY16 I&amp;G Distribution'!M21</f>
        <v/>
      </c>
      <c r="M15" s="513">
        <f>SUM(E15,G15,J15,K15)</f>
        <v>17592400</v>
      </c>
      <c r="O15" s="681" t="str">
        <f>'FY16 I&amp;G Distribution'!R21</f>
        <v>-</v>
      </c>
      <c r="Q15" s="513">
        <f>'FY16 I&amp;G Distribution'!T21</f>
        <v>17592400</v>
      </c>
      <c r="R15" s="517">
        <f>Q15-B15</f>
        <v>489800</v>
      </c>
      <c r="S15" s="518">
        <f>R15/B15</f>
        <v>2.8638920398068129E-2</v>
      </c>
    </row>
    <row r="16" spans="1:19" ht="15.75" x14ac:dyDescent="0.25">
      <c r="A16" s="450" t="s">
        <v>10</v>
      </c>
      <c r="B16" s="483">
        <f>SUM(B12:B15)</f>
        <v>83692100</v>
      </c>
      <c r="D16" s="495">
        <f>SUM(D12:D15)</f>
        <v>-6862700</v>
      </c>
      <c r="E16" s="496">
        <f>SUM(E12:E15)</f>
        <v>76829400</v>
      </c>
      <c r="G16" s="510">
        <f>SUM(G12:G15)</f>
        <v>8260100</v>
      </c>
      <c r="I16" s="241"/>
      <c r="J16" s="176">
        <f t="shared" ref="J16:K16" si="4">SUM(J12:J15)</f>
        <v>0</v>
      </c>
      <c r="K16" s="511">
        <f t="shared" si="4"/>
        <v>53562.999999999694</v>
      </c>
      <c r="M16" s="456">
        <f>SUM(M12:M15)</f>
        <v>85143063</v>
      </c>
      <c r="O16" s="682">
        <f t="shared" ref="O16" si="5">SUM(O12:O15)</f>
        <v>0</v>
      </c>
      <c r="Q16" s="456">
        <f>SUM(Q12:Q15)</f>
        <v>85143063</v>
      </c>
      <c r="R16" s="462">
        <f>SUM(R12:R15)</f>
        <v>1450963</v>
      </c>
      <c r="S16" s="463">
        <f>R16/B16</f>
        <v>1.7336917104481785E-2</v>
      </c>
    </row>
    <row r="17" spans="1:19" ht="15.75" x14ac:dyDescent="0.25">
      <c r="A17" s="452"/>
      <c r="B17" s="477"/>
      <c r="D17" s="489"/>
      <c r="E17" s="490"/>
      <c r="G17" s="504"/>
      <c r="I17" s="242"/>
      <c r="J17" s="175"/>
      <c r="K17" s="505"/>
      <c r="M17" s="455"/>
      <c r="O17" s="679"/>
      <c r="Q17" s="455"/>
      <c r="R17" s="460"/>
      <c r="S17" s="519"/>
    </row>
    <row r="18" spans="1:19" ht="15.75" x14ac:dyDescent="0.25">
      <c r="A18" s="451" t="s">
        <v>11</v>
      </c>
      <c r="B18" s="479">
        <f>'FY16 I&amp;G Distribution'!B24</f>
        <v>11991700</v>
      </c>
      <c r="D18" s="491">
        <f>'FY16 I&amp;G Distribution'!E24</f>
        <v>-983300</v>
      </c>
      <c r="E18" s="492">
        <f t="shared" ref="E18:E34" si="6">B18+D18</f>
        <v>11008400</v>
      </c>
      <c r="G18" s="506">
        <f>'FY16 I&amp;G Distribution'!H24</f>
        <v>1136900</v>
      </c>
      <c r="I18" s="464" t="str">
        <f>'FY16 I&amp;G Distribution'!K24</f>
        <v>Y</v>
      </c>
      <c r="J18" s="275" t="str">
        <f>'FY16 I&amp;G Distribution'!L24</f>
        <v/>
      </c>
      <c r="K18" s="507" t="str">
        <f>'FY16 I&amp;G Distribution'!M24</f>
        <v/>
      </c>
      <c r="M18" s="512">
        <f t="shared" ref="M18:M34" si="7">SUM(E18,G18,J18,K18)</f>
        <v>12145300</v>
      </c>
      <c r="O18" s="680" t="str">
        <f>'FY16 I&amp;G Distribution'!R24</f>
        <v>-</v>
      </c>
      <c r="Q18" s="512">
        <f>'FY16 I&amp;G Distribution'!T24</f>
        <v>12145300</v>
      </c>
      <c r="R18" s="515">
        <f t="shared" ref="R18:R34" si="8">Q18-B18</f>
        <v>153600</v>
      </c>
      <c r="S18" s="516">
        <f t="shared" ref="S18:S35" si="9">R18/B18</f>
        <v>1.2808859461127279E-2</v>
      </c>
    </row>
    <row r="19" spans="1:19" ht="15.75" x14ac:dyDescent="0.25">
      <c r="A19" s="451" t="s">
        <v>12</v>
      </c>
      <c r="B19" s="479">
        <f>'FY16 I&amp;G Distribution'!B25</f>
        <v>2128300</v>
      </c>
      <c r="D19" s="491">
        <f>'FY16 I&amp;G Distribution'!E25</f>
        <v>-174500</v>
      </c>
      <c r="E19" s="492">
        <f t="shared" si="6"/>
        <v>1953800</v>
      </c>
      <c r="G19" s="506">
        <f>'FY16 I&amp;G Distribution'!H25</f>
        <v>179300</v>
      </c>
      <c r="I19" s="464" t="str">
        <f>'FY16 I&amp;G Distribution'!K25</f>
        <v>N</v>
      </c>
      <c r="J19" s="275" t="str">
        <f>'FY16 I&amp;G Distribution'!L25</f>
        <v/>
      </c>
      <c r="K19" s="507" t="str">
        <f>'FY16 I&amp;G Distribution'!M25</f>
        <v/>
      </c>
      <c r="M19" s="512">
        <f t="shared" si="7"/>
        <v>2133100</v>
      </c>
      <c r="O19" s="680" t="str">
        <f>'FY16 I&amp;G Distribution'!R25</f>
        <v>-</v>
      </c>
      <c r="Q19" s="512">
        <f>'FY16 I&amp;G Distribution'!T25</f>
        <v>2133100</v>
      </c>
      <c r="R19" s="515">
        <f t="shared" si="8"/>
        <v>4800</v>
      </c>
      <c r="S19" s="516">
        <f t="shared" si="9"/>
        <v>2.2553211483343515E-3</v>
      </c>
    </row>
    <row r="20" spans="1:19" ht="15.75" x14ac:dyDescent="0.25">
      <c r="A20" s="451" t="s">
        <v>13</v>
      </c>
      <c r="B20" s="479">
        <f>'FY16 I&amp;G Distribution'!B26</f>
        <v>7895700</v>
      </c>
      <c r="D20" s="491">
        <f>'FY16 I&amp;G Distribution'!E26</f>
        <v>-647400</v>
      </c>
      <c r="E20" s="492">
        <f t="shared" si="6"/>
        <v>7248300</v>
      </c>
      <c r="G20" s="506">
        <f>'FY16 I&amp;G Distribution'!H26</f>
        <v>534900</v>
      </c>
      <c r="I20" s="464" t="str">
        <f>'FY16 I&amp;G Distribution'!K26</f>
        <v>N</v>
      </c>
      <c r="J20" s="275" t="str">
        <f>'FY16 I&amp;G Distribution'!L26</f>
        <v/>
      </c>
      <c r="K20" s="507">
        <f>'FY16 I&amp;G Distribution'!M26</f>
        <v>33543.000000000204</v>
      </c>
      <c r="M20" s="512">
        <f t="shared" si="7"/>
        <v>7816743</v>
      </c>
      <c r="O20" s="680" t="str">
        <f>'FY16 I&amp;G Distribution'!R26</f>
        <v>-</v>
      </c>
      <c r="Q20" s="512">
        <f>'FY16 I&amp;G Distribution'!T26</f>
        <v>7816743</v>
      </c>
      <c r="R20" s="515">
        <f t="shared" si="8"/>
        <v>-78957</v>
      </c>
      <c r="S20" s="516">
        <f t="shared" si="9"/>
        <v>-0.01</v>
      </c>
    </row>
    <row r="21" spans="1:19" ht="15.75" x14ac:dyDescent="0.25">
      <c r="A21" s="451" t="s">
        <v>14</v>
      </c>
      <c r="B21" s="479">
        <f>'FY16 I&amp;G Distribution'!B27</f>
        <v>4259400</v>
      </c>
      <c r="D21" s="491">
        <f>'FY16 I&amp;G Distribution'!E27</f>
        <v>-349300</v>
      </c>
      <c r="E21" s="492">
        <f t="shared" si="6"/>
        <v>3910100</v>
      </c>
      <c r="G21" s="506">
        <f>'FY16 I&amp;G Distribution'!H27</f>
        <v>347500</v>
      </c>
      <c r="I21" s="464" t="str">
        <f>'FY16 I&amp;G Distribution'!K27</f>
        <v>N</v>
      </c>
      <c r="J21" s="275" t="str">
        <f>'FY16 I&amp;G Distribution'!L27</f>
        <v/>
      </c>
      <c r="K21" s="507" t="str">
        <f>'FY16 I&amp;G Distribution'!M27</f>
        <v/>
      </c>
      <c r="M21" s="512">
        <f t="shared" si="7"/>
        <v>4257600</v>
      </c>
      <c r="O21" s="680" t="str">
        <f>'FY16 I&amp;G Distribution'!R27</f>
        <v>-</v>
      </c>
      <c r="Q21" s="512">
        <f>'FY16 I&amp;G Distribution'!T27</f>
        <v>4257600</v>
      </c>
      <c r="R21" s="515">
        <f t="shared" si="8"/>
        <v>-1800</v>
      </c>
      <c r="S21" s="516">
        <f t="shared" si="9"/>
        <v>-4.2259473165234541E-4</v>
      </c>
    </row>
    <row r="22" spans="1:19" ht="15.75" x14ac:dyDescent="0.25">
      <c r="A22" s="451" t="s">
        <v>15</v>
      </c>
      <c r="B22" s="479">
        <f>'FY16 I&amp;G Distribution'!B28</f>
        <v>23165800</v>
      </c>
      <c r="D22" s="491">
        <f>'FY16 I&amp;G Distribution'!E28</f>
        <v>-1899600</v>
      </c>
      <c r="E22" s="492">
        <f t="shared" si="6"/>
        <v>21266200</v>
      </c>
      <c r="G22" s="506">
        <f>'FY16 I&amp;G Distribution'!H28</f>
        <v>2347700</v>
      </c>
      <c r="I22" s="464" t="str">
        <f>'FY16 I&amp;G Distribution'!K28</f>
        <v>N</v>
      </c>
      <c r="J22" s="275" t="str">
        <f>'FY16 I&amp;G Distribution'!L28</f>
        <v/>
      </c>
      <c r="K22" s="507" t="str">
        <f>'FY16 I&amp;G Distribution'!M28</f>
        <v/>
      </c>
      <c r="M22" s="512">
        <f t="shared" si="7"/>
        <v>23613900</v>
      </c>
      <c r="O22" s="680" t="str">
        <f>'FY16 I&amp;G Distribution'!R28</f>
        <v>-</v>
      </c>
      <c r="Q22" s="512">
        <f>'FY16 I&amp;G Distribution'!T28</f>
        <v>23613900</v>
      </c>
      <c r="R22" s="515">
        <f t="shared" si="8"/>
        <v>448100</v>
      </c>
      <c r="S22" s="516">
        <f t="shared" si="9"/>
        <v>1.9343169672534511E-2</v>
      </c>
    </row>
    <row r="23" spans="1:19" ht="15.75" x14ac:dyDescent="0.25">
      <c r="A23" s="451" t="s">
        <v>16</v>
      </c>
      <c r="B23" s="479">
        <f>'FY16 I&amp;G Distribution'!B29</f>
        <v>3622100</v>
      </c>
      <c r="D23" s="491">
        <f>'FY16 I&amp;G Distribution'!E29</f>
        <v>-297000</v>
      </c>
      <c r="E23" s="492">
        <f t="shared" si="6"/>
        <v>3325100</v>
      </c>
      <c r="G23" s="506">
        <f>'FY16 I&amp;G Distribution'!H29</f>
        <v>255200</v>
      </c>
      <c r="I23" s="464" t="str">
        <f>'FY16 I&amp;G Distribution'!K29</f>
        <v>Y</v>
      </c>
      <c r="J23" s="275">
        <f>'FY16 I&amp;G Distribution'!L29</f>
        <v>41800</v>
      </c>
      <c r="K23" s="507" t="str">
        <f>'FY16 I&amp;G Distribution'!M29</f>
        <v/>
      </c>
      <c r="M23" s="512">
        <f t="shared" si="7"/>
        <v>3622100</v>
      </c>
      <c r="O23" s="680" t="str">
        <f>'FY16 I&amp;G Distribution'!R29</f>
        <v>-</v>
      </c>
      <c r="Q23" s="512">
        <f>'FY16 I&amp;G Distribution'!T29</f>
        <v>3622100</v>
      </c>
      <c r="R23" s="515">
        <f t="shared" si="8"/>
        <v>0</v>
      </c>
      <c r="S23" s="516">
        <f t="shared" si="9"/>
        <v>0</v>
      </c>
    </row>
    <row r="24" spans="1:19" ht="15.75" x14ac:dyDescent="0.25">
      <c r="A24" s="451" t="s">
        <v>17</v>
      </c>
      <c r="B24" s="479">
        <f>'FY16 I&amp;G Distribution'!B30</f>
        <v>9272300</v>
      </c>
      <c r="D24" s="491">
        <f>'FY16 I&amp;G Distribution'!E30</f>
        <v>-760300</v>
      </c>
      <c r="E24" s="492">
        <f t="shared" si="6"/>
        <v>8512000</v>
      </c>
      <c r="G24" s="506">
        <f>'FY16 I&amp;G Distribution'!H30</f>
        <v>569100</v>
      </c>
      <c r="I24" s="464" t="str">
        <f>'FY16 I&amp;G Distribution'!K30</f>
        <v>Y</v>
      </c>
      <c r="J24" s="275">
        <f>'FY16 I&amp;G Distribution'!L30</f>
        <v>191200</v>
      </c>
      <c r="K24" s="507" t="str">
        <f>'FY16 I&amp;G Distribution'!M30</f>
        <v/>
      </c>
      <c r="M24" s="512">
        <f t="shared" si="7"/>
        <v>9272300</v>
      </c>
      <c r="O24" s="680" t="str">
        <f>'FY16 I&amp;G Distribution'!R30</f>
        <v>-</v>
      </c>
      <c r="Q24" s="512">
        <f>'FY16 I&amp;G Distribution'!T30</f>
        <v>9272300</v>
      </c>
      <c r="R24" s="515">
        <f t="shared" si="8"/>
        <v>0</v>
      </c>
      <c r="S24" s="516">
        <f t="shared" si="9"/>
        <v>0</v>
      </c>
    </row>
    <row r="25" spans="1:19" ht="15.75" x14ac:dyDescent="0.25">
      <c r="A25" s="451" t="s">
        <v>18</v>
      </c>
      <c r="B25" s="479">
        <f>'FY16 I&amp;G Distribution'!B31</f>
        <v>1905100</v>
      </c>
      <c r="D25" s="491">
        <f>'FY16 I&amp;G Distribution'!E31</f>
        <v>-156200</v>
      </c>
      <c r="E25" s="492">
        <f t="shared" si="6"/>
        <v>1748900</v>
      </c>
      <c r="G25" s="506">
        <f>'FY16 I&amp;G Distribution'!H31</f>
        <v>125800</v>
      </c>
      <c r="I25" s="464" t="str">
        <f>'FY16 I&amp;G Distribution'!K31</f>
        <v>N</v>
      </c>
      <c r="J25" s="275" t="str">
        <f>'FY16 I&amp;G Distribution'!L31</f>
        <v/>
      </c>
      <c r="K25" s="507">
        <f>'FY16 I&amp;G Distribution'!M31</f>
        <v>11349.000000000065</v>
      </c>
      <c r="M25" s="512">
        <f t="shared" si="7"/>
        <v>1886049</v>
      </c>
      <c r="O25" s="680" t="str">
        <f>'FY16 I&amp;G Distribution'!R31</f>
        <v>-</v>
      </c>
      <c r="Q25" s="512">
        <f>'FY16 I&amp;G Distribution'!T31</f>
        <v>1886049</v>
      </c>
      <c r="R25" s="515">
        <f t="shared" si="8"/>
        <v>-19051</v>
      </c>
      <c r="S25" s="516">
        <f t="shared" si="9"/>
        <v>-0.01</v>
      </c>
    </row>
    <row r="26" spans="1:19" ht="15.75" x14ac:dyDescent="0.25">
      <c r="A26" s="451" t="s">
        <v>19</v>
      </c>
      <c r="B26" s="479">
        <f>'FY16 I&amp;G Distribution'!B32</f>
        <v>3488300</v>
      </c>
      <c r="D26" s="491">
        <f>'FY16 I&amp;G Distribution'!E32</f>
        <v>-286000</v>
      </c>
      <c r="E26" s="492">
        <f t="shared" si="6"/>
        <v>3202300</v>
      </c>
      <c r="G26" s="506">
        <f>'FY16 I&amp;G Distribution'!H32</f>
        <v>397100</v>
      </c>
      <c r="I26" s="464" t="str">
        <f>'FY16 I&amp;G Distribution'!K32</f>
        <v>Y</v>
      </c>
      <c r="J26" s="275" t="str">
        <f>'FY16 I&amp;G Distribution'!L32</f>
        <v/>
      </c>
      <c r="K26" s="507" t="str">
        <f>'FY16 I&amp;G Distribution'!M32</f>
        <v/>
      </c>
      <c r="M26" s="512">
        <f t="shared" si="7"/>
        <v>3599400</v>
      </c>
      <c r="O26" s="680" t="str">
        <f>'FY16 I&amp;G Distribution'!R32</f>
        <v>-</v>
      </c>
      <c r="Q26" s="512">
        <f>'FY16 I&amp;G Distribution'!T32</f>
        <v>3599400</v>
      </c>
      <c r="R26" s="515">
        <f t="shared" si="8"/>
        <v>111100</v>
      </c>
      <c r="S26" s="516">
        <f t="shared" si="9"/>
        <v>3.1849324886047643E-2</v>
      </c>
    </row>
    <row r="27" spans="1:19" ht="15.75" x14ac:dyDescent="0.25">
      <c r="A27" s="451" t="s">
        <v>20</v>
      </c>
      <c r="B27" s="479">
        <f>'FY16 I&amp;G Distribution'!B33</f>
        <v>5545800</v>
      </c>
      <c r="D27" s="491">
        <f>'FY16 I&amp;G Distribution'!E33</f>
        <v>-454800</v>
      </c>
      <c r="E27" s="492">
        <f t="shared" si="6"/>
        <v>5091000</v>
      </c>
      <c r="G27" s="506">
        <f>'FY16 I&amp;G Distribution'!H33</f>
        <v>537900</v>
      </c>
      <c r="I27" s="464" t="str">
        <f>'FY16 I&amp;G Distribution'!K33</f>
        <v>Y</v>
      </c>
      <c r="J27" s="275" t="str">
        <f>'FY16 I&amp;G Distribution'!L33</f>
        <v/>
      </c>
      <c r="K27" s="507" t="str">
        <f>'FY16 I&amp;G Distribution'!M33</f>
        <v/>
      </c>
      <c r="M27" s="512">
        <f t="shared" si="7"/>
        <v>5628900</v>
      </c>
      <c r="O27" s="680" t="str">
        <f>'FY16 I&amp;G Distribution'!R33</f>
        <v>-</v>
      </c>
      <c r="Q27" s="512">
        <f>'FY16 I&amp;G Distribution'!T33</f>
        <v>5628900</v>
      </c>
      <c r="R27" s="515">
        <f t="shared" si="8"/>
        <v>83100</v>
      </c>
      <c r="S27" s="516">
        <f t="shared" si="9"/>
        <v>1.4984312452666883E-2</v>
      </c>
    </row>
    <row r="28" spans="1:19" ht="15.75" x14ac:dyDescent="0.25">
      <c r="A28" s="451" t="s">
        <v>21</v>
      </c>
      <c r="B28" s="479">
        <f>'FY16 I&amp;G Distribution'!B34</f>
        <v>55448600</v>
      </c>
      <c r="D28" s="491">
        <f>'FY16 I&amp;G Distribution'!E34</f>
        <v>-4546800</v>
      </c>
      <c r="E28" s="492">
        <f t="shared" si="6"/>
        <v>50901800</v>
      </c>
      <c r="G28" s="506">
        <f>'FY16 I&amp;G Distribution'!H34</f>
        <v>7241200</v>
      </c>
      <c r="I28" s="464" t="str">
        <f>'FY16 I&amp;G Distribution'!K34</f>
        <v>Y</v>
      </c>
      <c r="J28" s="275" t="str">
        <f>'FY16 I&amp;G Distribution'!L34</f>
        <v/>
      </c>
      <c r="K28" s="507" t="str">
        <f>'FY16 I&amp;G Distribution'!M34</f>
        <v/>
      </c>
      <c r="M28" s="512">
        <f t="shared" si="7"/>
        <v>58143000</v>
      </c>
      <c r="O28" s="680" t="str">
        <f>'FY16 I&amp;G Distribution'!R34</f>
        <v>-</v>
      </c>
      <c r="Q28" s="512">
        <f>'FY16 I&amp;G Distribution'!T34</f>
        <v>58143000</v>
      </c>
      <c r="R28" s="515">
        <f t="shared" si="8"/>
        <v>2694400</v>
      </c>
      <c r="S28" s="516">
        <f t="shared" si="9"/>
        <v>4.8592750763770412E-2</v>
      </c>
    </row>
    <row r="29" spans="1:19" ht="15.75" x14ac:dyDescent="0.25">
      <c r="A29" s="451" t="s">
        <v>22</v>
      </c>
      <c r="B29" s="479">
        <f>'FY16 I&amp;G Distribution'!B35</f>
        <v>9895100</v>
      </c>
      <c r="D29" s="491">
        <f>'FY16 I&amp;G Distribution'!E35</f>
        <v>-811400</v>
      </c>
      <c r="E29" s="492">
        <f t="shared" si="6"/>
        <v>9083700</v>
      </c>
      <c r="G29" s="506">
        <f>'FY16 I&amp;G Distribution'!H35</f>
        <v>938400</v>
      </c>
      <c r="I29" s="464" t="str">
        <f>'FY16 I&amp;G Distribution'!K35</f>
        <v>Y</v>
      </c>
      <c r="J29" s="275" t="str">
        <f>'FY16 I&amp;G Distribution'!L35</f>
        <v/>
      </c>
      <c r="K29" s="507" t="str">
        <f>'FY16 I&amp;G Distribution'!M35</f>
        <v/>
      </c>
      <c r="M29" s="512">
        <f t="shared" si="7"/>
        <v>10022100</v>
      </c>
      <c r="O29" s="680" t="str">
        <f>'FY16 I&amp;G Distribution'!R35</f>
        <v>-</v>
      </c>
      <c r="Q29" s="512">
        <f>'FY16 I&amp;G Distribution'!T35</f>
        <v>10022100</v>
      </c>
      <c r="R29" s="515">
        <f t="shared" si="8"/>
        <v>127000</v>
      </c>
      <c r="S29" s="516">
        <f t="shared" si="9"/>
        <v>1.2834635324554578E-2</v>
      </c>
    </row>
    <row r="30" spans="1:19" ht="15.75" x14ac:dyDescent="0.25">
      <c r="A30" s="451" t="s">
        <v>23</v>
      </c>
      <c r="B30" s="479">
        <f>'FY16 I&amp;G Distribution'!B36</f>
        <v>7444900</v>
      </c>
      <c r="D30" s="491">
        <f>'FY16 I&amp;G Distribution'!E36</f>
        <v>-610500</v>
      </c>
      <c r="E30" s="492">
        <f t="shared" si="6"/>
        <v>6834400</v>
      </c>
      <c r="G30" s="506">
        <f>'FY16 I&amp;G Distribution'!H36</f>
        <v>390600</v>
      </c>
      <c r="I30" s="464" t="str">
        <f>'FY16 I&amp;G Distribution'!K36</f>
        <v>Y</v>
      </c>
      <c r="J30" s="275">
        <f>'FY16 I&amp;G Distribution'!L36</f>
        <v>219900</v>
      </c>
      <c r="K30" s="507" t="str">
        <f>'FY16 I&amp;G Distribution'!M36</f>
        <v/>
      </c>
      <c r="M30" s="512">
        <f t="shared" si="7"/>
        <v>7444900</v>
      </c>
      <c r="O30" s="680" t="str">
        <f>'FY16 I&amp;G Distribution'!R36</f>
        <v>-</v>
      </c>
      <c r="Q30" s="512">
        <f>'FY16 I&amp;G Distribution'!T36</f>
        <v>7444900</v>
      </c>
      <c r="R30" s="515">
        <f t="shared" si="8"/>
        <v>0</v>
      </c>
      <c r="S30" s="516">
        <f t="shared" si="9"/>
        <v>0</v>
      </c>
    </row>
    <row r="31" spans="1:19" ht="15.75" x14ac:dyDescent="0.25">
      <c r="A31" s="451" t="s">
        <v>24</v>
      </c>
      <c r="B31" s="479">
        <f>'FY16 I&amp;G Distribution'!B37</f>
        <v>4244000</v>
      </c>
      <c r="D31" s="491">
        <f>'FY16 I&amp;G Distribution'!E37</f>
        <v>-348000</v>
      </c>
      <c r="E31" s="492">
        <f t="shared" si="6"/>
        <v>3896000</v>
      </c>
      <c r="G31" s="506">
        <f>'FY16 I&amp;G Distribution'!H37</f>
        <v>280100</v>
      </c>
      <c r="I31" s="464" t="str">
        <f>'FY16 I&amp;G Distribution'!K37</f>
        <v>Y</v>
      </c>
      <c r="J31" s="275">
        <f>'FY16 I&amp;G Distribution'!L37</f>
        <v>67900</v>
      </c>
      <c r="K31" s="507" t="str">
        <f>'FY16 I&amp;G Distribution'!M37</f>
        <v/>
      </c>
      <c r="M31" s="512">
        <f t="shared" si="7"/>
        <v>4244000</v>
      </c>
      <c r="O31" s="680" t="str">
        <f>'FY16 I&amp;G Distribution'!R37</f>
        <v>-</v>
      </c>
      <c r="Q31" s="512">
        <f>'FY16 I&amp;G Distribution'!T37</f>
        <v>4244000</v>
      </c>
      <c r="R31" s="515">
        <f t="shared" si="8"/>
        <v>0</v>
      </c>
      <c r="S31" s="516">
        <f t="shared" si="9"/>
        <v>0</v>
      </c>
    </row>
    <row r="32" spans="1:19" ht="15.75" x14ac:dyDescent="0.25">
      <c r="A32" s="451" t="s">
        <v>25</v>
      </c>
      <c r="B32" s="479">
        <f>'FY16 I&amp;G Distribution'!B38</f>
        <v>5532900</v>
      </c>
      <c r="D32" s="491">
        <f>'FY16 I&amp;G Distribution'!E38</f>
        <v>-453700</v>
      </c>
      <c r="E32" s="492">
        <f t="shared" si="6"/>
        <v>5079200</v>
      </c>
      <c r="G32" s="506">
        <f>'FY16 I&amp;G Distribution'!H38</f>
        <v>617900</v>
      </c>
      <c r="I32" s="464" t="str">
        <f>'FY16 I&amp;G Distribution'!K38</f>
        <v>Y</v>
      </c>
      <c r="J32" s="275" t="str">
        <f>'FY16 I&amp;G Distribution'!L38</f>
        <v/>
      </c>
      <c r="K32" s="507" t="str">
        <f>'FY16 I&amp;G Distribution'!M38</f>
        <v/>
      </c>
      <c r="M32" s="512">
        <f t="shared" si="7"/>
        <v>5697100</v>
      </c>
      <c r="O32" s="680" t="str">
        <f>'FY16 I&amp;G Distribution'!R38</f>
        <v>-</v>
      </c>
      <c r="Q32" s="512">
        <f>'FY16 I&amp;G Distribution'!T38</f>
        <v>5697100</v>
      </c>
      <c r="R32" s="515">
        <f t="shared" si="8"/>
        <v>164200</v>
      </c>
      <c r="S32" s="516">
        <f t="shared" si="9"/>
        <v>2.9677022899383686E-2</v>
      </c>
    </row>
    <row r="33" spans="1:19" ht="15.75" x14ac:dyDescent="0.25">
      <c r="A33" s="451" t="s">
        <v>26</v>
      </c>
      <c r="B33" s="479">
        <f>'FY16 I&amp;G Distribution'!B39</f>
        <v>24786600</v>
      </c>
      <c r="D33" s="491">
        <f>'FY16 I&amp;G Distribution'!E39</f>
        <v>-2032500</v>
      </c>
      <c r="E33" s="492">
        <f t="shared" si="6"/>
        <v>22754100</v>
      </c>
      <c r="G33" s="506">
        <f>'FY16 I&amp;G Distribution'!H39</f>
        <v>1748600</v>
      </c>
      <c r="I33" s="464" t="str">
        <f>'FY16 I&amp;G Distribution'!K39</f>
        <v>Y</v>
      </c>
      <c r="J33" s="275">
        <f>'FY16 I&amp;G Distribution'!L39</f>
        <v>283900</v>
      </c>
      <c r="K33" s="507" t="str">
        <f>'FY16 I&amp;G Distribution'!M39</f>
        <v/>
      </c>
      <c r="M33" s="512">
        <f t="shared" si="7"/>
        <v>24786600</v>
      </c>
      <c r="O33" s="680" t="str">
        <f>'FY16 I&amp;G Distribution'!R39</f>
        <v>-</v>
      </c>
      <c r="Q33" s="512">
        <f>'FY16 I&amp;G Distribution'!T39</f>
        <v>24786600</v>
      </c>
      <c r="R33" s="515">
        <f t="shared" si="8"/>
        <v>0</v>
      </c>
      <c r="S33" s="516">
        <f t="shared" si="9"/>
        <v>0</v>
      </c>
    </row>
    <row r="34" spans="1:19" ht="16.5" thickBot="1" x14ac:dyDescent="0.3">
      <c r="A34" s="465" t="s">
        <v>27</v>
      </c>
      <c r="B34" s="481">
        <f>'FY16 I&amp;G Distribution'!B40</f>
        <v>9813000</v>
      </c>
      <c r="D34" s="493">
        <f>'FY16 I&amp;G Distribution'!E40</f>
        <v>-804700</v>
      </c>
      <c r="E34" s="494">
        <f t="shared" si="6"/>
        <v>9008300</v>
      </c>
      <c r="G34" s="508">
        <f>'FY16 I&amp;G Distribution'!H40</f>
        <v>1061600</v>
      </c>
      <c r="I34" s="468" t="str">
        <f>'FY16 I&amp;G Distribution'!K40</f>
        <v>Y</v>
      </c>
      <c r="J34" s="469" t="str">
        <f>'FY16 I&amp;G Distribution'!L40</f>
        <v/>
      </c>
      <c r="K34" s="509" t="str">
        <f>'FY16 I&amp;G Distribution'!M40</f>
        <v/>
      </c>
      <c r="M34" s="513">
        <f t="shared" si="7"/>
        <v>10069900</v>
      </c>
      <c r="O34" s="681" t="str">
        <f>'FY16 I&amp;G Distribution'!R40</f>
        <v>-</v>
      </c>
      <c r="Q34" s="513">
        <f>'FY16 I&amp;G Distribution'!T40</f>
        <v>10069900</v>
      </c>
      <c r="R34" s="517">
        <f t="shared" si="8"/>
        <v>256900</v>
      </c>
      <c r="S34" s="518">
        <f t="shared" si="9"/>
        <v>2.6179557729542443E-2</v>
      </c>
    </row>
    <row r="35" spans="1:19" ht="16.5" thickBot="1" x14ac:dyDescent="0.3">
      <c r="A35" s="465" t="s">
        <v>28</v>
      </c>
      <c r="B35" s="481">
        <f>SUM(B18:B34)</f>
        <v>190439600</v>
      </c>
      <c r="D35" s="493">
        <f>SUM(D18:D34)</f>
        <v>-15616000</v>
      </c>
      <c r="E35" s="494">
        <f>SUM(E18:E34)</f>
        <v>174823600</v>
      </c>
      <c r="G35" s="508">
        <f>SUM(G18:G34)</f>
        <v>18709800</v>
      </c>
      <c r="I35" s="468"/>
      <c r="J35" s="469">
        <f t="shared" ref="J35:K35" si="10">SUM(J18:J34)</f>
        <v>804700</v>
      </c>
      <c r="K35" s="509">
        <f t="shared" si="10"/>
        <v>44892.000000000269</v>
      </c>
      <c r="M35" s="513">
        <f>SUM(M18:M34)</f>
        <v>194382992</v>
      </c>
      <c r="O35" s="681">
        <f t="shared" ref="O35" si="11">SUM(O18:O34)</f>
        <v>0</v>
      </c>
      <c r="Q35" s="513">
        <f>SUM(Q18:Q34)</f>
        <v>194382992</v>
      </c>
      <c r="R35" s="517">
        <f>SUM(R18:R34)</f>
        <v>3943392</v>
      </c>
      <c r="S35" s="518">
        <f t="shared" si="9"/>
        <v>2.07067857735471E-2</v>
      </c>
    </row>
    <row r="36" spans="1:19" ht="12.75" x14ac:dyDescent="0.2">
      <c r="B36" s="14" t="s">
        <v>30</v>
      </c>
      <c r="D36" s="162" t="s">
        <v>30</v>
      </c>
      <c r="E36" s="14" t="s">
        <v>30</v>
      </c>
      <c r="G36" s="278"/>
      <c r="J36" s="14"/>
      <c r="K36" s="14" t="s">
        <v>30</v>
      </c>
      <c r="M36" s="457"/>
      <c r="O36" s="14"/>
      <c r="Q36" s="457"/>
      <c r="R36" s="457"/>
      <c r="S36" s="14"/>
    </row>
    <row r="37" spans="1:19" x14ac:dyDescent="0.25">
      <c r="A37" s="12" t="s">
        <v>123</v>
      </c>
    </row>
    <row r="38" spans="1:19" ht="16.5" thickBot="1" x14ac:dyDescent="0.3">
      <c r="A38" s="110" t="s">
        <v>369</v>
      </c>
    </row>
    <row r="39" spans="1:19" ht="16.5" thickBot="1" x14ac:dyDescent="0.3">
      <c r="A39" s="110" t="s">
        <v>423</v>
      </c>
      <c r="D39" s="635">
        <f>'FY16 I&amp;G Distribution'!C45</f>
        <v>0.01</v>
      </c>
    </row>
    <row r="46" spans="1:19" ht="12.75" x14ac:dyDescent="0.2">
      <c r="A46" s="1"/>
      <c r="B46" s="1"/>
      <c r="D46" s="1"/>
      <c r="E46" s="1"/>
      <c r="G46" s="1"/>
      <c r="I46" s="1"/>
      <c r="J46" s="1"/>
      <c r="K46" s="1"/>
      <c r="M46" s="1"/>
      <c r="O46" s="1"/>
      <c r="Q46" s="1"/>
      <c r="R46" s="1"/>
      <c r="S46" s="1"/>
    </row>
    <row r="47" spans="1:19" ht="12.75" x14ac:dyDescent="0.2">
      <c r="A47" s="1"/>
      <c r="B47" s="1"/>
      <c r="D47" s="1"/>
      <c r="E47" s="1"/>
      <c r="G47" s="1"/>
      <c r="I47" s="1"/>
      <c r="J47" s="1"/>
      <c r="K47" s="1"/>
      <c r="M47" s="1"/>
      <c r="O47" s="1"/>
      <c r="Q47" s="1"/>
      <c r="R47" s="1"/>
      <c r="S47" s="1"/>
    </row>
  </sheetData>
  <conditionalFormatting sqref="S5">
    <cfRule type="expression" dxfId="334" priority="98">
      <formula>S5&lt;0</formula>
    </cfRule>
  </conditionalFormatting>
  <conditionalFormatting sqref="S7 S9">
    <cfRule type="expression" dxfId="333" priority="97">
      <formula>S7&lt;0</formula>
    </cfRule>
  </conditionalFormatting>
  <conditionalFormatting sqref="S10">
    <cfRule type="expression" dxfId="332" priority="96">
      <formula>S10&lt;0</formula>
    </cfRule>
  </conditionalFormatting>
  <conditionalFormatting sqref="S16">
    <cfRule type="expression" dxfId="331" priority="95">
      <formula>S16&lt;0</formula>
    </cfRule>
  </conditionalFormatting>
  <conditionalFormatting sqref="I7 I9">
    <cfRule type="cellIs" dxfId="330" priority="89" operator="equal">
      <formula>"N"</formula>
    </cfRule>
  </conditionalFormatting>
  <conditionalFormatting sqref="S8">
    <cfRule type="expression" dxfId="329" priority="88">
      <formula>S8&lt;0</formula>
    </cfRule>
  </conditionalFormatting>
  <conditionalFormatting sqref="I8">
    <cfRule type="cellIs" dxfId="328" priority="86" operator="equal">
      <formula>"N"</formula>
    </cfRule>
  </conditionalFormatting>
  <conditionalFormatting sqref="S12">
    <cfRule type="expression" dxfId="327" priority="85">
      <formula>S12&lt;0</formula>
    </cfRule>
  </conditionalFormatting>
  <conditionalFormatting sqref="I12">
    <cfRule type="cellIs" dxfId="326" priority="83" operator="equal">
      <formula>"N"</formula>
    </cfRule>
  </conditionalFormatting>
  <conditionalFormatting sqref="S13">
    <cfRule type="expression" dxfId="325" priority="82">
      <formula>S13&lt;0</formula>
    </cfRule>
  </conditionalFormatting>
  <conditionalFormatting sqref="I13">
    <cfRule type="cellIs" dxfId="324" priority="80" operator="equal">
      <formula>"N"</formula>
    </cfRule>
  </conditionalFormatting>
  <conditionalFormatting sqref="S14">
    <cfRule type="expression" dxfId="323" priority="79">
      <formula>S14&lt;0</formula>
    </cfRule>
  </conditionalFormatting>
  <conditionalFormatting sqref="I14">
    <cfRule type="cellIs" dxfId="322" priority="77" operator="equal">
      <formula>"N"</formula>
    </cfRule>
  </conditionalFormatting>
  <conditionalFormatting sqref="S15">
    <cfRule type="expression" dxfId="321" priority="76">
      <formula>S15&lt;0</formula>
    </cfRule>
  </conditionalFormatting>
  <conditionalFormatting sqref="I15">
    <cfRule type="cellIs" dxfId="320" priority="74" operator="equal">
      <formula>"N"</formula>
    </cfRule>
  </conditionalFormatting>
  <conditionalFormatting sqref="S18">
    <cfRule type="expression" dxfId="319" priority="73">
      <formula>S18&lt;0</formula>
    </cfRule>
  </conditionalFormatting>
  <conditionalFormatting sqref="I18">
    <cfRule type="cellIs" dxfId="318" priority="71" operator="equal">
      <formula>"N"</formula>
    </cfRule>
  </conditionalFormatting>
  <conditionalFormatting sqref="S19">
    <cfRule type="expression" dxfId="317" priority="70">
      <formula>S19&lt;0</formula>
    </cfRule>
  </conditionalFormatting>
  <conditionalFormatting sqref="I19">
    <cfRule type="cellIs" dxfId="316" priority="68" operator="equal">
      <formula>"N"</formula>
    </cfRule>
  </conditionalFormatting>
  <conditionalFormatting sqref="S20">
    <cfRule type="expression" dxfId="315" priority="67">
      <formula>S20&lt;0</formula>
    </cfRule>
  </conditionalFormatting>
  <conditionalFormatting sqref="I20">
    <cfRule type="cellIs" dxfId="314" priority="65" operator="equal">
      <formula>"N"</formula>
    </cfRule>
  </conditionalFormatting>
  <conditionalFormatting sqref="S21">
    <cfRule type="expression" dxfId="313" priority="64">
      <formula>S21&lt;0</formula>
    </cfRule>
  </conditionalFormatting>
  <conditionalFormatting sqref="I21">
    <cfRule type="cellIs" dxfId="312" priority="62" operator="equal">
      <formula>"N"</formula>
    </cfRule>
  </conditionalFormatting>
  <conditionalFormatting sqref="S22">
    <cfRule type="expression" dxfId="311" priority="61">
      <formula>S22&lt;0</formula>
    </cfRule>
  </conditionalFormatting>
  <conditionalFormatting sqref="I22">
    <cfRule type="cellIs" dxfId="310" priority="59" operator="equal">
      <formula>"N"</formula>
    </cfRule>
  </conditionalFormatting>
  <conditionalFormatting sqref="S23">
    <cfRule type="expression" dxfId="309" priority="58">
      <formula>S23&lt;0</formula>
    </cfRule>
  </conditionalFormatting>
  <conditionalFormatting sqref="I23">
    <cfRule type="cellIs" dxfId="308" priority="56" operator="equal">
      <formula>"N"</formula>
    </cfRule>
  </conditionalFormatting>
  <conditionalFormatting sqref="S24">
    <cfRule type="expression" dxfId="307" priority="55">
      <formula>S24&lt;0</formula>
    </cfRule>
  </conditionalFormatting>
  <conditionalFormatting sqref="I24">
    <cfRule type="cellIs" dxfId="306" priority="53" operator="equal">
      <formula>"N"</formula>
    </cfRule>
  </conditionalFormatting>
  <conditionalFormatting sqref="S25">
    <cfRule type="expression" dxfId="305" priority="52">
      <formula>S25&lt;0</formula>
    </cfRule>
  </conditionalFormatting>
  <conditionalFormatting sqref="I25">
    <cfRule type="cellIs" dxfId="304" priority="50" operator="equal">
      <formula>"N"</formula>
    </cfRule>
  </conditionalFormatting>
  <conditionalFormatting sqref="S26">
    <cfRule type="expression" dxfId="303" priority="49">
      <formula>S26&lt;0</formula>
    </cfRule>
  </conditionalFormatting>
  <conditionalFormatting sqref="I26">
    <cfRule type="cellIs" dxfId="302" priority="47" operator="equal">
      <formula>"N"</formula>
    </cfRule>
  </conditionalFormatting>
  <conditionalFormatting sqref="S27">
    <cfRule type="expression" dxfId="301" priority="46">
      <formula>S27&lt;0</formula>
    </cfRule>
  </conditionalFormatting>
  <conditionalFormatting sqref="I27">
    <cfRule type="cellIs" dxfId="300" priority="44" operator="equal">
      <formula>"N"</formula>
    </cfRule>
  </conditionalFormatting>
  <conditionalFormatting sqref="S28">
    <cfRule type="expression" dxfId="299" priority="43">
      <formula>S28&lt;0</formula>
    </cfRule>
  </conditionalFormatting>
  <conditionalFormatting sqref="I28">
    <cfRule type="cellIs" dxfId="298" priority="41" operator="equal">
      <formula>"N"</formula>
    </cfRule>
  </conditionalFormatting>
  <conditionalFormatting sqref="S29">
    <cfRule type="expression" dxfId="297" priority="40">
      <formula>S29&lt;0</formula>
    </cfRule>
  </conditionalFormatting>
  <conditionalFormatting sqref="I29">
    <cfRule type="cellIs" dxfId="296" priority="38" operator="equal">
      <formula>"N"</formula>
    </cfRule>
  </conditionalFormatting>
  <conditionalFormatting sqref="S30">
    <cfRule type="expression" dxfId="295" priority="37">
      <formula>S30&lt;0</formula>
    </cfRule>
  </conditionalFormatting>
  <conditionalFormatting sqref="I30">
    <cfRule type="cellIs" dxfId="294" priority="35" operator="equal">
      <formula>"N"</formula>
    </cfRule>
  </conditionalFormatting>
  <conditionalFormatting sqref="S31:S33">
    <cfRule type="expression" dxfId="293" priority="34">
      <formula>S31&lt;0</formula>
    </cfRule>
  </conditionalFormatting>
  <conditionalFormatting sqref="I31:I33">
    <cfRule type="cellIs" dxfId="292" priority="32" operator="equal">
      <formula>"N"</formula>
    </cfRule>
  </conditionalFormatting>
  <conditionalFormatting sqref="S34">
    <cfRule type="expression" dxfId="291" priority="31">
      <formula>S34&lt;0</formula>
    </cfRule>
  </conditionalFormatting>
  <conditionalFormatting sqref="I34">
    <cfRule type="cellIs" dxfId="290" priority="29" operator="equal">
      <formula>"N"</formula>
    </cfRule>
  </conditionalFormatting>
  <conditionalFormatting sqref="S35">
    <cfRule type="expression" dxfId="289" priority="28">
      <formula>S35&lt;0</formula>
    </cfRule>
  </conditionalFormatting>
  <conditionalFormatting sqref="I35">
    <cfRule type="cellIs" dxfId="288" priority="26" operator="equal">
      <formula>"N"</formula>
    </cfRule>
  </conditionalFormatting>
  <pageMargins left="0.7" right="0.7" top="0.75" bottom="0.75" header="0.3" footer="0.3"/>
  <pageSetup scale="49" orientation="landscape" r:id="rId1"/>
  <headerFooter>
    <oddFooter>&amp;LPage &amp;P of &amp;N&amp;R&amp;F:&amp;A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0" id="{4450FB36-A4CB-4C6B-9D22-A492B72F9F1D}">
            <xm:f>'Stop Loss Flag'!J8&lt;0</xm:f>
            <x14:dxf>
              <font>
                <b/>
                <i val="0"/>
                <color rgb="FFFF0000"/>
              </font>
              <fill>
                <patternFill>
                  <bgColor theme="9" tint="0.59996337778862885"/>
                </patternFill>
              </fill>
            </x14:dxf>
          </x14:cfRule>
          <xm:sqref>I5 I7:I10 I12:I16 I18:I35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pane xSplit="1" ySplit="7" topLeftCell="B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5" x14ac:dyDescent="0.25"/>
  <cols>
    <col min="1" max="1" width="41.140625" style="11" customWidth="1"/>
    <col min="2" max="2" width="2.7109375" style="1" customWidth="1"/>
    <col min="3" max="3" width="12.7109375" style="238" customWidth="1"/>
    <col min="4" max="4" width="2.7109375" style="1" customWidth="1"/>
    <col min="5" max="8" width="11.7109375" style="281" customWidth="1"/>
    <col min="9" max="9" width="2.7109375" style="1" customWidth="1"/>
    <col min="10" max="12" width="12.7109375" style="116" customWidth="1"/>
    <col min="13" max="16384" width="9.140625" style="1"/>
  </cols>
  <sheetData>
    <row r="1" spans="1:12" x14ac:dyDescent="0.25">
      <c r="A1" s="29" t="s">
        <v>159</v>
      </c>
      <c r="H1" s="287"/>
    </row>
    <row r="2" spans="1:12" ht="15.75" x14ac:dyDescent="0.25">
      <c r="A2" s="3" t="str">
        <f>'Distributive Model'!$A$2</f>
        <v>NM I&amp;G Funding Formula FY16 v9.6 Final 2014-11-03</v>
      </c>
      <c r="H2" s="287"/>
    </row>
    <row r="3" spans="1:12" x14ac:dyDescent="0.25">
      <c r="A3" s="4">
        <f>'Distributive Model'!$C$3</f>
        <v>41946</v>
      </c>
      <c r="E3" s="296"/>
      <c r="F3" s="286"/>
      <c r="G3"/>
      <c r="H3" s="286"/>
      <c r="J3" s="237"/>
      <c r="K3" s="237"/>
    </row>
    <row r="4" spans="1:12" x14ac:dyDescent="0.25">
      <c r="A4" s="4"/>
      <c r="J4" s="237"/>
      <c r="K4" s="237"/>
    </row>
    <row r="5" spans="1:12" ht="15.75" thickBot="1" x14ac:dyDescent="0.3">
      <c r="A5" s="5"/>
      <c r="J5" s="430"/>
      <c r="K5" s="430"/>
    </row>
    <row r="6" spans="1:12" ht="15.75" customHeight="1" thickBot="1" x14ac:dyDescent="0.3">
      <c r="A6" s="5"/>
      <c r="E6" s="710" t="s">
        <v>363</v>
      </c>
      <c r="F6" s="711"/>
      <c r="G6" s="711"/>
      <c r="H6" s="712"/>
      <c r="J6" s="1"/>
      <c r="K6" s="1"/>
      <c r="L6" s="1"/>
    </row>
    <row r="7" spans="1:12" ht="60.75" thickBot="1" x14ac:dyDescent="0.3">
      <c r="A7" s="145" t="s">
        <v>0</v>
      </c>
      <c r="C7" s="236" t="s">
        <v>160</v>
      </c>
      <c r="E7" s="426" t="s">
        <v>204</v>
      </c>
      <c r="F7" s="427" t="s">
        <v>203</v>
      </c>
      <c r="G7" s="427" t="s">
        <v>202</v>
      </c>
      <c r="H7" s="428" t="s">
        <v>201</v>
      </c>
      <c r="J7" s="236" t="s">
        <v>364</v>
      </c>
      <c r="K7" s="236" t="s">
        <v>365</v>
      </c>
      <c r="L7" s="235" t="s">
        <v>368</v>
      </c>
    </row>
    <row r="8" spans="1:12" x14ac:dyDescent="0.25">
      <c r="A8" s="7" t="s">
        <v>1</v>
      </c>
      <c r="C8" s="239"/>
      <c r="E8" s="431">
        <f>E13+E19+E38</f>
        <v>19132</v>
      </c>
      <c r="F8" s="189">
        <f>F13+F19+F38</f>
        <v>20179</v>
      </c>
      <c r="G8" s="189">
        <f>G13+G19+G38</f>
        <v>22392</v>
      </c>
      <c r="H8" s="432">
        <f>H13+H19+H38</f>
        <v>22013</v>
      </c>
      <c r="J8" s="244">
        <f>J13+J19+J38</f>
        <v>20567.666666666668</v>
      </c>
      <c r="K8" s="244">
        <f>K13+K19+K38</f>
        <v>21528</v>
      </c>
      <c r="L8" s="234">
        <f>K8/J8-1</f>
        <v>4.669140884559897E-2</v>
      </c>
    </row>
    <row r="9" spans="1:12" x14ac:dyDescent="0.25">
      <c r="A9" s="7"/>
      <c r="C9" s="240"/>
      <c r="E9" s="436"/>
      <c r="F9" s="440"/>
      <c r="G9" s="440"/>
      <c r="H9" s="441"/>
      <c r="J9" s="245"/>
      <c r="K9" s="245"/>
      <c r="L9" s="233"/>
    </row>
    <row r="10" spans="1:12" x14ac:dyDescent="0.25">
      <c r="A10" s="8" t="s">
        <v>2</v>
      </c>
      <c r="C10" s="239" t="str">
        <f>IF(L10&gt;0,"Y","N")</f>
        <v>Y</v>
      </c>
      <c r="E10" s="437">
        <f>'Award Data'!N8</f>
        <v>302</v>
      </c>
      <c r="F10" s="442">
        <f>'Award Data'!Z8</f>
        <v>304</v>
      </c>
      <c r="G10" s="442">
        <f>'Award Data'!AL8</f>
        <v>292</v>
      </c>
      <c r="H10" s="443">
        <f>'Award Data'!AX8</f>
        <v>319</v>
      </c>
      <c r="J10" s="246">
        <f>AVERAGE(E10:G10)</f>
        <v>299.33333333333331</v>
      </c>
      <c r="K10" s="246">
        <f>AVERAGE(F10:H10)</f>
        <v>305</v>
      </c>
      <c r="L10" s="230">
        <f t="shared" ref="L10:L13" si="0">K10/J10-1</f>
        <v>1.8930957683741756E-2</v>
      </c>
    </row>
    <row r="11" spans="1:12" x14ac:dyDescent="0.25">
      <c r="A11" s="8" t="s">
        <v>3</v>
      </c>
      <c r="C11" s="239" t="str">
        <f t="shared" ref="C11:C12" si="1">IF(L11&gt;0,"Y","N")</f>
        <v>Y</v>
      </c>
      <c r="E11" s="437">
        <f>'Award Data'!N18</f>
        <v>3478</v>
      </c>
      <c r="F11" s="442">
        <f>'Award Data'!Z18</f>
        <v>3337</v>
      </c>
      <c r="G11" s="442">
        <f>'Award Data'!AL18</f>
        <v>3395</v>
      </c>
      <c r="H11" s="443">
        <f>'Award Data'!AX18</f>
        <v>3509</v>
      </c>
      <c r="J11" s="246">
        <f t="shared" ref="J11:J12" si="2">AVERAGE(E11:G11)</f>
        <v>3403.3333333333335</v>
      </c>
      <c r="K11" s="246">
        <f t="shared" ref="K11:K12" si="3">AVERAGE(F11:H11)</f>
        <v>3413.6666666666665</v>
      </c>
      <c r="L11" s="230">
        <f t="shared" si="0"/>
        <v>3.0362389813907154E-3</v>
      </c>
    </row>
    <row r="12" spans="1:12" ht="15.75" thickBot="1" x14ac:dyDescent="0.3">
      <c r="A12" s="9" t="s">
        <v>4</v>
      </c>
      <c r="C12" s="239" t="str">
        <f t="shared" si="1"/>
        <v>Y</v>
      </c>
      <c r="E12" s="438">
        <f>'Award Data'!N28</f>
        <v>4888</v>
      </c>
      <c r="F12" s="444">
        <f>'Award Data'!Z28</f>
        <v>5015</v>
      </c>
      <c r="G12" s="444">
        <f>'Award Data'!AL28</f>
        <v>5137</v>
      </c>
      <c r="H12" s="445">
        <f>'Award Data'!AX28</f>
        <v>5403</v>
      </c>
      <c r="J12" s="247">
        <f t="shared" si="2"/>
        <v>5013.333333333333</v>
      </c>
      <c r="K12" s="247">
        <f t="shared" si="3"/>
        <v>5185</v>
      </c>
      <c r="L12" s="229">
        <f t="shared" si="0"/>
        <v>3.4242021276595702E-2</v>
      </c>
    </row>
    <row r="13" spans="1:12" x14ac:dyDescent="0.25">
      <c r="A13" s="7" t="s">
        <v>5</v>
      </c>
      <c r="C13" s="241"/>
      <c r="E13" s="431">
        <f>SUM(E10:E12)</f>
        <v>8668</v>
      </c>
      <c r="F13" s="189">
        <f>SUM(F10:F12)</f>
        <v>8656</v>
      </c>
      <c r="G13" s="189">
        <f>SUM(G10:G12)</f>
        <v>8824</v>
      </c>
      <c r="H13" s="432">
        <f>SUM(H10:H12)</f>
        <v>9231</v>
      </c>
      <c r="J13" s="248">
        <f>SUM(J10:J12)</f>
        <v>8716</v>
      </c>
      <c r="K13" s="248">
        <f>SUM(K10:K12)</f>
        <v>8903.6666666666661</v>
      </c>
      <c r="L13" s="232">
        <f t="shared" si="0"/>
        <v>2.1531283463362305E-2</v>
      </c>
    </row>
    <row r="14" spans="1:12" x14ac:dyDescent="0.25">
      <c r="A14" s="8"/>
      <c r="C14" s="242"/>
      <c r="E14" s="439"/>
      <c r="F14" s="204"/>
      <c r="G14" s="204"/>
      <c r="H14" s="446"/>
      <c r="J14" s="249"/>
      <c r="K14" s="249"/>
      <c r="L14" s="231"/>
    </row>
    <row r="15" spans="1:12" x14ac:dyDescent="0.25">
      <c r="A15" s="8" t="s">
        <v>6</v>
      </c>
      <c r="C15" s="239" t="str">
        <f t="shared" ref="C15:C18" si="4">IF(L15&gt;0,"Y","N")</f>
        <v>Y</v>
      </c>
      <c r="E15" s="437">
        <f>'Award Data'!N38</f>
        <v>715</v>
      </c>
      <c r="F15" s="442">
        <f>'Award Data'!Z38</f>
        <v>761</v>
      </c>
      <c r="G15" s="442">
        <f>'Award Data'!AL38</f>
        <v>826</v>
      </c>
      <c r="H15" s="443">
        <f>'Award Data'!AX38</f>
        <v>977</v>
      </c>
      <c r="J15" s="246">
        <f t="shared" ref="J15:J18" si="5">AVERAGE(E15:G15)</f>
        <v>767.33333333333337</v>
      </c>
      <c r="K15" s="246">
        <f t="shared" ref="K15:K18" si="6">AVERAGE(F15:H15)</f>
        <v>854.66666666666663</v>
      </c>
      <c r="L15" s="230">
        <f t="shared" ref="L15:L19" si="7">K15/J15-1</f>
        <v>0.11381407471763683</v>
      </c>
    </row>
    <row r="16" spans="1:12" x14ac:dyDescent="0.25">
      <c r="A16" s="8" t="s">
        <v>7</v>
      </c>
      <c r="C16" s="239" t="str">
        <f t="shared" si="4"/>
        <v>Y</v>
      </c>
      <c r="E16" s="437">
        <f>'Award Data'!N48</f>
        <v>683</v>
      </c>
      <c r="F16" s="442">
        <f>'Award Data'!Z48</f>
        <v>749</v>
      </c>
      <c r="G16" s="442">
        <f>'Award Data'!AL48</f>
        <v>812</v>
      </c>
      <c r="H16" s="443">
        <f>'Award Data'!AX48</f>
        <v>838</v>
      </c>
      <c r="J16" s="246">
        <f t="shared" si="5"/>
        <v>748</v>
      </c>
      <c r="K16" s="246">
        <f t="shared" si="6"/>
        <v>799.66666666666663</v>
      </c>
      <c r="L16" s="230">
        <f t="shared" si="7"/>
        <v>6.9073083778966149E-2</v>
      </c>
    </row>
    <row r="17" spans="1:12" x14ac:dyDescent="0.25">
      <c r="A17" s="8" t="s">
        <v>8</v>
      </c>
      <c r="C17" s="239" t="str">
        <f t="shared" si="4"/>
        <v>N</v>
      </c>
      <c r="E17" s="437">
        <f>'Award Data'!N58</f>
        <v>196</v>
      </c>
      <c r="F17" s="442">
        <f>'Award Data'!Z58</f>
        <v>181</v>
      </c>
      <c r="G17" s="442">
        <f>'Award Data'!AL58</f>
        <v>163</v>
      </c>
      <c r="H17" s="443">
        <f>'Award Data'!AX58</f>
        <v>187</v>
      </c>
      <c r="J17" s="246">
        <f t="shared" si="5"/>
        <v>180</v>
      </c>
      <c r="K17" s="246">
        <f t="shared" si="6"/>
        <v>177</v>
      </c>
      <c r="L17" s="230">
        <f t="shared" si="7"/>
        <v>-1.6666666666666718E-2</v>
      </c>
    </row>
    <row r="18" spans="1:12" ht="15.75" thickBot="1" x14ac:dyDescent="0.3">
      <c r="A18" s="9" t="s">
        <v>9</v>
      </c>
      <c r="C18" s="239" t="str">
        <f t="shared" si="4"/>
        <v>Y</v>
      </c>
      <c r="E18" s="438">
        <f>'Award Data'!N68</f>
        <v>419</v>
      </c>
      <c r="F18" s="444">
        <f>'Award Data'!Z68</f>
        <v>458</v>
      </c>
      <c r="G18" s="444">
        <f>'Award Data'!AL68</f>
        <v>508</v>
      </c>
      <c r="H18" s="445">
        <f>'Award Data'!AX68</f>
        <v>496</v>
      </c>
      <c r="J18" s="247">
        <f t="shared" si="5"/>
        <v>461.66666666666669</v>
      </c>
      <c r="K18" s="247">
        <f t="shared" si="6"/>
        <v>487.33333333333331</v>
      </c>
      <c r="L18" s="229">
        <f t="shared" si="7"/>
        <v>5.5595667870036003E-2</v>
      </c>
    </row>
    <row r="19" spans="1:12" x14ac:dyDescent="0.25">
      <c r="A19" s="7" t="s">
        <v>10</v>
      </c>
      <c r="C19" s="241"/>
      <c r="E19" s="431">
        <f>SUM(E15:E18)</f>
        <v>2013</v>
      </c>
      <c r="F19" s="189">
        <f>SUM(F15:F18)</f>
        <v>2149</v>
      </c>
      <c r="G19" s="189">
        <f>SUM(G15:G18)</f>
        <v>2309</v>
      </c>
      <c r="H19" s="432">
        <f>SUM(H15:H18)</f>
        <v>2498</v>
      </c>
      <c r="J19" s="248">
        <f>SUM(J15:J18)</f>
        <v>2157</v>
      </c>
      <c r="K19" s="248">
        <f>SUM(K15:K18)</f>
        <v>2318.6666666666665</v>
      </c>
      <c r="L19" s="232">
        <f t="shared" si="7"/>
        <v>7.494977592335017E-2</v>
      </c>
    </row>
    <row r="20" spans="1:12" x14ac:dyDescent="0.25">
      <c r="A20" s="8"/>
      <c r="C20" s="242"/>
      <c r="E20" s="439"/>
      <c r="F20" s="204"/>
      <c r="G20" s="204"/>
      <c r="H20" s="446"/>
      <c r="J20" s="249"/>
      <c r="K20" s="249"/>
      <c r="L20" s="231"/>
    </row>
    <row r="21" spans="1:12" x14ac:dyDescent="0.25">
      <c r="A21" s="8" t="s">
        <v>11</v>
      </c>
      <c r="C21" s="239" t="str">
        <f t="shared" ref="C21:C37" si="8">IF(L21&gt;0,"Y","N")</f>
        <v>Y</v>
      </c>
      <c r="E21" s="437">
        <f>'Award Data'!N78</f>
        <v>482</v>
      </c>
      <c r="F21" s="442">
        <f>'Award Data'!Z78</f>
        <v>533</v>
      </c>
      <c r="G21" s="442">
        <f>'Award Data'!AL78</f>
        <v>601</v>
      </c>
      <c r="H21" s="443">
        <f>'Award Data'!AX78</f>
        <v>734</v>
      </c>
      <c r="J21" s="246">
        <f t="shared" ref="J21:J37" si="9">AVERAGE(E21:G21)</f>
        <v>538.66666666666663</v>
      </c>
      <c r="K21" s="246">
        <f t="shared" ref="K21:K37" si="10">AVERAGE(F21:H21)</f>
        <v>622.66666666666663</v>
      </c>
      <c r="L21" s="230">
        <f t="shared" ref="L21:L38" si="11">K21/J21-1</f>
        <v>0.15594059405940586</v>
      </c>
    </row>
    <row r="22" spans="1:12" x14ac:dyDescent="0.25">
      <c r="A22" s="8" t="s">
        <v>12</v>
      </c>
      <c r="C22" s="239" t="str">
        <f t="shared" si="8"/>
        <v>N</v>
      </c>
      <c r="E22" s="437">
        <f>'Award Data'!N88</f>
        <v>99</v>
      </c>
      <c r="F22" s="442">
        <f>'Award Data'!Z88</f>
        <v>91</v>
      </c>
      <c r="G22" s="442">
        <f>'Award Data'!AL88</f>
        <v>48</v>
      </c>
      <c r="H22" s="443">
        <f>'Award Data'!AX88</f>
        <v>56</v>
      </c>
      <c r="J22" s="246">
        <f t="shared" si="9"/>
        <v>79.333333333333329</v>
      </c>
      <c r="K22" s="246">
        <f t="shared" si="10"/>
        <v>65</v>
      </c>
      <c r="L22" s="230">
        <f t="shared" si="11"/>
        <v>-0.18067226890756294</v>
      </c>
    </row>
    <row r="23" spans="1:12" x14ac:dyDescent="0.25">
      <c r="A23" s="8" t="s">
        <v>13</v>
      </c>
      <c r="C23" s="239" t="str">
        <f t="shared" si="8"/>
        <v>N</v>
      </c>
      <c r="E23" s="437">
        <f>'Award Data'!N98</f>
        <v>205</v>
      </c>
      <c r="F23" s="442">
        <f>'Award Data'!Z98</f>
        <v>263</v>
      </c>
      <c r="G23" s="442">
        <f>'Award Data'!AL98</f>
        <v>239</v>
      </c>
      <c r="H23" s="443">
        <f>'Award Data'!AX98</f>
        <v>193</v>
      </c>
      <c r="J23" s="246">
        <f t="shared" si="9"/>
        <v>235.66666666666666</v>
      </c>
      <c r="K23" s="246">
        <f t="shared" si="10"/>
        <v>231.66666666666666</v>
      </c>
      <c r="L23" s="230">
        <f t="shared" si="11"/>
        <v>-1.6973125884017004E-2</v>
      </c>
    </row>
    <row r="24" spans="1:12" x14ac:dyDescent="0.25">
      <c r="A24" s="8" t="s">
        <v>14</v>
      </c>
      <c r="C24" s="239" t="str">
        <f t="shared" si="8"/>
        <v>N</v>
      </c>
      <c r="E24" s="437">
        <f>'Award Data'!N108</f>
        <v>109</v>
      </c>
      <c r="F24" s="442">
        <f>'Award Data'!Z108</f>
        <v>124</v>
      </c>
      <c r="G24" s="442">
        <f>'Award Data'!AL108</f>
        <v>107</v>
      </c>
      <c r="H24" s="443">
        <f>'Award Data'!AX108</f>
        <v>86</v>
      </c>
      <c r="J24" s="246">
        <f t="shared" si="9"/>
        <v>113.33333333333333</v>
      </c>
      <c r="K24" s="246">
        <f t="shared" si="10"/>
        <v>105.66666666666667</v>
      </c>
      <c r="L24" s="230">
        <f t="shared" si="11"/>
        <v>-6.7647058823529282E-2</v>
      </c>
    </row>
    <row r="25" spans="1:12" x14ac:dyDescent="0.25">
      <c r="A25" s="8" t="s">
        <v>15</v>
      </c>
      <c r="C25" s="239" t="str">
        <f t="shared" si="8"/>
        <v>N</v>
      </c>
      <c r="E25" s="437">
        <f>'Award Data'!N118</f>
        <v>1344</v>
      </c>
      <c r="F25" s="442">
        <f>'Award Data'!Z118</f>
        <v>1219</v>
      </c>
      <c r="G25" s="442">
        <f>'Award Data'!AL118</f>
        <v>1210</v>
      </c>
      <c r="H25" s="443">
        <f>'Award Data'!AX118</f>
        <v>1227</v>
      </c>
      <c r="J25" s="246">
        <f t="shared" si="9"/>
        <v>1257.6666666666667</v>
      </c>
      <c r="K25" s="246">
        <f t="shared" si="10"/>
        <v>1218.6666666666667</v>
      </c>
      <c r="L25" s="230">
        <f t="shared" si="11"/>
        <v>-3.1009806520010619E-2</v>
      </c>
    </row>
    <row r="26" spans="1:12" x14ac:dyDescent="0.25">
      <c r="A26" s="8" t="s">
        <v>16</v>
      </c>
      <c r="C26" s="239" t="str">
        <f t="shared" si="8"/>
        <v>Y</v>
      </c>
      <c r="E26" s="437">
        <f>'Award Data'!N128</f>
        <v>108</v>
      </c>
      <c r="F26" s="442">
        <f>'Award Data'!Z128</f>
        <v>101</v>
      </c>
      <c r="G26" s="442">
        <f>'Award Data'!AL128</f>
        <v>127</v>
      </c>
      <c r="H26" s="443">
        <f>'Award Data'!AX128</f>
        <v>111</v>
      </c>
      <c r="J26" s="246">
        <f t="shared" si="9"/>
        <v>112</v>
      </c>
      <c r="K26" s="246">
        <f t="shared" si="10"/>
        <v>113</v>
      </c>
      <c r="L26" s="230">
        <f t="shared" si="11"/>
        <v>8.9285714285713969E-3</v>
      </c>
    </row>
    <row r="27" spans="1:12" x14ac:dyDescent="0.25">
      <c r="A27" s="8" t="s">
        <v>17</v>
      </c>
      <c r="C27" s="239" t="str">
        <f t="shared" si="8"/>
        <v>Y</v>
      </c>
      <c r="E27" s="437">
        <f>'Award Data'!N138</f>
        <v>186</v>
      </c>
      <c r="F27" s="442">
        <f>'Award Data'!Z138</f>
        <v>189</v>
      </c>
      <c r="G27" s="442">
        <f>'Award Data'!AL138</f>
        <v>240</v>
      </c>
      <c r="H27" s="443">
        <f>'Award Data'!AX138</f>
        <v>243</v>
      </c>
      <c r="J27" s="246">
        <f t="shared" si="9"/>
        <v>205</v>
      </c>
      <c r="K27" s="246">
        <f t="shared" si="10"/>
        <v>224</v>
      </c>
      <c r="L27" s="230">
        <f t="shared" si="11"/>
        <v>9.2682926829268375E-2</v>
      </c>
    </row>
    <row r="28" spans="1:12" x14ac:dyDescent="0.25">
      <c r="A28" s="8" t="s">
        <v>18</v>
      </c>
      <c r="C28" s="239" t="str">
        <f t="shared" si="8"/>
        <v>N</v>
      </c>
      <c r="E28" s="437">
        <f>'Award Data'!N148</f>
        <v>42</v>
      </c>
      <c r="F28" s="442">
        <f>'Award Data'!Z148</f>
        <v>41</v>
      </c>
      <c r="G28" s="442">
        <f>'Award Data'!AL148</f>
        <v>67</v>
      </c>
      <c r="H28" s="443">
        <f>'Award Data'!AX148</f>
        <v>36</v>
      </c>
      <c r="J28" s="246">
        <f t="shared" si="9"/>
        <v>50</v>
      </c>
      <c r="K28" s="246">
        <f t="shared" si="10"/>
        <v>48</v>
      </c>
      <c r="L28" s="230">
        <f t="shared" si="11"/>
        <v>-4.0000000000000036E-2</v>
      </c>
    </row>
    <row r="29" spans="1:12" x14ac:dyDescent="0.25">
      <c r="A29" s="8" t="s">
        <v>19</v>
      </c>
      <c r="C29" s="239" t="str">
        <f t="shared" si="8"/>
        <v>Y</v>
      </c>
      <c r="E29" s="437">
        <f>'Award Data'!N158</f>
        <v>69</v>
      </c>
      <c r="F29" s="442">
        <f>'Award Data'!Z158</f>
        <v>67</v>
      </c>
      <c r="G29" s="442">
        <f>'Award Data'!AL158</f>
        <v>75</v>
      </c>
      <c r="H29" s="443">
        <f>'Award Data'!AX158</f>
        <v>95</v>
      </c>
      <c r="J29" s="246">
        <f t="shared" si="9"/>
        <v>70.333333333333329</v>
      </c>
      <c r="K29" s="246">
        <f t="shared" si="10"/>
        <v>79</v>
      </c>
      <c r="L29" s="230">
        <f t="shared" si="11"/>
        <v>0.12322274881516604</v>
      </c>
    </row>
    <row r="30" spans="1:12" x14ac:dyDescent="0.25">
      <c r="A30" s="8" t="s">
        <v>20</v>
      </c>
      <c r="C30" s="239" t="str">
        <f t="shared" si="8"/>
        <v>Y</v>
      </c>
      <c r="E30" s="437">
        <f>'Award Data'!N168</f>
        <v>113</v>
      </c>
      <c r="F30" s="442">
        <f>'Award Data'!Z168</f>
        <v>143</v>
      </c>
      <c r="G30" s="442">
        <f>'Award Data'!AL168</f>
        <v>207</v>
      </c>
      <c r="H30" s="443">
        <f>'Award Data'!AX168</f>
        <v>238</v>
      </c>
      <c r="J30" s="246">
        <f t="shared" si="9"/>
        <v>154.33333333333334</v>
      </c>
      <c r="K30" s="246">
        <f t="shared" si="10"/>
        <v>196</v>
      </c>
      <c r="L30" s="230">
        <f t="shared" si="11"/>
        <v>0.26997840172786169</v>
      </c>
    </row>
    <row r="31" spans="1:12" x14ac:dyDescent="0.25">
      <c r="A31" s="8" t="s">
        <v>21</v>
      </c>
      <c r="C31" s="239" t="str">
        <f t="shared" si="8"/>
        <v>Y</v>
      </c>
      <c r="E31" s="437">
        <f>'Award Data'!N178</f>
        <v>3820</v>
      </c>
      <c r="F31" s="442">
        <f>'Award Data'!Z178</f>
        <v>4232</v>
      </c>
      <c r="G31" s="442">
        <f>'Award Data'!AL178</f>
        <v>5612</v>
      </c>
      <c r="H31" s="443">
        <f>'Award Data'!AX178</f>
        <v>4456</v>
      </c>
      <c r="J31" s="246">
        <f t="shared" si="9"/>
        <v>4554.666666666667</v>
      </c>
      <c r="K31" s="246">
        <f t="shared" si="10"/>
        <v>4766.666666666667</v>
      </c>
      <c r="L31" s="230">
        <f t="shared" si="11"/>
        <v>4.6545667447306815E-2</v>
      </c>
    </row>
    <row r="32" spans="1:12" x14ac:dyDescent="0.25">
      <c r="A32" s="8" t="s">
        <v>22</v>
      </c>
      <c r="C32" s="239" t="str">
        <f t="shared" si="8"/>
        <v>Y</v>
      </c>
      <c r="E32" s="437">
        <f>'Award Data'!N188</f>
        <v>323</v>
      </c>
      <c r="F32" s="442">
        <f>'Award Data'!Z188</f>
        <v>399</v>
      </c>
      <c r="G32" s="442">
        <f>'Award Data'!AL188</f>
        <v>622</v>
      </c>
      <c r="H32" s="443">
        <f>'Award Data'!AX188</f>
        <v>709</v>
      </c>
      <c r="J32" s="246">
        <f t="shared" si="9"/>
        <v>448</v>
      </c>
      <c r="K32" s="246">
        <f t="shared" si="10"/>
        <v>576.66666666666663</v>
      </c>
      <c r="L32" s="230">
        <f t="shared" si="11"/>
        <v>0.28720238095238093</v>
      </c>
    </row>
    <row r="33" spans="1:12" x14ac:dyDescent="0.25">
      <c r="A33" s="8" t="s">
        <v>23</v>
      </c>
      <c r="C33" s="239" t="str">
        <f t="shared" si="8"/>
        <v>Y</v>
      </c>
      <c r="E33" s="437">
        <f>'Award Data'!N198</f>
        <v>154</v>
      </c>
      <c r="F33" s="442">
        <f>'Award Data'!Z198</f>
        <v>183</v>
      </c>
      <c r="G33" s="442">
        <f>'Award Data'!AL198</f>
        <v>214</v>
      </c>
      <c r="H33" s="443">
        <f>'Award Data'!AX198</f>
        <v>193</v>
      </c>
      <c r="J33" s="246">
        <f t="shared" si="9"/>
        <v>183.66666666666666</v>
      </c>
      <c r="K33" s="246">
        <f t="shared" si="10"/>
        <v>196.66666666666666</v>
      </c>
      <c r="L33" s="230">
        <f t="shared" si="11"/>
        <v>7.0780399274047223E-2</v>
      </c>
    </row>
    <row r="34" spans="1:12" x14ac:dyDescent="0.25">
      <c r="A34" s="8" t="s">
        <v>24</v>
      </c>
      <c r="C34" s="239" t="str">
        <f t="shared" si="8"/>
        <v>Y</v>
      </c>
      <c r="E34" s="437">
        <f>'Award Data'!N208</f>
        <v>108</v>
      </c>
      <c r="F34" s="442">
        <f>'Award Data'!Z208</f>
        <v>192</v>
      </c>
      <c r="G34" s="442">
        <f>'Award Data'!AL208</f>
        <v>172</v>
      </c>
      <c r="H34" s="443">
        <f>'Award Data'!AX208</f>
        <v>119</v>
      </c>
      <c r="J34" s="246">
        <f t="shared" si="9"/>
        <v>157.33333333333334</v>
      </c>
      <c r="K34" s="246">
        <f t="shared" si="10"/>
        <v>161</v>
      </c>
      <c r="L34" s="230">
        <f t="shared" si="11"/>
        <v>2.3305084745762761E-2</v>
      </c>
    </row>
    <row r="35" spans="1:12" x14ac:dyDescent="0.25">
      <c r="A35" s="8" t="s">
        <v>25</v>
      </c>
      <c r="C35" s="239" t="str">
        <f t="shared" si="8"/>
        <v>Y</v>
      </c>
      <c r="E35" s="437">
        <f>'Award Data'!N218</f>
        <v>213</v>
      </c>
      <c r="F35" s="442">
        <f>'Award Data'!Z218</f>
        <v>288</v>
      </c>
      <c r="G35" s="442">
        <f>'Award Data'!AL218</f>
        <v>274</v>
      </c>
      <c r="H35" s="443">
        <f>'Award Data'!AX218</f>
        <v>324</v>
      </c>
      <c r="J35" s="246">
        <f t="shared" si="9"/>
        <v>258.33333333333331</v>
      </c>
      <c r="K35" s="246">
        <f t="shared" si="10"/>
        <v>295.33333333333331</v>
      </c>
      <c r="L35" s="230">
        <f t="shared" si="11"/>
        <v>0.14322580645161298</v>
      </c>
    </row>
    <row r="36" spans="1:12" x14ac:dyDescent="0.25">
      <c r="A36" s="8" t="s">
        <v>26</v>
      </c>
      <c r="C36" s="239" t="str">
        <f t="shared" si="8"/>
        <v>Y</v>
      </c>
      <c r="E36" s="437">
        <f>'Award Data'!N228</f>
        <v>616</v>
      </c>
      <c r="F36" s="442">
        <f>'Award Data'!Z228</f>
        <v>841</v>
      </c>
      <c r="G36" s="442">
        <f>'Award Data'!AL228</f>
        <v>778</v>
      </c>
      <c r="H36" s="443">
        <f>'Award Data'!AX228</f>
        <v>772</v>
      </c>
      <c r="J36" s="246">
        <f t="shared" si="9"/>
        <v>745</v>
      </c>
      <c r="K36" s="246">
        <f t="shared" si="10"/>
        <v>797</v>
      </c>
      <c r="L36" s="230">
        <f t="shared" si="11"/>
        <v>6.9798657718120882E-2</v>
      </c>
    </row>
    <row r="37" spans="1:12" ht="15.75" thickBot="1" x14ac:dyDescent="0.3">
      <c r="A37" s="9" t="s">
        <v>27</v>
      </c>
      <c r="C37" s="239" t="str">
        <f t="shared" si="8"/>
        <v>Y</v>
      </c>
      <c r="E37" s="438">
        <f>'Award Data'!N238</f>
        <v>460</v>
      </c>
      <c r="F37" s="444">
        <f>'Award Data'!Z238</f>
        <v>468</v>
      </c>
      <c r="G37" s="444">
        <f>'Award Data'!AL238</f>
        <v>666</v>
      </c>
      <c r="H37" s="445">
        <f>'Award Data'!AX238</f>
        <v>692</v>
      </c>
      <c r="J37" s="247">
        <f t="shared" si="9"/>
        <v>531.33333333333337</v>
      </c>
      <c r="K37" s="247">
        <f t="shared" si="10"/>
        <v>608.66666666666663</v>
      </c>
      <c r="L37" s="229">
        <f t="shared" si="11"/>
        <v>0.14554579673776646</v>
      </c>
    </row>
    <row r="38" spans="1:12" ht="15.75" thickBot="1" x14ac:dyDescent="0.3">
      <c r="A38" s="10" t="s">
        <v>28</v>
      </c>
      <c r="C38" s="243"/>
      <c r="E38" s="433">
        <f>SUM(E21:E37)</f>
        <v>8451</v>
      </c>
      <c r="F38" s="434">
        <f>SUM(F21:F37)</f>
        <v>9374</v>
      </c>
      <c r="G38" s="434">
        <f>SUM(G21:G37)</f>
        <v>11259</v>
      </c>
      <c r="H38" s="435">
        <f>SUM(H21:H37)</f>
        <v>10284</v>
      </c>
      <c r="J38" s="250">
        <f>SUM(J21:J37)</f>
        <v>9694.6666666666679</v>
      </c>
      <c r="K38" s="250">
        <f>SUM(K21:K37)</f>
        <v>10305.666666666666</v>
      </c>
      <c r="L38" s="228">
        <f t="shared" si="11"/>
        <v>6.3024343281529172E-2</v>
      </c>
    </row>
    <row r="40" spans="1:12" ht="15.75" x14ac:dyDescent="0.25">
      <c r="A40" s="11" t="s">
        <v>185</v>
      </c>
    </row>
  </sheetData>
  <mergeCells count="1">
    <mergeCell ref="E6:H6"/>
  </mergeCells>
  <conditionalFormatting sqref="C8">
    <cfRule type="expression" dxfId="286" priority="96">
      <formula>C8&lt;0</formula>
    </cfRule>
  </conditionalFormatting>
  <conditionalFormatting sqref="C13">
    <cfRule type="expression" dxfId="285" priority="94">
      <formula>C13&lt;0</formula>
    </cfRule>
  </conditionalFormatting>
  <conditionalFormatting sqref="C38">
    <cfRule type="expression" dxfId="284" priority="88">
      <formula>C38&lt;0</formula>
    </cfRule>
  </conditionalFormatting>
  <conditionalFormatting sqref="C19">
    <cfRule type="expression" dxfId="283" priority="91">
      <formula>C19&lt;0</formula>
    </cfRule>
  </conditionalFormatting>
  <conditionalFormatting sqref="C35:C37">
    <cfRule type="cellIs" dxfId="282" priority="79" operator="equal">
      <formula>"N"</formula>
    </cfRule>
    <cfRule type="expression" dxfId="281" priority="80">
      <formula>C35&lt;0</formula>
    </cfRule>
  </conditionalFormatting>
  <conditionalFormatting sqref="C15:C18">
    <cfRule type="cellIs" dxfId="280" priority="77" operator="equal">
      <formula>"N"</formula>
    </cfRule>
    <cfRule type="expression" dxfId="279" priority="78">
      <formula>C15&lt;0</formula>
    </cfRule>
  </conditionalFormatting>
  <conditionalFormatting sqref="C21:C34">
    <cfRule type="cellIs" dxfId="278" priority="75" operator="equal">
      <formula>"N"</formula>
    </cfRule>
    <cfRule type="expression" dxfId="277" priority="76">
      <formula>C21&lt;0</formula>
    </cfRule>
  </conditionalFormatting>
  <conditionalFormatting sqref="C10:C12">
    <cfRule type="cellIs" dxfId="276" priority="73" operator="equal">
      <formula>"N"</formula>
    </cfRule>
    <cfRule type="expression" dxfId="275" priority="74">
      <formula>C10&lt;0</formula>
    </cfRule>
  </conditionalFormatting>
  <conditionalFormatting sqref="J8:K8">
    <cfRule type="expression" dxfId="274" priority="72">
      <formula>J8&lt;0</formula>
    </cfRule>
  </conditionalFormatting>
  <conditionalFormatting sqref="J10:K12">
    <cfRule type="expression" dxfId="273" priority="71">
      <formula>J10&lt;0</formula>
    </cfRule>
  </conditionalFormatting>
  <conditionalFormatting sqref="J13:K13">
    <cfRule type="expression" dxfId="272" priority="70">
      <formula>J13&lt;0</formula>
    </cfRule>
  </conditionalFormatting>
  <conditionalFormatting sqref="J15:K15">
    <cfRule type="expression" dxfId="271" priority="69">
      <formula>J15&lt;0</formula>
    </cfRule>
  </conditionalFormatting>
  <conditionalFormatting sqref="J38:K38">
    <cfRule type="expression" dxfId="270" priority="64">
      <formula>J38&lt;0</formula>
    </cfRule>
  </conditionalFormatting>
  <conditionalFormatting sqref="J16:K18">
    <cfRule type="expression" dxfId="269" priority="68">
      <formula>J16&lt;0</formula>
    </cfRule>
  </conditionalFormatting>
  <conditionalFormatting sqref="J19:K19">
    <cfRule type="expression" dxfId="268" priority="67">
      <formula>J19&lt;0</formula>
    </cfRule>
  </conditionalFormatting>
  <conditionalFormatting sqref="J21:K36">
    <cfRule type="expression" dxfId="267" priority="66">
      <formula>J21&lt;0</formula>
    </cfRule>
  </conditionalFormatting>
  <conditionalFormatting sqref="J37:K37">
    <cfRule type="expression" dxfId="266" priority="65">
      <formula>J37&lt;0</formula>
    </cfRule>
  </conditionalFormatting>
  <conditionalFormatting sqref="L8">
    <cfRule type="expression" dxfId="265" priority="63">
      <formula>L8&lt;0</formula>
    </cfRule>
  </conditionalFormatting>
  <conditionalFormatting sqref="L10:L12">
    <cfRule type="expression" dxfId="264" priority="62">
      <formula>L10&lt;0</formula>
    </cfRule>
  </conditionalFormatting>
  <conditionalFormatting sqref="L13">
    <cfRule type="expression" dxfId="263" priority="61">
      <formula>L13&lt;0</formula>
    </cfRule>
  </conditionalFormatting>
  <conditionalFormatting sqref="L15">
    <cfRule type="expression" dxfId="262" priority="60">
      <formula>L15&lt;0</formula>
    </cfRule>
  </conditionalFormatting>
  <conditionalFormatting sqref="L38">
    <cfRule type="expression" dxfId="261" priority="55">
      <formula>L38&lt;0</formula>
    </cfRule>
  </conditionalFormatting>
  <conditionalFormatting sqref="L16:L18">
    <cfRule type="expression" dxfId="260" priority="59">
      <formula>L16&lt;0</formula>
    </cfRule>
  </conditionalFormatting>
  <conditionalFormatting sqref="L19">
    <cfRule type="expression" dxfId="259" priority="58">
      <formula>L19&lt;0</formula>
    </cfRule>
  </conditionalFormatting>
  <conditionalFormatting sqref="L21:L36">
    <cfRule type="expression" dxfId="258" priority="57">
      <formula>L21&lt;0</formula>
    </cfRule>
  </conditionalFormatting>
  <conditionalFormatting sqref="L37">
    <cfRule type="expression" dxfId="257" priority="56">
      <formula>L37&lt;0</formula>
    </cfRule>
  </conditionalFormatting>
  <pageMargins left="0.7" right="0.7" top="0.75" bottom="0.75" header="0.3" footer="0.3"/>
  <pageSetup scale="79" orientation="landscape" r:id="rId1"/>
  <headerFooter>
    <oddFooter>&amp;LPage &amp;P of &amp;N&amp;R&amp;F:&amp;A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="90" zoomScaleNormal="90" workbookViewId="0">
      <selection activeCell="A2" sqref="A2"/>
    </sheetView>
  </sheetViews>
  <sheetFormatPr defaultRowHeight="15" x14ac:dyDescent="0.25"/>
  <cols>
    <col min="1" max="1" width="2.7109375" customWidth="1"/>
    <col min="2" max="2" width="44.28515625" bestFit="1" customWidth="1"/>
    <col min="3" max="5" width="12.7109375" customWidth="1"/>
    <col min="6" max="9" width="2.7109375" customWidth="1"/>
  </cols>
  <sheetData>
    <row r="1" spans="1:5" x14ac:dyDescent="0.25">
      <c r="A1" s="29" t="str">
        <f>'FY16 I&amp;G Distribution'!A1</f>
        <v>NM I&amp;G Funding Formula FY16 v9.6 Final 2014-11-03</v>
      </c>
    </row>
    <row r="2" spans="1:5" ht="45" x14ac:dyDescent="0.25">
      <c r="A2" s="713">
        <f>'FY16 I&amp;G Distribution'!A2</f>
        <v>41946</v>
      </c>
      <c r="B2" s="713"/>
      <c r="C2" s="424" t="s">
        <v>361</v>
      </c>
      <c r="D2" s="424" t="s">
        <v>360</v>
      </c>
      <c r="E2" s="424" t="s">
        <v>359</v>
      </c>
    </row>
    <row r="3" spans="1:5" x14ac:dyDescent="0.25">
      <c r="B3" t="s">
        <v>2</v>
      </c>
      <c r="C3" s="212">
        <f>'FY16 I&amp;G Distribution'!C13</f>
        <v>4.5177010887166441E-2</v>
      </c>
      <c r="D3" s="212">
        <f>'FY16 I&amp;G Distribution'!P13</f>
        <v>4.5218492607960334E-2</v>
      </c>
      <c r="E3" s="212">
        <f>'Outcome $''s'!C10</f>
        <v>4.6249782638097259E-2</v>
      </c>
    </row>
    <row r="4" spans="1:5" x14ac:dyDescent="0.25">
      <c r="B4" t="s">
        <v>3</v>
      </c>
      <c r="C4" s="212">
        <f>'FY16 I&amp;G Distribution'!C14</f>
        <v>0.19397671606062339</v>
      </c>
      <c r="D4" s="212">
        <f>'FY16 I&amp;G Distribution'!P14</f>
        <v>0.19398157910469649</v>
      </c>
      <c r="E4" s="212">
        <f>'Outcome $''s'!C11</f>
        <v>0.19684615929568303</v>
      </c>
    </row>
    <row r="5" spans="1:5" ht="15.75" thickBot="1" x14ac:dyDescent="0.3">
      <c r="B5" s="38" t="s">
        <v>4</v>
      </c>
      <c r="C5" s="425">
        <f>'FY16 I&amp;G Distribution'!C15</f>
        <v>0.310638488659229</v>
      </c>
      <c r="D5" s="425">
        <f>'FY16 I&amp;G Distribution'!P15</f>
        <v>0.31138830479978885</v>
      </c>
      <c r="E5" s="425">
        <f>'Outcome $''s'!C12</f>
        <v>0.32266488912932872</v>
      </c>
    </row>
    <row r="6" spans="1:5" x14ac:dyDescent="0.25">
      <c r="B6" t="s">
        <v>6</v>
      </c>
      <c r="C6" s="212">
        <f>'FY16 I&amp;G Distribution'!C18</f>
        <v>4.5229400407685721E-2</v>
      </c>
      <c r="D6" s="212">
        <f>'FY16 I&amp;G Distribution'!P18</f>
        <v>4.5233927131892213E-2</v>
      </c>
      <c r="E6" s="212">
        <f>'Outcome $''s'!C15</f>
        <v>4.5932595268916923E-2</v>
      </c>
    </row>
    <row r="7" spans="1:5" x14ac:dyDescent="0.25">
      <c r="B7" t="s">
        <v>7</v>
      </c>
      <c r="C7" s="212">
        <f>'FY16 I&amp;G Distribution'!C19</f>
        <v>4.6305766920172825E-2</v>
      </c>
      <c r="D7" s="212">
        <f>'FY16 I&amp;G Distribution'!P19</f>
        <v>4.6095848827712942E-2</v>
      </c>
      <c r="E7" s="212">
        <f>'Outcome $''s'!C16</f>
        <v>4.4876377430428091E-2</v>
      </c>
    </row>
    <row r="8" spans="1:5" x14ac:dyDescent="0.25">
      <c r="B8" t="s">
        <v>8</v>
      </c>
      <c r="C8" s="212">
        <f>'FY16 I&amp;G Distribution'!C20</f>
        <v>1.7825082722888668E-2</v>
      </c>
      <c r="D8" s="212">
        <f>'FY16 I&amp;G Distribution'!P20</f>
        <v>1.7275674528688924E-2</v>
      </c>
      <c r="E8" s="212">
        <f>'Outcome $''s'!C17</f>
        <v>1.1719831777988163E-2</v>
      </c>
    </row>
    <row r="9" spans="1:5" ht="15.75" thickBot="1" x14ac:dyDescent="0.3">
      <c r="B9" s="38" t="s">
        <v>9</v>
      </c>
      <c r="C9" s="425">
        <f>'FY16 I&amp;G Distribution'!C21</f>
        <v>2.8087680678153603E-2</v>
      </c>
      <c r="D9" s="425">
        <f>'FY16 I&amp;G Distribution'!P21</f>
        <v>2.8284408210327478E-2</v>
      </c>
      <c r="E9" s="425">
        <f>'Outcome $''s'!C18</f>
        <v>3.0466088322996566E-2</v>
      </c>
    </row>
    <row r="10" spans="1:5" x14ac:dyDescent="0.25">
      <c r="B10" t="s">
        <v>11</v>
      </c>
      <c r="C10" s="212">
        <f>'FY16 I&amp;G Distribution'!C24</f>
        <v>1.9694025492510762E-2</v>
      </c>
      <c r="D10" s="212">
        <f>'FY16 I&amp;G Distribution'!P24</f>
        <v>1.952676286560619E-2</v>
      </c>
      <c r="E10" s="212">
        <f>'Outcome $''s'!C21</f>
        <v>1.8305092386859106E-2</v>
      </c>
    </row>
    <row r="11" spans="1:5" x14ac:dyDescent="0.25">
      <c r="B11" t="s">
        <v>12</v>
      </c>
      <c r="C11" s="212">
        <f>'FY16 I&amp;G Distribution'!C25</f>
        <v>3.4953171323257467E-3</v>
      </c>
      <c r="D11" s="212">
        <f>'FY16 I&amp;G Distribution'!P25</f>
        <v>3.4295190624047626E-3</v>
      </c>
      <c r="E11" s="212">
        <f>'Outcome $''s'!C22</f>
        <v>2.8868880859915891E-3</v>
      </c>
    </row>
    <row r="12" spans="1:5" x14ac:dyDescent="0.25">
      <c r="B12" t="s">
        <v>13</v>
      </c>
      <c r="C12" s="212">
        <f>'FY16 I&amp;G Distribution'!C26</f>
        <v>1.2967145365646008E-2</v>
      </c>
      <c r="D12" s="212">
        <f>'FY16 I&amp;G Distribution'!P26</f>
        <v>1.2567469469044579E-2</v>
      </c>
      <c r="E12" s="212">
        <f>'Outcome $''s'!C23</f>
        <v>8.612361612921924E-3</v>
      </c>
    </row>
    <row r="13" spans="1:5" x14ac:dyDescent="0.25">
      <c r="B13" t="s">
        <v>14</v>
      </c>
      <c r="C13" s="212">
        <f>'FY16 I&amp;G Distribution'!C27</f>
        <v>6.9952327178632173E-3</v>
      </c>
      <c r="D13" s="212">
        <f>'FY16 I&amp;G Distribution'!P27</f>
        <v>6.8452113637872194E-3</v>
      </c>
      <c r="E13" s="212">
        <f>'Outcome $''s'!C24</f>
        <v>5.5950563852876587E-3</v>
      </c>
    </row>
    <row r="14" spans="1:5" x14ac:dyDescent="0.25">
      <c r="B14" t="s">
        <v>15</v>
      </c>
      <c r="C14" s="212">
        <f>'FY16 I&amp;G Distribution'!C28</f>
        <v>3.8045302647198131E-2</v>
      </c>
      <c r="D14" s="212">
        <f>'FY16 I&amp;G Distribution'!P28</f>
        <v>3.7965552570306045E-2</v>
      </c>
      <c r="E14" s="212">
        <f>'Outcome $''s'!C25</f>
        <v>3.7800039930186574E-2</v>
      </c>
    </row>
    <row r="15" spans="1:5" x14ac:dyDescent="0.25">
      <c r="B15" t="s">
        <v>16</v>
      </c>
      <c r="C15" s="212">
        <f>'FY16 I&amp;G Distribution'!C29</f>
        <v>5.9485919207804758E-3</v>
      </c>
      <c r="D15" s="212">
        <f>'FY16 I&amp;G Distribution'!P29</f>
        <v>5.8234780347551874E-3</v>
      </c>
      <c r="E15" s="212">
        <f>'Outcome $''s'!C26</f>
        <v>4.1089450058285192E-3</v>
      </c>
    </row>
    <row r="16" spans="1:5" x14ac:dyDescent="0.25">
      <c r="B16" t="s">
        <v>17</v>
      </c>
      <c r="C16" s="212">
        <f>'FY16 I&amp;G Distribution'!C30</f>
        <v>1.522794204109572E-2</v>
      </c>
      <c r="D16" s="212">
        <f>'FY16 I&amp;G Distribution'!P30</f>
        <v>1.4907660026410238E-2</v>
      </c>
      <c r="E16" s="212">
        <f>'Outcome $''s'!C27</f>
        <v>9.163011766524334E-3</v>
      </c>
    </row>
    <row r="17" spans="2:5" x14ac:dyDescent="0.25">
      <c r="B17" t="s">
        <v>18</v>
      </c>
      <c r="C17" s="212">
        <f>'FY16 I&amp;G Distribution'!C31</f>
        <v>3.1287547191626085E-3</v>
      </c>
      <c r="D17" s="212">
        <f>'FY16 I&amp;G Distribution'!P31</f>
        <v>3.0323196278324691E-3</v>
      </c>
      <c r="E17" s="212">
        <f>'Outcome $''s'!C28</f>
        <v>2.0254909158825538E-3</v>
      </c>
    </row>
    <row r="18" spans="2:5" x14ac:dyDescent="0.25">
      <c r="B18" t="s">
        <v>19</v>
      </c>
      <c r="C18" s="212">
        <f>'FY16 I&amp;G Distribution'!C32</f>
        <v>5.7288515494488094E-3</v>
      </c>
      <c r="D18" s="212">
        <f>'FY16 I&amp;G Distribution'!P32</f>
        <v>5.7869818167079383E-3</v>
      </c>
      <c r="E18" s="212">
        <f>'Outcome $''s'!C29</f>
        <v>6.3936601168279976E-3</v>
      </c>
    </row>
    <row r="19" spans="2:5" x14ac:dyDescent="0.25">
      <c r="B19" t="s">
        <v>20</v>
      </c>
      <c r="C19" s="212">
        <f>'FY16 I&amp;G Distribution'!C33</f>
        <v>9.1078935077066794E-3</v>
      </c>
      <c r="D19" s="212">
        <f>'FY16 I&amp;G Distribution'!P33</f>
        <v>9.049936641681201E-3</v>
      </c>
      <c r="E19" s="212">
        <f>'Outcome $''s'!C30</f>
        <v>8.6606642579747668E-3</v>
      </c>
    </row>
    <row r="20" spans="2:5" x14ac:dyDescent="0.25">
      <c r="B20" t="s">
        <v>21</v>
      </c>
      <c r="C20" s="212">
        <f>'FY16 I&amp;G Distribution'!C34</f>
        <v>9.1063497412713149E-2</v>
      </c>
      <c r="D20" s="212">
        <f>'FY16 I&amp;G Distribution'!P34</f>
        <v>9.3480158851155654E-2</v>
      </c>
      <c r="E20" s="212">
        <f>'Outcome $''s'!C31</f>
        <v>0.11658970445221581</v>
      </c>
    </row>
    <row r="21" spans="2:5" x14ac:dyDescent="0.25">
      <c r="B21" t="s">
        <v>22</v>
      </c>
      <c r="C21" s="212">
        <f>'FY16 I&amp;G Distribution'!C35</f>
        <v>1.6250769419760603E-2</v>
      </c>
      <c r="D21" s="212">
        <f>'FY16 I&amp;G Distribution'!P35</f>
        <v>1.6113160656006174E-2</v>
      </c>
      <c r="E21" s="212">
        <f>'Outcome $''s'!C32</f>
        <v>1.510906737252932E-2</v>
      </c>
    </row>
    <row r="22" spans="2:5" x14ac:dyDescent="0.25">
      <c r="B22" t="s">
        <v>23</v>
      </c>
      <c r="C22" s="212">
        <f>'FY16 I&amp;G Distribution'!C36</f>
        <v>1.2226794398558451E-2</v>
      </c>
      <c r="D22" s="212">
        <f>'FY16 I&amp;G Distribution'!P36</f>
        <v>1.1969634085461167E-2</v>
      </c>
      <c r="E22" s="212">
        <f>'Outcome $''s'!C33</f>
        <v>6.2890043858801706E-3</v>
      </c>
    </row>
    <row r="23" spans="2:5" x14ac:dyDescent="0.25">
      <c r="B23" t="s">
        <v>24</v>
      </c>
      <c r="C23" s="212">
        <f>'FY16 I&amp;G Distribution'!C37</f>
        <v>6.969941225198735E-3</v>
      </c>
      <c r="D23" s="212">
        <f>'FY16 I&amp;G Distribution'!P37</f>
        <v>6.8233457882170608E-3</v>
      </c>
      <c r="E23" s="212">
        <f>'Outcome $''s'!C34</f>
        <v>4.5098569597671169E-3</v>
      </c>
    </row>
    <row r="24" spans="2:5" x14ac:dyDescent="0.25">
      <c r="B24" t="s">
        <v>25</v>
      </c>
      <c r="C24" s="212">
        <f>'FY16 I&amp;G Distribution'!C38</f>
        <v>9.0867077768383795E-3</v>
      </c>
      <c r="D24" s="212">
        <f>'FY16 I&amp;G Distribution'!P38</f>
        <v>9.1595860721139059E-3</v>
      </c>
      <c r="E24" s="212">
        <f>'Outcome $''s'!C35</f>
        <v>9.9487347927172485E-3</v>
      </c>
    </row>
    <row r="25" spans="2:5" x14ac:dyDescent="0.25">
      <c r="B25" t="s">
        <v>26</v>
      </c>
      <c r="C25" s="212">
        <f>'FY16 I&amp;G Distribution'!C39</f>
        <v>4.0707150134898909E-2</v>
      </c>
      <c r="D25" s="212">
        <f>'FY16 I&amp;G Distribution'!P39</f>
        <v>3.9850976134359332E-2</v>
      </c>
      <c r="E25" s="212">
        <f>'Outcome $''s'!C36</f>
        <v>2.815400171313381E-2</v>
      </c>
    </row>
    <row r="26" spans="2:5" x14ac:dyDescent="0.25">
      <c r="B26" t="s">
        <v>27</v>
      </c>
      <c r="C26" s="212">
        <f>'FY16 I&amp;G Distribution'!C40</f>
        <v>1.6115936202373983E-2</v>
      </c>
      <c r="D26" s="212">
        <f>'FY16 I&amp;G Distribution'!P40</f>
        <v>1.6190011723083642E-2</v>
      </c>
      <c r="E26" s="212">
        <f>'Outcome $''s'!C37</f>
        <v>1.7092695996032744E-2</v>
      </c>
    </row>
  </sheetData>
  <mergeCells count="1">
    <mergeCell ref="A2:B2"/>
  </mergeCells>
  <pageMargins left="0.7" right="0.7" top="0.75" bottom="0.75" header="0.3" footer="0.3"/>
  <pageSetup paperSize="5" scale="81" orientation="landscape" r:id="rId1"/>
  <headerFooter>
    <oddFooter>&amp;LPage &amp;P of &amp;N&amp;R&amp;F:&amp;A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K40"/>
  <sheetViews>
    <sheetView zoomScaleNormal="100" zoomScalePageLayoutView="90" workbookViewId="0">
      <pane xSplit="1" ySplit="7" topLeftCell="B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 x14ac:dyDescent="0.2"/>
  <cols>
    <col min="1" max="1" width="41.140625" style="11" customWidth="1"/>
    <col min="2" max="2" width="2.7109375" style="1" customWidth="1"/>
    <col min="3" max="11" width="12.7109375" style="1" customWidth="1"/>
    <col min="12" max="16384" width="9.140625" style="1"/>
  </cols>
  <sheetData>
    <row r="1" spans="1:11" x14ac:dyDescent="0.2">
      <c r="A1" s="43" t="s">
        <v>133</v>
      </c>
    </row>
    <row r="2" spans="1:11" ht="15.75" x14ac:dyDescent="0.25">
      <c r="A2" s="3" t="str">
        <f>'Distributive Model'!$A$2</f>
        <v>NM I&amp;G Funding Formula FY16 v9.6 Final 2014-11-03</v>
      </c>
    </row>
    <row r="3" spans="1:11" ht="15" x14ac:dyDescent="0.25">
      <c r="A3" s="4">
        <f>'Distributive Model'!$C$3</f>
        <v>41946</v>
      </c>
      <c r="C3" s="132"/>
      <c r="E3" s="132"/>
      <c r="F3" s="132"/>
      <c r="G3" s="132"/>
      <c r="H3" s="132"/>
      <c r="I3" s="132"/>
      <c r="J3" s="132"/>
      <c r="K3" s="132"/>
    </row>
    <row r="4" spans="1:11" ht="13.5" thickBot="1" x14ac:dyDescent="0.25">
      <c r="A4" s="5"/>
    </row>
    <row r="5" spans="1:11" ht="13.5" thickBot="1" x14ac:dyDescent="0.25">
      <c r="A5" s="5"/>
      <c r="C5" s="714" t="s">
        <v>117</v>
      </c>
      <c r="D5" s="715"/>
      <c r="E5" s="715"/>
      <c r="F5" s="715"/>
      <c r="G5" s="715"/>
      <c r="H5" s="715"/>
      <c r="I5" s="715"/>
      <c r="J5" s="715"/>
      <c r="K5" s="716"/>
    </row>
    <row r="6" spans="1:11" ht="15.75" customHeight="1" thickBot="1" x14ac:dyDescent="0.25">
      <c r="A6" s="5"/>
      <c r="C6" s="62"/>
      <c r="D6" s="63"/>
      <c r="E6" s="63"/>
      <c r="F6" s="63"/>
      <c r="G6" s="63"/>
      <c r="H6" s="714" t="s">
        <v>118</v>
      </c>
      <c r="I6" s="715"/>
      <c r="J6" s="715"/>
      <c r="K6" s="716"/>
    </row>
    <row r="7" spans="1:11" ht="30.75" thickBot="1" x14ac:dyDescent="0.3">
      <c r="A7" s="145" t="s">
        <v>0</v>
      </c>
      <c r="C7" s="64" t="s">
        <v>114</v>
      </c>
      <c r="D7" s="25" t="s">
        <v>102</v>
      </c>
      <c r="E7" s="25" t="s">
        <v>31</v>
      </c>
      <c r="F7" s="25" t="s">
        <v>32</v>
      </c>
      <c r="G7" s="25" t="s">
        <v>33</v>
      </c>
      <c r="H7" s="117" t="s">
        <v>103</v>
      </c>
      <c r="I7" s="117" t="s">
        <v>149</v>
      </c>
      <c r="J7" s="117" t="s">
        <v>150</v>
      </c>
      <c r="K7" s="65" t="s">
        <v>119</v>
      </c>
    </row>
    <row r="8" spans="1:11" ht="13.5" thickBot="1" x14ac:dyDescent="0.25">
      <c r="A8" s="7" t="s">
        <v>1</v>
      </c>
      <c r="C8" s="76">
        <f t="shared" ref="C8" si="0">C13+C19+C38</f>
        <v>1</v>
      </c>
      <c r="D8" s="77">
        <f>D13+D19+D38</f>
        <v>0.99999999999999989</v>
      </c>
      <c r="E8" s="77">
        <f t="shared" ref="E8:K8" si="1">E13+E19+E38</f>
        <v>1</v>
      </c>
      <c r="F8" s="77">
        <f t="shared" si="1"/>
        <v>1</v>
      </c>
      <c r="G8" s="78">
        <f t="shared" si="1"/>
        <v>1</v>
      </c>
      <c r="H8" s="118">
        <f t="shared" si="1"/>
        <v>1</v>
      </c>
      <c r="I8" s="76">
        <f t="shared" si="1"/>
        <v>1.0000000000000002</v>
      </c>
      <c r="J8" s="76">
        <f t="shared" si="1"/>
        <v>1</v>
      </c>
      <c r="K8" s="78">
        <f t="shared" si="1"/>
        <v>1</v>
      </c>
    </row>
    <row r="9" spans="1:11" x14ac:dyDescent="0.2">
      <c r="A9" s="7"/>
      <c r="D9" s="116"/>
    </row>
    <row r="10" spans="1:11" x14ac:dyDescent="0.2">
      <c r="A10" s="623" t="s">
        <v>2</v>
      </c>
      <c r="B10" s="624"/>
      <c r="C10" s="691">
        <f>'Performance Measures'!C10</f>
        <v>4.5177010887166441E-2</v>
      </c>
      <c r="D10" s="692">
        <f>'Performance Measures'!G10</f>
        <v>3.199957554606947E-2</v>
      </c>
      <c r="E10" s="692">
        <f>'Performance Measures'!K10</f>
        <v>3.3024765754069166E-2</v>
      </c>
      <c r="F10" s="692">
        <f>'Performance Measures'!O10</f>
        <v>5.0548827171659955E-2</v>
      </c>
      <c r="G10" s="692">
        <f>'Performance Measures'!S10</f>
        <v>1.6185064076628123E-2</v>
      </c>
      <c r="H10" s="693">
        <f>'Performance Measures'!W10</f>
        <v>0.17971702333555323</v>
      </c>
      <c r="I10" s="691"/>
      <c r="J10" s="691"/>
      <c r="K10" s="694"/>
    </row>
    <row r="11" spans="1:11" x14ac:dyDescent="0.2">
      <c r="A11" s="623" t="s">
        <v>3</v>
      </c>
      <c r="B11" s="624"/>
      <c r="C11" s="691">
        <f>'Performance Measures'!C11</f>
        <v>0.19397671606062339</v>
      </c>
      <c r="D11" s="692">
        <f>'Performance Measures'!G11</f>
        <v>0.19364822627610942</v>
      </c>
      <c r="E11" s="692">
        <f>'Performance Measures'!K11</f>
        <v>0.23488665002641035</v>
      </c>
      <c r="F11" s="692">
        <f>'Performance Measures'!O11</f>
        <v>0.18418801224912001</v>
      </c>
      <c r="G11" s="692">
        <f>'Performance Measures'!S11</f>
        <v>0.18547213810681179</v>
      </c>
      <c r="H11" s="693">
        <f>'Performance Measures'!W11</f>
        <v>0.30000707802053689</v>
      </c>
      <c r="I11" s="691"/>
      <c r="J11" s="691"/>
      <c r="K11" s="694"/>
    </row>
    <row r="12" spans="1:11" ht="13.5" thickBot="1" x14ac:dyDescent="0.25">
      <c r="A12" s="9" t="s">
        <v>4</v>
      </c>
      <c r="C12" s="134">
        <f>'Performance Measures'!C12</f>
        <v>0.310638488659229</v>
      </c>
      <c r="D12" s="119">
        <f>'Performance Measures'!G12</f>
        <v>0.30782779062654891</v>
      </c>
      <c r="E12" s="119">
        <f>'Performance Measures'!K12</f>
        <v>0.38473946737986775</v>
      </c>
      <c r="F12" s="119">
        <f>'Performance Measures'!O12</f>
        <v>0.27918101135652773</v>
      </c>
      <c r="G12" s="119">
        <f>'Performance Measures'!S12</f>
        <v>0.32229794137857648</v>
      </c>
      <c r="H12" s="133">
        <f>'Performance Measures'!W12</f>
        <v>0.52027589864390988</v>
      </c>
      <c r="I12" s="134"/>
      <c r="J12" s="134"/>
      <c r="K12" s="135"/>
    </row>
    <row r="13" spans="1:11" ht="13.5" thickBot="1" x14ac:dyDescent="0.25">
      <c r="A13" s="7" t="s">
        <v>5</v>
      </c>
      <c r="C13" s="76">
        <f t="shared" ref="C13" si="2">SUM(C10:C12)</f>
        <v>0.54979221560701885</v>
      </c>
      <c r="D13" s="77">
        <f>SUM(D10:D12)</f>
        <v>0.53347559244872778</v>
      </c>
      <c r="E13" s="77">
        <f t="shared" ref="E13:K13" si="3">SUM(E10:E12)</f>
        <v>0.65265088316034725</v>
      </c>
      <c r="F13" s="77">
        <f t="shared" si="3"/>
        <v>0.51391785077730767</v>
      </c>
      <c r="G13" s="77">
        <f t="shared" si="3"/>
        <v>0.52395514356201645</v>
      </c>
      <c r="H13" s="118">
        <f t="shared" si="3"/>
        <v>1</v>
      </c>
      <c r="I13" s="76">
        <f t="shared" si="3"/>
        <v>0</v>
      </c>
      <c r="J13" s="76">
        <f t="shared" si="3"/>
        <v>0</v>
      </c>
      <c r="K13" s="78">
        <f t="shared" si="3"/>
        <v>0</v>
      </c>
    </row>
    <row r="14" spans="1:11" x14ac:dyDescent="0.2">
      <c r="A14" s="8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x14ac:dyDescent="0.2">
      <c r="A15" s="623" t="s">
        <v>6</v>
      </c>
      <c r="B15" s="624"/>
      <c r="C15" s="691">
        <f>'Performance Measures'!C15</f>
        <v>4.5229400407685721E-2</v>
      </c>
      <c r="D15" s="692">
        <f>'Performance Measures'!G15</f>
        <v>4.8197919809519436E-2</v>
      </c>
      <c r="E15" s="692">
        <f>'Performance Measures'!K15</f>
        <v>4.7560450506548411E-2</v>
      </c>
      <c r="F15" s="692">
        <f>'Performance Measures'!O15</f>
        <v>3.1020112372947533E-2</v>
      </c>
      <c r="G15" s="692">
        <f>'Performance Measures'!S15</f>
        <v>5.3814606209625561E-2</v>
      </c>
      <c r="H15" s="693"/>
      <c r="I15" s="691">
        <f>'Performance Measures'!AA15</f>
        <v>6.3079096045197736E-2</v>
      </c>
      <c r="J15" s="691">
        <f>'Performance Measures'!AE15</f>
        <v>0.46981250560688975</v>
      </c>
      <c r="K15" s="694">
        <f>'Performance Measures'!AI15</f>
        <v>9.1365405026582164E-2</v>
      </c>
    </row>
    <row r="16" spans="1:11" x14ac:dyDescent="0.2">
      <c r="A16" s="623" t="s">
        <v>7</v>
      </c>
      <c r="B16" s="624"/>
      <c r="C16" s="691">
        <f>'Performance Measures'!C16</f>
        <v>4.6305766920172825E-2</v>
      </c>
      <c r="D16" s="692">
        <f>'Performance Measures'!G16</f>
        <v>4.4277049415835684E-2</v>
      </c>
      <c r="E16" s="692">
        <f>'Performance Measures'!K16</f>
        <v>5.5734534868000764E-2</v>
      </c>
      <c r="F16" s="692">
        <f>'Performance Measures'!O16</f>
        <v>5.4992937080584649E-2</v>
      </c>
      <c r="G16" s="692">
        <f>'Performance Measures'!S16</f>
        <v>5.8527730371559748E-2</v>
      </c>
      <c r="H16" s="693"/>
      <c r="I16" s="691">
        <f>'Performance Measures'!AA16</f>
        <v>2.6224105461393598E-2</v>
      </c>
      <c r="J16" s="691">
        <f>'Performance Measures'!AE16</f>
        <v>0.180586704943034</v>
      </c>
      <c r="K16" s="694">
        <f>'Performance Measures'!AI16</f>
        <v>1.5950704084320914E-2</v>
      </c>
    </row>
    <row r="17" spans="1:11" x14ac:dyDescent="0.2">
      <c r="A17" s="623" t="s">
        <v>8</v>
      </c>
      <c r="B17" s="624"/>
      <c r="C17" s="691">
        <f>'Performance Measures'!C17</f>
        <v>1.7825082722888668E-2</v>
      </c>
      <c r="D17" s="692">
        <f>'Performance Measures'!G17</f>
        <v>1.044044561212509E-2</v>
      </c>
      <c r="E17" s="692">
        <f>'Performance Measures'!K17</f>
        <v>5.5483266184459482E-3</v>
      </c>
      <c r="F17" s="692">
        <f>'Performance Measures'!O17</f>
        <v>1.3612709507351731E-2</v>
      </c>
      <c r="G17" s="692">
        <f>'Performance Measures'!S17</f>
        <v>1.3984843824755528E-2</v>
      </c>
      <c r="H17" s="693"/>
      <c r="I17" s="691">
        <f>'Performance Measures'!AA17</f>
        <v>2.025423728813559E-2</v>
      </c>
      <c r="J17" s="691">
        <f>'Performance Measures'!AE17</f>
        <v>0.1342065129631291</v>
      </c>
      <c r="K17" s="694">
        <f>'Performance Measures'!AI17</f>
        <v>5.5677045628549679E-2</v>
      </c>
    </row>
    <row r="18" spans="1:11" ht="13.5" thickBot="1" x14ac:dyDescent="0.25">
      <c r="A18" s="9" t="s">
        <v>9</v>
      </c>
      <c r="C18" s="134">
        <f>'Performance Measures'!C18</f>
        <v>2.8087680678153603E-2</v>
      </c>
      <c r="D18" s="119">
        <f>'Performance Measures'!G18</f>
        <v>2.7655439735453067E-2</v>
      </c>
      <c r="E18" s="119">
        <f>'Performance Measures'!K18</f>
        <v>2.5440954208554866E-2</v>
      </c>
      <c r="F18" s="119">
        <f>'Performance Measures'!O18</f>
        <v>2.3310259200642121E-2</v>
      </c>
      <c r="G18" s="119">
        <f>'Performance Measures'!S18</f>
        <v>3.4343994917700738E-2</v>
      </c>
      <c r="H18" s="133"/>
      <c r="I18" s="134">
        <f>'Performance Measures'!AA18</f>
        <v>4.2693032015065913E-2</v>
      </c>
      <c r="J18" s="133">
        <f>'Performance Measures'!AE18</f>
        <v>0.21539427648694717</v>
      </c>
      <c r="K18" s="135">
        <f>'Performance Measures'!AI18</f>
        <v>0.15429515323014162</v>
      </c>
    </row>
    <row r="19" spans="1:11" ht="13.5" thickBot="1" x14ac:dyDescent="0.25">
      <c r="A19" s="7" t="s">
        <v>10</v>
      </c>
      <c r="C19" s="76">
        <f t="shared" ref="C19" si="4">SUM(C15:C18)</f>
        <v>0.13744793072890082</v>
      </c>
      <c r="D19" s="77">
        <f>SUM(D15:D18)</f>
        <v>0.13057085457293327</v>
      </c>
      <c r="E19" s="77">
        <f t="shared" ref="E19:K19" si="5">SUM(E15:E18)</f>
        <v>0.13428426620154998</v>
      </c>
      <c r="F19" s="77">
        <f t="shared" si="5"/>
        <v>0.12293601816152602</v>
      </c>
      <c r="G19" s="77">
        <f t="shared" si="5"/>
        <v>0.16067117532364159</v>
      </c>
      <c r="H19" s="118">
        <f t="shared" si="5"/>
        <v>0</v>
      </c>
      <c r="I19" s="76">
        <f t="shared" si="5"/>
        <v>0.15225047080979284</v>
      </c>
      <c r="J19" s="118">
        <f t="shared" si="5"/>
        <v>1</v>
      </c>
      <c r="K19" s="78">
        <f t="shared" si="5"/>
        <v>0.3172883079695944</v>
      </c>
    </row>
    <row r="20" spans="1:11" x14ac:dyDescent="0.2">
      <c r="A20" s="8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x14ac:dyDescent="0.2">
      <c r="A21" s="623" t="s">
        <v>11</v>
      </c>
      <c r="B21" s="624"/>
      <c r="C21" s="691">
        <f>'Performance Measures'!C21</f>
        <v>1.9694025492510762E-2</v>
      </c>
      <c r="D21" s="692">
        <f>'Performance Measures'!G21</f>
        <v>1.8433058510244588E-2</v>
      </c>
      <c r="E21" s="692">
        <f>'Performance Measures'!K21</f>
        <v>1.1291386466636388E-2</v>
      </c>
      <c r="F21" s="692">
        <f>'Performance Measures'!O21</f>
        <v>3.2194660317165932E-2</v>
      </c>
      <c r="G21" s="692">
        <f>'Performance Measures'!S21</f>
        <v>1.5182440947869953E-2</v>
      </c>
      <c r="H21" s="693"/>
      <c r="I21" s="691">
        <f>'Performance Measures'!AA21</f>
        <v>4.2033898305084742E-2</v>
      </c>
      <c r="J21" s="691"/>
      <c r="K21" s="694">
        <f>'Performance Measures'!AI21</f>
        <v>5.8862417073059087E-2</v>
      </c>
    </row>
    <row r="22" spans="1:11" x14ac:dyDescent="0.2">
      <c r="A22" s="623" t="s">
        <v>12</v>
      </c>
      <c r="B22" s="624"/>
      <c r="C22" s="691">
        <f>'Performance Measures'!C22</f>
        <v>3.4953171323257462E-3</v>
      </c>
      <c r="D22" s="692">
        <f>'Performance Measures'!G22</f>
        <v>3.4281205958434932E-3</v>
      </c>
      <c r="E22" s="692">
        <f>'Performance Measures'!K22</f>
        <v>9.8465915362740131E-4</v>
      </c>
      <c r="F22" s="692">
        <f>'Performance Measures'!O22</f>
        <v>3.7946933582440664E-3</v>
      </c>
      <c r="G22" s="692">
        <f>'Performance Measures'!S22</f>
        <v>2.1634012546583141E-3</v>
      </c>
      <c r="H22" s="693"/>
      <c r="I22" s="691">
        <f>'Performance Measures'!AA22</f>
        <v>7.1939736346516014E-3</v>
      </c>
      <c r="J22" s="691"/>
      <c r="K22" s="694">
        <f>'Performance Measures'!AI22</f>
        <v>1.7001990139178844E-2</v>
      </c>
    </row>
    <row r="23" spans="1:11" x14ac:dyDescent="0.2">
      <c r="A23" s="623" t="s">
        <v>13</v>
      </c>
      <c r="B23" s="624"/>
      <c r="C23" s="691">
        <f>'Performance Measures'!C23</f>
        <v>1.2967145365646008E-2</v>
      </c>
      <c r="D23" s="692">
        <f>'Performance Measures'!G23</f>
        <v>1.1417240805089433E-2</v>
      </c>
      <c r="E23" s="692">
        <f>'Performance Measures'!K23</f>
        <v>5.4368261401245045E-3</v>
      </c>
      <c r="F23" s="692">
        <f>'Performance Measures'!O23</f>
        <v>4.6078419350106528E-3</v>
      </c>
      <c r="G23" s="692">
        <f>'Performance Measures'!S23</f>
        <v>9.329667910713978E-3</v>
      </c>
      <c r="H23" s="693"/>
      <c r="I23" s="691">
        <f>'Performance Measures'!AA23</f>
        <v>2.4679849340866294E-2</v>
      </c>
      <c r="J23" s="691"/>
      <c r="K23" s="694">
        <f>'Performance Measures'!AI23</f>
        <v>3.1433453040252003E-2</v>
      </c>
    </row>
    <row r="24" spans="1:11" x14ac:dyDescent="0.2">
      <c r="A24" s="623" t="s">
        <v>14</v>
      </c>
      <c r="B24" s="624"/>
      <c r="C24" s="691">
        <f>'Performance Measures'!C24</f>
        <v>6.9952327178632173E-3</v>
      </c>
      <c r="D24" s="692">
        <f>'Performance Measures'!G24</f>
        <v>7.0840972274862461E-3</v>
      </c>
      <c r="E24" s="692">
        <f>'Performance Measures'!K24</f>
        <v>2.4043272156356486E-3</v>
      </c>
      <c r="F24" s="692">
        <f>'Performance Measures'!O24</f>
        <v>2.680378641934301E-3</v>
      </c>
      <c r="G24" s="692">
        <f>'Performance Measures'!S24</f>
        <v>3.9404808566990725E-3</v>
      </c>
      <c r="H24" s="693"/>
      <c r="I24" s="691">
        <f>'Performance Measures'!AA24</f>
        <v>1.9849340866290019E-2</v>
      </c>
      <c r="J24" s="691"/>
      <c r="K24" s="694">
        <f>'Performance Measures'!AI24</f>
        <v>3.6692919519754223E-2</v>
      </c>
    </row>
    <row r="25" spans="1:11" x14ac:dyDescent="0.2">
      <c r="A25" s="623" t="s">
        <v>15</v>
      </c>
      <c r="B25" s="624"/>
      <c r="C25" s="691">
        <f>'Performance Measures'!C25</f>
        <v>3.8045302647198131E-2</v>
      </c>
      <c r="D25" s="692">
        <f>'Performance Measures'!G25</f>
        <v>4.0334347264945086E-2</v>
      </c>
      <c r="E25" s="692">
        <f>'Performance Measures'!K25</f>
        <v>2.7382004788911282E-2</v>
      </c>
      <c r="F25" s="692">
        <f>'Performance Measures'!O25</f>
        <v>3.6561569340542041E-2</v>
      </c>
      <c r="G25" s="692">
        <f>'Performance Measures'!S25</f>
        <v>4.8406103072979774E-2</v>
      </c>
      <c r="H25" s="693"/>
      <c r="I25" s="691">
        <f>'Performance Measures'!AA25</f>
        <v>0.12943502824858757</v>
      </c>
      <c r="J25" s="691"/>
      <c r="K25" s="694">
        <f>'Performance Measures'!AI25</f>
        <v>6.0644403864891006E-2</v>
      </c>
    </row>
    <row r="26" spans="1:11" x14ac:dyDescent="0.2">
      <c r="A26" s="623" t="s">
        <v>16</v>
      </c>
      <c r="B26" s="624"/>
      <c r="C26" s="691">
        <f>'Performance Measures'!C26</f>
        <v>5.9485919207804758E-3</v>
      </c>
      <c r="D26" s="692">
        <f>'Performance Measures'!G26</f>
        <v>4.1752655411283505E-3</v>
      </c>
      <c r="E26" s="692">
        <f>'Performance Measures'!K26</f>
        <v>2.4797078206980332E-3</v>
      </c>
      <c r="F26" s="692">
        <f>'Performance Measures'!O26</f>
        <v>2.5900288000713471E-3</v>
      </c>
      <c r="G26" s="692">
        <f>'Performance Measures'!S26</f>
        <v>5.0994458145517388E-3</v>
      </c>
      <c r="H26" s="693"/>
      <c r="I26" s="691">
        <f>'Performance Measures'!AA26</f>
        <v>1.0263653483992467E-2</v>
      </c>
      <c r="J26" s="691"/>
      <c r="K26" s="694">
        <f>'Performance Measures'!AI26</f>
        <v>2.3554310750765365E-2</v>
      </c>
    </row>
    <row r="27" spans="1:11" x14ac:dyDescent="0.2">
      <c r="A27" s="623" t="s">
        <v>17</v>
      </c>
      <c r="B27" s="624"/>
      <c r="C27" s="691">
        <f>'Performance Measures'!C27</f>
        <v>1.5227942041095718E-2</v>
      </c>
      <c r="D27" s="692">
        <f>'Performance Measures'!G27</f>
        <v>1.3315974166829003E-2</v>
      </c>
      <c r="E27" s="692">
        <f>'Performance Measures'!K27</f>
        <v>5.0442188220912489E-3</v>
      </c>
      <c r="F27" s="692">
        <f>'Performance Measures'!O27</f>
        <v>5.9630895629549608E-3</v>
      </c>
      <c r="G27" s="692">
        <f>'Performance Measures'!S27</f>
        <v>1.0353420290150503E-2</v>
      </c>
      <c r="H27" s="693"/>
      <c r="I27" s="691">
        <f>'Performance Measures'!AA27</f>
        <v>4.213747645951036E-2</v>
      </c>
      <c r="J27" s="691"/>
      <c r="K27" s="694">
        <f>'Performance Measures'!AI27</f>
        <v>4.5998508970678952E-4</v>
      </c>
    </row>
    <row r="28" spans="1:11" x14ac:dyDescent="0.2">
      <c r="A28" s="623" t="s">
        <v>18</v>
      </c>
      <c r="B28" s="624"/>
      <c r="C28" s="691">
        <f>'Performance Measures'!C28</f>
        <v>3.1287547191626085E-3</v>
      </c>
      <c r="D28" s="692">
        <f>'Performance Measures'!G28</f>
        <v>2.4485556291515033E-3</v>
      </c>
      <c r="E28" s="692">
        <f>'Performance Measures'!K28</f>
        <v>1.12442735884724E-3</v>
      </c>
      <c r="F28" s="692">
        <f>'Performance Measures'!O28</f>
        <v>6.9268212094931374E-4</v>
      </c>
      <c r="G28" s="692">
        <f>'Performance Measures'!S28</f>
        <v>1.1203327925909127E-3</v>
      </c>
      <c r="H28" s="693"/>
      <c r="I28" s="691">
        <f>'Performance Measures'!AA28</f>
        <v>8.6534839924670443E-3</v>
      </c>
      <c r="J28" s="691"/>
      <c r="K28" s="694">
        <f>'Performance Measures'!AI28</f>
        <v>1.2054746762370892E-2</v>
      </c>
    </row>
    <row r="29" spans="1:11" x14ac:dyDescent="0.2">
      <c r="A29" s="623" t="s">
        <v>19</v>
      </c>
      <c r="B29" s="624"/>
      <c r="C29" s="691">
        <f>'Performance Measures'!C29</f>
        <v>5.7288515494488103E-3</v>
      </c>
      <c r="D29" s="692">
        <f>'Performance Measures'!G29</f>
        <v>6.6441136973052276E-3</v>
      </c>
      <c r="E29" s="692">
        <f>'Performance Measures'!K29</f>
        <v>1.6395281601068693E-3</v>
      </c>
      <c r="F29" s="692">
        <f>'Performance Measures'!O29</f>
        <v>3.132127851249071E-3</v>
      </c>
      <c r="G29" s="692">
        <f>'Performance Measures'!S29</f>
        <v>3.9791130219608275E-3</v>
      </c>
      <c r="H29" s="693"/>
      <c r="I29" s="691">
        <f>'Performance Measures'!AA29</f>
        <v>1.6478342749529189E-2</v>
      </c>
      <c r="J29" s="691"/>
      <c r="K29" s="694">
        <f>'Performance Measures'!AI29</f>
        <v>7.3479202349795464E-2</v>
      </c>
    </row>
    <row r="30" spans="1:11" x14ac:dyDescent="0.2">
      <c r="A30" s="623" t="s">
        <v>20</v>
      </c>
      <c r="B30" s="624"/>
      <c r="C30" s="691">
        <f>'Performance Measures'!C30</f>
        <v>9.1078935077066794E-3</v>
      </c>
      <c r="D30" s="692">
        <f>'Performance Measures'!G30</f>
        <v>9.1837874568051255E-3</v>
      </c>
      <c r="E30" s="692">
        <f>'Performance Measures'!K30</f>
        <v>4.519695445198822E-3</v>
      </c>
      <c r="F30" s="692">
        <f>'Performance Measures'!O30</f>
        <v>6.6256550699499584E-3</v>
      </c>
      <c r="G30" s="692">
        <f>'Performance Measures'!S30</f>
        <v>8.8274497623111563E-3</v>
      </c>
      <c r="H30" s="693"/>
      <c r="I30" s="691">
        <f>'Performance Measures'!AA30</f>
        <v>3.1516007532956691E-2</v>
      </c>
      <c r="J30" s="691"/>
      <c r="K30" s="694">
        <f>'Performance Measures'!AI30</f>
        <v>4.1888492855814079E-2</v>
      </c>
    </row>
    <row r="31" spans="1:11" x14ac:dyDescent="0.2">
      <c r="A31" s="623" t="s">
        <v>21</v>
      </c>
      <c r="B31" s="624"/>
      <c r="C31" s="691">
        <f>'Performance Measures'!C31</f>
        <v>9.1063497412713149E-2</v>
      </c>
      <c r="D31" s="692">
        <f>'Performance Measures'!G31</f>
        <v>0.12253470144825443</v>
      </c>
      <c r="E31" s="692">
        <f>'Performance Measures'!K31</f>
        <v>9.5384733130815164E-2</v>
      </c>
      <c r="F31" s="692">
        <f>'Performance Measures'!O31</f>
        <v>0.16022038623697168</v>
      </c>
      <c r="G31" s="692">
        <f>'Performance Measures'!S31</f>
        <v>0.13241174643466735</v>
      </c>
      <c r="H31" s="693"/>
      <c r="I31" s="691">
        <f>'Performance Measures'!AA31</f>
        <v>0.30414312617702449</v>
      </c>
      <c r="J31" s="691"/>
      <c r="K31" s="694">
        <f>'Performance Measures'!AI31</f>
        <v>0.13901075802999532</v>
      </c>
    </row>
    <row r="32" spans="1:11" x14ac:dyDescent="0.2">
      <c r="A32" s="623" t="s">
        <v>22</v>
      </c>
      <c r="B32" s="624"/>
      <c r="C32" s="691">
        <f>'Performance Measures'!C32</f>
        <v>1.6250769419760603E-2</v>
      </c>
      <c r="D32" s="692">
        <f>'Performance Measures'!G32</f>
        <v>1.2585943350324643E-2</v>
      </c>
      <c r="E32" s="692">
        <f>'Performance Measures'!K32</f>
        <v>1.2043622087988103E-2</v>
      </c>
      <c r="F32" s="692">
        <f>'Performance Measures'!O32</f>
        <v>2.900229923800822E-2</v>
      </c>
      <c r="G32" s="692">
        <f>'Performance Measures'!S32</f>
        <v>1.8408226747226544E-2</v>
      </c>
      <c r="H32" s="693"/>
      <c r="I32" s="691">
        <f>'Performance Measures'!AA32</f>
        <v>2.6741996233521657E-2</v>
      </c>
      <c r="J32" s="691"/>
      <c r="K32" s="694">
        <f>'Performance Measures'!AI32</f>
        <v>2.4501417014266433E-2</v>
      </c>
    </row>
    <row r="33" spans="1:11" x14ac:dyDescent="0.2">
      <c r="A33" s="623" t="s">
        <v>23</v>
      </c>
      <c r="B33" s="624"/>
      <c r="C33" s="691">
        <f>'Performance Measures'!C33</f>
        <v>1.2226794398558451E-2</v>
      </c>
      <c r="D33" s="692">
        <f>'Performance Measures'!G33</f>
        <v>6.9855664148955731E-3</v>
      </c>
      <c r="E33" s="692">
        <f>'Performance Measures'!K33</f>
        <v>4.2071800200443512E-3</v>
      </c>
      <c r="F33" s="692">
        <f>'Performance Measures'!O33</f>
        <v>7.6496199443967681E-3</v>
      </c>
      <c r="G33" s="692">
        <f>'Performance Measures'!S33</f>
        <v>7.4173757302570765E-3</v>
      </c>
      <c r="H33" s="693"/>
      <c r="I33" s="691">
        <f>'Performance Measures'!AA33</f>
        <v>9.7080979284369113E-3</v>
      </c>
      <c r="J33" s="691"/>
      <c r="K33" s="694">
        <f>'Performance Measures'!AI33</f>
        <v>2.2971422604224103E-2</v>
      </c>
    </row>
    <row r="34" spans="1:11" x14ac:dyDescent="0.2">
      <c r="A34" s="623" t="s">
        <v>24</v>
      </c>
      <c r="B34" s="624"/>
      <c r="C34" s="691">
        <f>'Performance Measures'!C34</f>
        <v>6.969941225198735E-3</v>
      </c>
      <c r="D34" s="692">
        <f>'Performance Measures'!G34</f>
        <v>3.6828052829460151E-3</v>
      </c>
      <c r="E34" s="692">
        <f>'Performance Measures'!K34</f>
        <v>2.539384133039088E-3</v>
      </c>
      <c r="F34" s="692">
        <f>'Performance Measures'!O34</f>
        <v>1.1143147163097656E-2</v>
      </c>
      <c r="G34" s="692">
        <f>'Performance Measures'!S34</f>
        <v>2.7235676509537701E-3</v>
      </c>
      <c r="H34" s="693"/>
      <c r="I34" s="691">
        <f>'Performance Measures'!AA34</f>
        <v>4.7457627118644066E-3</v>
      </c>
      <c r="J34" s="691"/>
      <c r="K34" s="694">
        <f>'Performance Measures'!AI34</f>
        <v>2.1781736195092462E-2</v>
      </c>
    </row>
    <row r="35" spans="1:11" x14ac:dyDescent="0.2">
      <c r="A35" s="623" t="s">
        <v>25</v>
      </c>
      <c r="B35" s="624"/>
      <c r="C35" s="691">
        <f>'Performance Measures'!C35</f>
        <v>9.0867077768383795E-3</v>
      </c>
      <c r="D35" s="692">
        <f>'Performance Measures'!G35</f>
        <v>1.2287508286911046E-2</v>
      </c>
      <c r="E35" s="692">
        <f>'Performance Measures'!K35</f>
        <v>6.4780207475486941E-3</v>
      </c>
      <c r="F35" s="692">
        <f>'Performance Measures'!O35</f>
        <v>4.9692413024624675E-3</v>
      </c>
      <c r="G35" s="692">
        <f>'Performance Measures'!S35</f>
        <v>6.7413128381763531E-3</v>
      </c>
      <c r="H35" s="693"/>
      <c r="I35" s="691">
        <f>'Performance Measures'!AA35</f>
        <v>3.9161958568738227E-2</v>
      </c>
      <c r="J35" s="691"/>
      <c r="K35" s="694">
        <f>'Performance Measures'!AI35</f>
        <v>4.5167980336486141E-2</v>
      </c>
    </row>
    <row r="36" spans="1:11" x14ac:dyDescent="0.2">
      <c r="A36" s="623" t="s">
        <v>26</v>
      </c>
      <c r="B36" s="624"/>
      <c r="C36" s="691">
        <f>'Performance Measures'!C36</f>
        <v>4.0707150134898909E-2</v>
      </c>
      <c r="D36" s="692">
        <f>'Performance Measures'!G36</f>
        <v>3.9635849185186339E-2</v>
      </c>
      <c r="E36" s="692">
        <f>'Performance Measures'!K36</f>
        <v>1.7505575096466736E-2</v>
      </c>
      <c r="F36" s="692">
        <f>'Performance Measures'!O36</f>
        <v>3.2164543703211611E-2</v>
      </c>
      <c r="G36" s="692">
        <f>'Performance Measures'!S36</f>
        <v>2.2928190082851952E-2</v>
      </c>
      <c r="H36" s="693"/>
      <c r="I36" s="691">
        <f>'Performance Measures'!AA36</f>
        <v>8.4020715630885118E-2</v>
      </c>
      <c r="J36" s="691"/>
      <c r="K36" s="694">
        <f>'Performance Measures'!AI36</f>
        <v>4.4626365604553464E-2</v>
      </c>
    </row>
    <row r="37" spans="1:11" ht="13.5" thickBot="1" x14ac:dyDescent="0.25">
      <c r="A37" s="9" t="s">
        <v>27</v>
      </c>
      <c r="C37" s="134">
        <f>'Performance Measures'!C37</f>
        <v>1.6115936202373986E-2</v>
      </c>
      <c r="D37" s="119">
        <f>'Performance Measures'!G37</f>
        <v>2.1776618114992749E-2</v>
      </c>
      <c r="E37" s="119">
        <f>'Performance Measures'!K37</f>
        <v>1.2599554050323194E-2</v>
      </c>
      <c r="F37" s="119">
        <f>'Performance Measures'!O37</f>
        <v>1.9154166474946239E-2</v>
      </c>
      <c r="G37" s="135">
        <f>'Performance Measures'!S37</f>
        <v>1.6341405905722622E-2</v>
      </c>
      <c r="H37" s="134"/>
      <c r="I37" s="134">
        <f>'Performance Measures'!AA37</f>
        <v>4.698681732580038E-2</v>
      </c>
      <c r="J37" s="134"/>
      <c r="K37" s="134">
        <f>'Performance Measures'!AI37</f>
        <v>2.8580090800199992E-2</v>
      </c>
    </row>
    <row r="38" spans="1:11" ht="13.5" thickBot="1" x14ac:dyDescent="0.25">
      <c r="A38" s="10" t="s">
        <v>28</v>
      </c>
      <c r="C38" s="76">
        <f t="shared" ref="C38" si="6">SUM(C21:C37)</f>
        <v>0.31275985366408038</v>
      </c>
      <c r="D38" s="77">
        <f>SUM(D21:D37)</f>
        <v>0.33595355297833884</v>
      </c>
      <c r="E38" s="77">
        <f t="shared" ref="E38:K38" si="7">SUM(E21:E37)</f>
        <v>0.21306485063810277</v>
      </c>
      <c r="F38" s="77">
        <f t="shared" si="7"/>
        <v>0.36314613106116628</v>
      </c>
      <c r="G38" s="78">
        <f t="shared" si="7"/>
        <v>0.31537368111434194</v>
      </c>
      <c r="H38" s="76">
        <f t="shared" si="7"/>
        <v>0</v>
      </c>
      <c r="I38" s="76">
        <f>SUM(I21:I37)</f>
        <v>0.8477495291902073</v>
      </c>
      <c r="J38" s="76">
        <f t="shared" si="7"/>
        <v>0</v>
      </c>
      <c r="K38" s="76">
        <f t="shared" si="7"/>
        <v>0.68271169203040571</v>
      </c>
    </row>
    <row r="40" spans="1:11" ht="25.5" customHeight="1" x14ac:dyDescent="0.2">
      <c r="A40" s="12"/>
    </row>
  </sheetData>
  <mergeCells count="2">
    <mergeCell ref="C5:K5"/>
    <mergeCell ref="H6:K6"/>
  </mergeCells>
  <pageMargins left="0.7" right="0.7" top="0.75" bottom="0.75" header="0.3" footer="0.3"/>
  <pageSetup scale="77" orientation="landscape" r:id="rId1"/>
  <headerFooter>
    <oddFooter>&amp;LPage &amp;P of &amp;N&amp;R&amp;F:&amp;A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R40"/>
  <sheetViews>
    <sheetView workbookViewId="0">
      <pane xSplit="1" ySplit="7" topLeftCell="B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5" x14ac:dyDescent="0.25"/>
  <cols>
    <col min="1" max="1" width="41.140625" style="11" customWidth="1"/>
    <col min="2" max="3" width="14.140625" customWidth="1"/>
    <col min="4" max="4" width="2.7109375" style="1" customWidth="1"/>
    <col min="5" max="13" width="12.7109375" style="1" customWidth="1"/>
    <col min="14" max="14" width="11.42578125" style="1" bestFit="1" customWidth="1"/>
    <col min="15" max="15" width="9.7109375" style="1" bestFit="1" customWidth="1"/>
    <col min="16" max="16" width="9.140625" style="1"/>
    <col min="17" max="17" width="10.28515625" style="1" bestFit="1" customWidth="1"/>
    <col min="18" max="18" width="9.140625" style="207"/>
    <col min="19" max="16384" width="9.140625" style="1"/>
  </cols>
  <sheetData>
    <row r="1" spans="1:16" x14ac:dyDescent="0.25">
      <c r="A1" s="79" t="s">
        <v>134</v>
      </c>
      <c r="B1" s="29"/>
      <c r="C1" s="29"/>
    </row>
    <row r="2" spans="1:16" ht="15.75" x14ac:dyDescent="0.25">
      <c r="A2" s="3" t="str">
        <f>'Distributive Model'!$A$2</f>
        <v>NM I&amp;G Funding Formula FY16 v9.6 Final 2014-11-03</v>
      </c>
      <c r="B2" s="1"/>
      <c r="C2" s="1"/>
    </row>
    <row r="3" spans="1:16" x14ac:dyDescent="0.25">
      <c r="A3" s="4">
        <f>'Distributive Model'!$C$3</f>
        <v>41946</v>
      </c>
      <c r="B3" s="1"/>
      <c r="C3" s="1"/>
    </row>
    <row r="4" spans="1:16" x14ac:dyDescent="0.25">
      <c r="A4" s="4"/>
      <c r="B4" s="1"/>
      <c r="C4" s="1"/>
    </row>
    <row r="5" spans="1:16" ht="13.5" thickBot="1" x14ac:dyDescent="0.25">
      <c r="A5" s="5"/>
      <c r="B5" s="1"/>
      <c r="C5" s="1"/>
    </row>
    <row r="6" spans="1:16" ht="21.75" thickBot="1" x14ac:dyDescent="0.4">
      <c r="A6" s="5"/>
      <c r="E6" s="714" t="s">
        <v>124</v>
      </c>
      <c r="F6" s="715"/>
      <c r="G6" s="715"/>
      <c r="H6" s="715"/>
      <c r="I6" s="716"/>
      <c r="J6" s="714" t="s">
        <v>118</v>
      </c>
      <c r="K6" s="715"/>
      <c r="L6" s="715"/>
      <c r="M6" s="716"/>
      <c r="N6" s="224" t="s">
        <v>157</v>
      </c>
      <c r="O6" s="224" t="s">
        <v>158</v>
      </c>
    </row>
    <row r="7" spans="1:16" ht="45.75" thickBot="1" x14ac:dyDescent="0.3">
      <c r="A7" s="145" t="s">
        <v>0</v>
      </c>
      <c r="B7" s="141" t="s">
        <v>120</v>
      </c>
      <c r="C7" s="141" t="s">
        <v>126</v>
      </c>
      <c r="E7" s="64" t="s">
        <v>114</v>
      </c>
      <c r="F7" s="25" t="s">
        <v>102</v>
      </c>
      <c r="G7" s="25" t="s">
        <v>31</v>
      </c>
      <c r="H7" s="25" t="s">
        <v>32</v>
      </c>
      <c r="I7" s="25" t="s">
        <v>33</v>
      </c>
      <c r="J7" s="117" t="s">
        <v>103</v>
      </c>
      <c r="K7" s="117" t="s">
        <v>149</v>
      </c>
      <c r="L7" s="117" t="s">
        <v>150</v>
      </c>
      <c r="M7" s="65" t="s">
        <v>119</v>
      </c>
      <c r="N7" s="218" t="s">
        <v>156</v>
      </c>
      <c r="O7" s="219"/>
      <c r="P7" s="217"/>
    </row>
    <row r="8" spans="1:16" ht="12.75" x14ac:dyDescent="0.2">
      <c r="A8" s="7" t="s">
        <v>121</v>
      </c>
      <c r="B8" s="142">
        <f>SUM(E8:M8)</f>
        <v>62108000</v>
      </c>
      <c r="C8" s="155"/>
      <c r="D8" s="43"/>
      <c r="E8" s="138">
        <f>'Distributive Model'!F24</f>
        <v>621100</v>
      </c>
      <c r="F8" s="139">
        <f>'Distributive Model'!F25</f>
        <v>15527000</v>
      </c>
      <c r="G8" s="139">
        <f>'Distributive Model'!F26</f>
        <v>16769100</v>
      </c>
      <c r="H8" s="139">
        <f>'Distributive Model'!F27</f>
        <v>8384600</v>
      </c>
      <c r="I8" s="140">
        <f>'Distributive Model'!F28</f>
        <v>8384600</v>
      </c>
      <c r="J8" s="137">
        <f>'Distributive Model'!F35</f>
        <v>6867400</v>
      </c>
      <c r="K8" s="84">
        <f>'Distributive Model'!F36</f>
        <v>3094200</v>
      </c>
      <c r="L8" s="140">
        <f>'Distributive Model'!F37</f>
        <v>389700</v>
      </c>
      <c r="M8" s="140">
        <f>'Distributive Model'!F38</f>
        <v>2070300</v>
      </c>
      <c r="N8" s="220">
        <f>J8+K8+L8+M8</f>
        <v>12421600</v>
      </c>
      <c r="O8" s="221">
        <f>O13+O19+O38</f>
        <v>1.0000402524634509</v>
      </c>
    </row>
    <row r="9" spans="1:16" ht="12.75" x14ac:dyDescent="0.2">
      <c r="A9" s="7"/>
      <c r="B9" s="120"/>
      <c r="C9" s="156"/>
      <c r="E9" s="15"/>
      <c r="F9" s="15"/>
      <c r="G9" s="15"/>
      <c r="H9" s="15"/>
      <c r="I9" s="15"/>
      <c r="J9" s="15"/>
      <c r="K9" s="15"/>
      <c r="L9" s="15"/>
      <c r="M9" s="15"/>
      <c r="N9" s="222"/>
      <c r="O9" s="221"/>
    </row>
    <row r="10" spans="1:16" ht="12.75" x14ac:dyDescent="0.2">
      <c r="A10" s="623" t="s">
        <v>2</v>
      </c>
      <c r="B10" s="683">
        <f>SUM(E10:M10)</f>
        <v>2872500</v>
      </c>
      <c r="C10" s="684">
        <f>B10/B$40</f>
        <v>4.6249782638097259E-2</v>
      </c>
      <c r="D10" s="624"/>
      <c r="E10" s="685">
        <f>ROUND(E$8*'Outcome %''s'!C10,-2)</f>
        <v>28100</v>
      </c>
      <c r="F10" s="686">
        <f>ROUND(F$8*'Outcome %''s'!D10,-2)</f>
        <v>496900</v>
      </c>
      <c r="G10" s="686">
        <f>ROUND(G$8*'Outcome %''s'!E10,-2)</f>
        <v>553800</v>
      </c>
      <c r="H10" s="686">
        <f>ROUND(H$8*'Outcome %''s'!F10,-2)</f>
        <v>423800</v>
      </c>
      <c r="I10" s="687">
        <f>ROUND(I$8*'Outcome %''s'!G10,-2)</f>
        <v>135700</v>
      </c>
      <c r="J10" s="688">
        <f>ROUND(J$8*'Outcome %''s'!H10,-2)</f>
        <v>1234200</v>
      </c>
      <c r="K10" s="688">
        <f>ROUND(K$8*'Outcome %''s'!I10,-2)</f>
        <v>0</v>
      </c>
      <c r="L10" s="688">
        <f>ROUND(L$8*'Outcome %''s'!J10,-2)</f>
        <v>0</v>
      </c>
      <c r="M10" s="687">
        <f>ROUND(M$8*'Outcome %''s'!K10,-2)</f>
        <v>0</v>
      </c>
      <c r="N10" s="689">
        <f>J10</f>
        <v>1234200</v>
      </c>
      <c r="O10" s="690">
        <f>N10/$N$8</f>
        <v>9.9359180781863857E-2</v>
      </c>
    </row>
    <row r="11" spans="1:16" ht="12.75" x14ac:dyDescent="0.2">
      <c r="A11" s="623" t="s">
        <v>3</v>
      </c>
      <c r="B11" s="683">
        <f>SUM(E11:M11)</f>
        <v>12225800</v>
      </c>
      <c r="C11" s="684">
        <f t="shared" ref="C11:C12" si="0">B11/B$40</f>
        <v>0.19684615929568303</v>
      </c>
      <c r="D11" s="624"/>
      <c r="E11" s="685">
        <f>ROUND(E$8*'Outcome %''s'!C11,-2)</f>
        <v>120500</v>
      </c>
      <c r="F11" s="686">
        <f>ROUND(F$8*'Outcome %''s'!D11,-2)</f>
        <v>3006800</v>
      </c>
      <c r="G11" s="686">
        <f>ROUND(G$8*'Outcome %''s'!E11,-2)</f>
        <v>3938800</v>
      </c>
      <c r="H11" s="686">
        <f>ROUND(H$8*'Outcome %''s'!F11,-2)</f>
        <v>1544300</v>
      </c>
      <c r="I11" s="687">
        <f>ROUND(I$8*'Outcome %''s'!G11,-2)</f>
        <v>1555100</v>
      </c>
      <c r="J11" s="688">
        <f>ROUND(J$8*'Outcome %''s'!H11,-2)</f>
        <v>2060300</v>
      </c>
      <c r="K11" s="688">
        <f>ROUND(K$8*'Outcome %''s'!I11,-2)</f>
        <v>0</v>
      </c>
      <c r="L11" s="688">
        <f>ROUND(L$8*'Outcome %''s'!J11,-2)</f>
        <v>0</v>
      </c>
      <c r="M11" s="687">
        <f>ROUND(M$8*'Outcome %''s'!K11,-2)</f>
        <v>0</v>
      </c>
      <c r="N11" s="689">
        <f>J11</f>
        <v>2060300</v>
      </c>
      <c r="O11" s="690">
        <f>N11/$N$8</f>
        <v>0.16586430089521478</v>
      </c>
    </row>
    <row r="12" spans="1:16" ht="13.5" thickBot="1" x14ac:dyDescent="0.25">
      <c r="A12" s="9" t="s">
        <v>4</v>
      </c>
      <c r="B12" s="143">
        <f>SUM(E12:M12)</f>
        <v>20040200</v>
      </c>
      <c r="C12" s="157">
        <f t="shared" si="0"/>
        <v>0.32266488912932872</v>
      </c>
      <c r="E12" s="123">
        <f>ROUND(E$8*'Outcome %''s'!C12,-2)</f>
        <v>192900</v>
      </c>
      <c r="F12" s="124">
        <f>ROUND(F$8*'Outcome %''s'!D12,-2)</f>
        <v>4779600</v>
      </c>
      <c r="G12" s="124">
        <f>ROUND(G$8*'Outcome %''s'!E12,-2)</f>
        <v>6451700</v>
      </c>
      <c r="H12" s="124">
        <f>ROUND(H$8*'Outcome %''s'!F12,-2)</f>
        <v>2340800</v>
      </c>
      <c r="I12" s="125">
        <f>ROUND(I$8*'Outcome %''s'!G12,-2)</f>
        <v>2702300</v>
      </c>
      <c r="J12" s="129">
        <f>ROUND(J$8*'Outcome %''s'!H12,-2)</f>
        <v>3572900</v>
      </c>
      <c r="K12" s="129">
        <f>ROUND(K$8*'Outcome %''s'!I12,-2)</f>
        <v>0</v>
      </c>
      <c r="L12" s="129">
        <f>ROUND(L$8*'Outcome %''s'!J12,-2)</f>
        <v>0</v>
      </c>
      <c r="M12" s="125">
        <f>ROUND(M$8*'Outcome %''s'!K12,-2)</f>
        <v>0</v>
      </c>
      <c r="N12" s="220">
        <f>J12</f>
        <v>3572900</v>
      </c>
      <c r="O12" s="221">
        <f>N12/$N$8</f>
        <v>0.28763605332646358</v>
      </c>
    </row>
    <row r="13" spans="1:16" ht="19.5" thickBot="1" x14ac:dyDescent="0.35">
      <c r="A13" s="7" t="s">
        <v>5</v>
      </c>
      <c r="B13" s="144">
        <f>SUM(B10:B12)</f>
        <v>35138500</v>
      </c>
      <c r="C13" s="158">
        <f>SUM(C10:C12)</f>
        <v>0.56576083106310904</v>
      </c>
      <c r="E13" s="80">
        <f t="shared" ref="E13" si="1">SUM(E10:E12)</f>
        <v>341500</v>
      </c>
      <c r="F13" s="81">
        <f t="shared" ref="F13" si="2">SUM(F10:F12)</f>
        <v>8283300</v>
      </c>
      <c r="G13" s="81">
        <f t="shared" ref="G13" si="3">SUM(G10:G12)</f>
        <v>10944300</v>
      </c>
      <c r="H13" s="81">
        <f t="shared" ref="H13" si="4">SUM(H10:H12)</f>
        <v>4308900</v>
      </c>
      <c r="I13" s="82">
        <f t="shared" ref="I13" si="5">SUM(I10:I12)</f>
        <v>4393100</v>
      </c>
      <c r="J13" s="130">
        <f t="shared" ref="J13" si="6">SUM(J10:J12)</f>
        <v>6867400</v>
      </c>
      <c r="K13" s="130">
        <f t="shared" ref="K13" si="7">SUM(K10:K12)</f>
        <v>0</v>
      </c>
      <c r="L13" s="130">
        <f t="shared" ref="L13" si="8">SUM(L10:L12)</f>
        <v>0</v>
      </c>
      <c r="M13" s="82">
        <f t="shared" ref="M13" si="9">SUM(M10:M12)</f>
        <v>0</v>
      </c>
      <c r="N13" s="220">
        <f>J13</f>
        <v>6867400</v>
      </c>
      <c r="O13" s="223">
        <f>N13/$N$8</f>
        <v>0.55285953500354224</v>
      </c>
    </row>
    <row r="14" spans="1:16" ht="12.75" x14ac:dyDescent="0.2">
      <c r="A14" s="8"/>
      <c r="B14" s="121"/>
      <c r="C14" s="159"/>
      <c r="E14" s="83"/>
      <c r="F14" s="83"/>
      <c r="G14" s="83"/>
      <c r="H14" s="83"/>
      <c r="I14" s="83"/>
      <c r="J14" s="83"/>
      <c r="K14" s="83"/>
      <c r="L14" s="83"/>
      <c r="M14" s="83"/>
      <c r="N14" s="222"/>
      <c r="O14" s="221"/>
    </row>
    <row r="15" spans="1:16" ht="12.75" x14ac:dyDescent="0.2">
      <c r="A15" s="623" t="s">
        <v>6</v>
      </c>
      <c r="B15" s="683">
        <f>SUM(E15:M15)</f>
        <v>2852800</v>
      </c>
      <c r="C15" s="684">
        <f t="shared" ref="C15:C18" si="10">B15/B$40</f>
        <v>4.5932595268916923E-2</v>
      </c>
      <c r="D15" s="624"/>
      <c r="E15" s="685">
        <f>ROUND(E$8*'Outcome %''s'!C15,-2)</f>
        <v>28100</v>
      </c>
      <c r="F15" s="686">
        <f>ROUND(F$8*'Outcome %''s'!D15,-2)</f>
        <v>748400</v>
      </c>
      <c r="G15" s="686">
        <f>ROUND(G$8*'Outcome %''s'!E15,-2)</f>
        <v>797500</v>
      </c>
      <c r="H15" s="686">
        <f>ROUND(H$8*'Outcome %''s'!F15,-2)</f>
        <v>260100</v>
      </c>
      <c r="I15" s="687">
        <f>ROUND(I$8*'Outcome %''s'!G15,-2)</f>
        <v>451200</v>
      </c>
      <c r="J15" s="688">
        <f>ROUND(J$8*'Outcome %''s'!H15,-2)</f>
        <v>0</v>
      </c>
      <c r="K15" s="688">
        <f>ROUND(K$8*'Outcome %''s'!I15,-2)</f>
        <v>195200</v>
      </c>
      <c r="L15" s="688">
        <f>ROUND(L$8*'Outcome %''s'!J15,-2)</f>
        <v>183100</v>
      </c>
      <c r="M15" s="687">
        <f>ROUND(M$8*'Outcome %''s'!K15,-2)</f>
        <v>189200</v>
      </c>
      <c r="N15" s="689">
        <f>K15+L15+M15</f>
        <v>567500</v>
      </c>
      <c r="O15" s="690">
        <f>N15/$N$8</f>
        <v>4.5686546016616217E-2</v>
      </c>
    </row>
    <row r="16" spans="1:16" ht="12.75" x14ac:dyDescent="0.2">
      <c r="A16" s="623" t="s">
        <v>7</v>
      </c>
      <c r="B16" s="683">
        <f>SUM(E16:M16)</f>
        <v>2787200</v>
      </c>
      <c r="C16" s="684">
        <f t="shared" si="10"/>
        <v>4.4876377430428091E-2</v>
      </c>
      <c r="D16" s="624"/>
      <c r="E16" s="685">
        <f>ROUND(E$8*'Outcome %''s'!C16,-2)</f>
        <v>28800</v>
      </c>
      <c r="F16" s="686">
        <f>ROUND(F$8*'Outcome %''s'!D16,-2)</f>
        <v>687500</v>
      </c>
      <c r="G16" s="686">
        <f>ROUND(G$8*'Outcome %''s'!E16,-2)</f>
        <v>934600</v>
      </c>
      <c r="H16" s="686">
        <f>ROUND(H$8*'Outcome %''s'!F16,-2)</f>
        <v>461100</v>
      </c>
      <c r="I16" s="687">
        <f>ROUND(I$8*'Outcome %''s'!G16,-2)</f>
        <v>490700</v>
      </c>
      <c r="J16" s="688">
        <f>ROUND(J$8*'Outcome %''s'!H16,-2)</f>
        <v>0</v>
      </c>
      <c r="K16" s="688">
        <f>ROUND(K$8*'Outcome %''s'!I16,-2)</f>
        <v>81100</v>
      </c>
      <c r="L16" s="688">
        <f>ROUND(L$8*'Outcome %''s'!J16,-2)</f>
        <v>70400</v>
      </c>
      <c r="M16" s="687">
        <f>ROUND(M$8*'Outcome %''s'!K16,-2)</f>
        <v>33000</v>
      </c>
      <c r="N16" s="689">
        <f>K16+L16+M16</f>
        <v>184500</v>
      </c>
      <c r="O16" s="690">
        <f>N16/$N$8</f>
        <v>1.4853159013331617E-2</v>
      </c>
    </row>
    <row r="17" spans="1:15" ht="12.75" x14ac:dyDescent="0.2">
      <c r="A17" s="623" t="s">
        <v>8</v>
      </c>
      <c r="B17" s="683">
        <f>SUM(E17:M17)</f>
        <v>727900</v>
      </c>
      <c r="C17" s="684">
        <f t="shared" si="10"/>
        <v>1.1719831777988163E-2</v>
      </c>
      <c r="D17" s="624"/>
      <c r="E17" s="685">
        <f>ROUND(E$8*'Outcome %''s'!C17,-2)</f>
        <v>11100</v>
      </c>
      <c r="F17" s="686">
        <f>ROUND(F$8*'Outcome %''s'!D17,-2)</f>
        <v>162100</v>
      </c>
      <c r="G17" s="686">
        <f>ROUND(G$8*'Outcome %''s'!E17,-2)</f>
        <v>93000</v>
      </c>
      <c r="H17" s="686">
        <f>ROUND(H$8*'Outcome %''s'!F17,-2)</f>
        <v>114100</v>
      </c>
      <c r="I17" s="687">
        <f>ROUND(I$8*'Outcome %''s'!G17,-2)</f>
        <v>117300</v>
      </c>
      <c r="J17" s="688">
        <f>ROUND(J$8*'Outcome %''s'!H17,-2)</f>
        <v>0</v>
      </c>
      <c r="K17" s="688">
        <f>ROUND(K$8*'Outcome %''s'!I17,-2)</f>
        <v>62700</v>
      </c>
      <c r="L17" s="688">
        <f>ROUND(L$8*'Outcome %''s'!J17,-2)</f>
        <v>52300</v>
      </c>
      <c r="M17" s="687">
        <f>ROUND(M$8*'Outcome %''s'!K17,-2)</f>
        <v>115300</v>
      </c>
      <c r="N17" s="689">
        <f>K17+L17+M17</f>
        <v>230300</v>
      </c>
      <c r="O17" s="690">
        <f>N17/$N$8</f>
        <v>1.8540284665421524E-2</v>
      </c>
    </row>
    <row r="18" spans="1:15" ht="13.5" thickBot="1" x14ac:dyDescent="0.25">
      <c r="A18" s="9" t="s">
        <v>9</v>
      </c>
      <c r="B18" s="143">
        <f>SUM(E18:M18)</f>
        <v>1892200</v>
      </c>
      <c r="C18" s="157">
        <f t="shared" si="10"/>
        <v>3.0466088322996566E-2</v>
      </c>
      <c r="E18" s="126">
        <f>ROUND(E$8*'Outcome %''s'!C18,-2)</f>
        <v>17400</v>
      </c>
      <c r="F18" s="127">
        <f>ROUND(F$8*'Outcome %''s'!D18,-2)</f>
        <v>429400</v>
      </c>
      <c r="G18" s="127">
        <f>ROUND(G$8*'Outcome %''s'!E18,-2)</f>
        <v>426600</v>
      </c>
      <c r="H18" s="127">
        <f>ROUND(H$8*'Outcome %''s'!F18,-2)</f>
        <v>195400</v>
      </c>
      <c r="I18" s="128">
        <f>ROUND(I$8*'Outcome %''s'!G18,-2)</f>
        <v>288000</v>
      </c>
      <c r="J18" s="131">
        <f>ROUND(J$8*'Outcome %''s'!H18,-2)</f>
        <v>0</v>
      </c>
      <c r="K18" s="131">
        <f>ROUND(K$8*'Outcome %''s'!I18,-2)</f>
        <v>132100</v>
      </c>
      <c r="L18" s="131">
        <f>ROUND(L$8*'Outcome %''s'!J18,-2)</f>
        <v>83900</v>
      </c>
      <c r="M18" s="128">
        <f>ROUND(M$8*'Outcome %''s'!K18,-2)</f>
        <v>319400</v>
      </c>
      <c r="N18" s="220">
        <f>K18+L18+M18</f>
        <v>535400</v>
      </c>
      <c r="O18" s="221">
        <f>N18/$N$8</f>
        <v>4.3102337863077218E-2</v>
      </c>
    </row>
    <row r="19" spans="1:15" ht="19.5" thickBot="1" x14ac:dyDescent="0.35">
      <c r="A19" s="7" t="s">
        <v>10</v>
      </c>
      <c r="B19" s="144">
        <f>SUM(B15:B18)</f>
        <v>8260100</v>
      </c>
      <c r="C19" s="158">
        <f>SUM(C15:C18)</f>
        <v>0.13299489280032975</v>
      </c>
      <c r="E19" s="80">
        <f t="shared" ref="E19" si="11">SUM(E15:E18)</f>
        <v>85400</v>
      </c>
      <c r="F19" s="81">
        <f t="shared" ref="F19" si="12">SUM(F15:F18)</f>
        <v>2027400</v>
      </c>
      <c r="G19" s="81">
        <f t="shared" ref="G19:M19" si="13">SUM(G15:G18)</f>
        <v>2251700</v>
      </c>
      <c r="H19" s="81">
        <f t="shared" si="13"/>
        <v>1030700</v>
      </c>
      <c r="I19" s="82">
        <f t="shared" si="13"/>
        <v>1347200</v>
      </c>
      <c r="J19" s="130">
        <f t="shared" si="13"/>
        <v>0</v>
      </c>
      <c r="K19" s="130">
        <f t="shared" si="13"/>
        <v>471100</v>
      </c>
      <c r="L19" s="130">
        <f t="shared" si="13"/>
        <v>389700</v>
      </c>
      <c r="M19" s="82">
        <f t="shared" si="13"/>
        <v>656900</v>
      </c>
      <c r="N19" s="220">
        <f>K19+L19+M19</f>
        <v>1517700</v>
      </c>
      <c r="O19" s="223">
        <f>N19/$N$8</f>
        <v>0.12218232755844657</v>
      </c>
    </row>
    <row r="20" spans="1:15" ht="12.75" x14ac:dyDescent="0.2">
      <c r="A20" s="8"/>
      <c r="B20" s="121"/>
      <c r="C20" s="159"/>
      <c r="E20" s="83"/>
      <c r="F20" s="83"/>
      <c r="G20" s="83"/>
      <c r="H20" s="83"/>
      <c r="I20" s="83"/>
      <c r="J20" s="83"/>
      <c r="K20" s="83"/>
      <c r="L20" s="83"/>
      <c r="M20" s="83"/>
      <c r="N20" s="222"/>
      <c r="O20" s="221"/>
    </row>
    <row r="21" spans="1:15" ht="12.75" x14ac:dyDescent="0.2">
      <c r="A21" s="623" t="s">
        <v>11</v>
      </c>
      <c r="B21" s="683">
        <f t="shared" ref="B21:B37" si="14">SUM(E21:M21)</f>
        <v>1136900</v>
      </c>
      <c r="C21" s="684">
        <f t="shared" ref="C21:C37" si="15">B21/B$40</f>
        <v>1.8305092386859106E-2</v>
      </c>
      <c r="D21" s="624"/>
      <c r="E21" s="685">
        <f>ROUND(E$8*'Outcome %''s'!C21,-2)</f>
        <v>12200</v>
      </c>
      <c r="F21" s="686">
        <f>ROUND(F$8*'Outcome %''s'!D21,-2)</f>
        <v>286200</v>
      </c>
      <c r="G21" s="686">
        <f>ROUND(G$8*'Outcome %''s'!E21,-2)</f>
        <v>189300</v>
      </c>
      <c r="H21" s="686">
        <f>ROUND(H$8*'Outcome %''s'!F21,-2)</f>
        <v>269900</v>
      </c>
      <c r="I21" s="687">
        <f>ROUND(I$8*'Outcome %''s'!G21,-2)</f>
        <v>127300</v>
      </c>
      <c r="J21" s="688">
        <f>ROUND(J$8*'Outcome %''s'!H21,-2)</f>
        <v>0</v>
      </c>
      <c r="K21" s="688">
        <f>ROUND(K$8*'Outcome %''s'!I21,-2)</f>
        <v>130100</v>
      </c>
      <c r="L21" s="688">
        <f>ROUND(L$8*'Outcome %''s'!J21,-2)</f>
        <v>0</v>
      </c>
      <c r="M21" s="687">
        <f>ROUND(M$8*'Outcome %''s'!K21,-2)</f>
        <v>121900</v>
      </c>
      <c r="N21" s="689">
        <f t="shared" ref="N21:N38" si="16">K21+M21</f>
        <v>252000</v>
      </c>
      <c r="O21" s="690">
        <f t="shared" ref="O21:O38" si="17">N21/$N$8</f>
        <v>2.0287241579184646E-2</v>
      </c>
    </row>
    <row r="22" spans="1:15" ht="12.75" x14ac:dyDescent="0.2">
      <c r="A22" s="623" t="s">
        <v>12</v>
      </c>
      <c r="B22" s="683">
        <f t="shared" si="14"/>
        <v>179300</v>
      </c>
      <c r="C22" s="684">
        <f t="shared" si="15"/>
        <v>2.8868880859915891E-3</v>
      </c>
      <c r="D22" s="624"/>
      <c r="E22" s="685">
        <f>ROUND(E$8*'Outcome %''s'!C22,-2)</f>
        <v>2200</v>
      </c>
      <c r="F22" s="686">
        <f>ROUND(F$8*'Outcome %''s'!D22,-2)</f>
        <v>53200</v>
      </c>
      <c r="G22" s="686">
        <f>ROUND(G$8*'Outcome %''s'!E22,-2)</f>
        <v>16500</v>
      </c>
      <c r="H22" s="686">
        <f>ROUND(H$8*'Outcome %''s'!F22,-2)</f>
        <v>31800</v>
      </c>
      <c r="I22" s="687">
        <f>ROUND(I$8*'Outcome %''s'!G22,-2)</f>
        <v>18100</v>
      </c>
      <c r="J22" s="688">
        <f>ROUND(J$8*'Outcome %''s'!H22,-2)</f>
        <v>0</v>
      </c>
      <c r="K22" s="688">
        <f>ROUND(K$8*'Outcome %''s'!I22,-2)</f>
        <v>22300</v>
      </c>
      <c r="L22" s="688">
        <f>ROUND(L$8*'Outcome %''s'!J22,-2)</f>
        <v>0</v>
      </c>
      <c r="M22" s="687">
        <f>ROUND(M$8*'Outcome %''s'!K22,-2)</f>
        <v>35200</v>
      </c>
      <c r="N22" s="689">
        <f t="shared" si="16"/>
        <v>57500</v>
      </c>
      <c r="O22" s="690">
        <f t="shared" si="17"/>
        <v>4.6290332968377665E-3</v>
      </c>
    </row>
    <row r="23" spans="1:15" ht="12.75" x14ac:dyDescent="0.2">
      <c r="A23" s="623" t="s">
        <v>13</v>
      </c>
      <c r="B23" s="683">
        <f t="shared" si="14"/>
        <v>534900</v>
      </c>
      <c r="C23" s="684">
        <f t="shared" si="15"/>
        <v>8.612361612921924E-3</v>
      </c>
      <c r="D23" s="624"/>
      <c r="E23" s="685">
        <f>ROUND(E$8*'Outcome %''s'!C23,-2)</f>
        <v>8100</v>
      </c>
      <c r="F23" s="686">
        <f>ROUND(F$8*'Outcome %''s'!D23,-2)</f>
        <v>177300</v>
      </c>
      <c r="G23" s="686">
        <f>ROUND(G$8*'Outcome %''s'!E23,-2)</f>
        <v>91200</v>
      </c>
      <c r="H23" s="686">
        <f>ROUND(H$8*'Outcome %''s'!F23,-2)</f>
        <v>38600</v>
      </c>
      <c r="I23" s="687">
        <f>ROUND(I$8*'Outcome %''s'!G23,-2)</f>
        <v>78200</v>
      </c>
      <c r="J23" s="688">
        <f>ROUND(J$8*'Outcome %''s'!H23,-2)</f>
        <v>0</v>
      </c>
      <c r="K23" s="688">
        <f>ROUND(K$8*'Outcome %''s'!I23,-2)</f>
        <v>76400</v>
      </c>
      <c r="L23" s="688">
        <f>ROUND(L$8*'Outcome %''s'!J23,-2)</f>
        <v>0</v>
      </c>
      <c r="M23" s="687">
        <f>ROUND(M$8*'Outcome %''s'!K23,-2)</f>
        <v>65100</v>
      </c>
      <c r="N23" s="689">
        <f t="shared" si="16"/>
        <v>141500</v>
      </c>
      <c r="O23" s="690">
        <f t="shared" si="17"/>
        <v>1.1391447156565981E-2</v>
      </c>
    </row>
    <row r="24" spans="1:15" ht="12.75" x14ac:dyDescent="0.2">
      <c r="A24" s="623" t="s">
        <v>14</v>
      </c>
      <c r="B24" s="683">
        <f t="shared" si="14"/>
        <v>347500</v>
      </c>
      <c r="C24" s="684">
        <f t="shared" si="15"/>
        <v>5.5950563852876587E-3</v>
      </c>
      <c r="D24" s="624"/>
      <c r="E24" s="685">
        <f>ROUND(E$8*'Outcome %''s'!C24,-2)</f>
        <v>4300</v>
      </c>
      <c r="F24" s="686">
        <f>ROUND(F$8*'Outcome %''s'!D24,-2)</f>
        <v>110000</v>
      </c>
      <c r="G24" s="686">
        <f>ROUND(G$8*'Outcome %''s'!E24,-2)</f>
        <v>40300</v>
      </c>
      <c r="H24" s="686">
        <f>ROUND(H$8*'Outcome %''s'!F24,-2)</f>
        <v>22500</v>
      </c>
      <c r="I24" s="687">
        <f>ROUND(I$8*'Outcome %''s'!G24,-2)</f>
        <v>33000</v>
      </c>
      <c r="J24" s="688">
        <f>ROUND(J$8*'Outcome %''s'!H24,-2)</f>
        <v>0</v>
      </c>
      <c r="K24" s="688">
        <f>ROUND(K$8*'Outcome %''s'!I24,-2)</f>
        <v>61400</v>
      </c>
      <c r="L24" s="688">
        <f>ROUND(L$8*'Outcome %''s'!J24,-2)</f>
        <v>0</v>
      </c>
      <c r="M24" s="687">
        <f>ROUND(M$8*'Outcome %''s'!K24,-2)</f>
        <v>76000</v>
      </c>
      <c r="N24" s="689">
        <f t="shared" si="16"/>
        <v>137400</v>
      </c>
      <c r="O24" s="690">
        <f t="shared" si="17"/>
        <v>1.1061376956269724E-2</v>
      </c>
    </row>
    <row r="25" spans="1:15" ht="12.75" x14ac:dyDescent="0.2">
      <c r="A25" s="623" t="s">
        <v>15</v>
      </c>
      <c r="B25" s="683">
        <f t="shared" si="14"/>
        <v>2347700</v>
      </c>
      <c r="C25" s="684">
        <f t="shared" si="15"/>
        <v>3.7800039930186574E-2</v>
      </c>
      <c r="D25" s="624"/>
      <c r="E25" s="685">
        <f>ROUND(E$8*'Outcome %''s'!C25,-2)</f>
        <v>23600</v>
      </c>
      <c r="F25" s="686">
        <f>ROUND(F$8*'Outcome %''s'!D25,-2)</f>
        <v>626300</v>
      </c>
      <c r="G25" s="686">
        <f>ROUND(G$8*'Outcome %''s'!E25,-2)</f>
        <v>459200</v>
      </c>
      <c r="H25" s="686">
        <f>ROUND(H$8*'Outcome %''s'!F25,-2)</f>
        <v>306600</v>
      </c>
      <c r="I25" s="687">
        <f>ROUND(I$8*'Outcome %''s'!G25,-2)</f>
        <v>405900</v>
      </c>
      <c r="J25" s="688">
        <f>ROUND(J$8*'Outcome %''s'!H25,-2)</f>
        <v>0</v>
      </c>
      <c r="K25" s="688">
        <f>ROUND(K$8*'Outcome %''s'!I25,-2)</f>
        <v>400500</v>
      </c>
      <c r="L25" s="688">
        <f>ROUND(L$8*'Outcome %''s'!J25,-2)</f>
        <v>0</v>
      </c>
      <c r="M25" s="687">
        <f>ROUND(M$8*'Outcome %''s'!K25,-2)</f>
        <v>125600</v>
      </c>
      <c r="N25" s="689">
        <f t="shared" si="16"/>
        <v>526100</v>
      </c>
      <c r="O25" s="690">
        <f t="shared" si="17"/>
        <v>4.2353642042893026E-2</v>
      </c>
    </row>
    <row r="26" spans="1:15" ht="12.75" x14ac:dyDescent="0.2">
      <c r="A26" s="623" t="s">
        <v>16</v>
      </c>
      <c r="B26" s="683">
        <f t="shared" si="14"/>
        <v>255200</v>
      </c>
      <c r="C26" s="684">
        <f t="shared" si="15"/>
        <v>4.1089450058285192E-3</v>
      </c>
      <c r="D26" s="624"/>
      <c r="E26" s="685">
        <f>ROUND(E$8*'Outcome %''s'!C26,-2)</f>
        <v>3700</v>
      </c>
      <c r="F26" s="686">
        <f>ROUND(F$8*'Outcome %''s'!D26,-2)</f>
        <v>64800</v>
      </c>
      <c r="G26" s="686">
        <f>ROUND(G$8*'Outcome %''s'!E26,-2)</f>
        <v>41600</v>
      </c>
      <c r="H26" s="686">
        <f>ROUND(H$8*'Outcome %''s'!F26,-2)</f>
        <v>21700</v>
      </c>
      <c r="I26" s="687">
        <f>ROUND(I$8*'Outcome %''s'!G26,-2)</f>
        <v>42800</v>
      </c>
      <c r="J26" s="688">
        <f>ROUND(J$8*'Outcome %''s'!H26,-2)</f>
        <v>0</v>
      </c>
      <c r="K26" s="688">
        <f>ROUND(K$8*'Outcome %''s'!I26,-2)</f>
        <v>31800</v>
      </c>
      <c r="L26" s="688">
        <f>ROUND(L$8*'Outcome %''s'!J26,-2)</f>
        <v>0</v>
      </c>
      <c r="M26" s="687">
        <f>ROUND(M$8*'Outcome %''s'!K26,-2)</f>
        <v>48800</v>
      </c>
      <c r="N26" s="689">
        <f t="shared" si="16"/>
        <v>80600</v>
      </c>
      <c r="O26" s="690">
        <f t="shared" si="17"/>
        <v>6.488697108263026E-3</v>
      </c>
    </row>
    <row r="27" spans="1:15" ht="12.75" x14ac:dyDescent="0.2">
      <c r="A27" s="623" t="s">
        <v>17</v>
      </c>
      <c r="B27" s="683">
        <f t="shared" si="14"/>
        <v>569100</v>
      </c>
      <c r="C27" s="684">
        <f t="shared" si="15"/>
        <v>9.163011766524334E-3</v>
      </c>
      <c r="D27" s="624"/>
      <c r="E27" s="685">
        <f>ROUND(E$8*'Outcome %''s'!C27,-2)</f>
        <v>9500</v>
      </c>
      <c r="F27" s="686">
        <f>ROUND(F$8*'Outcome %''s'!D27,-2)</f>
        <v>206800</v>
      </c>
      <c r="G27" s="686">
        <f>ROUND(G$8*'Outcome %''s'!E27,-2)</f>
        <v>84600</v>
      </c>
      <c r="H27" s="686">
        <f>ROUND(H$8*'Outcome %''s'!F27,-2)</f>
        <v>50000</v>
      </c>
      <c r="I27" s="687">
        <f>ROUND(I$8*'Outcome %''s'!G27,-2)</f>
        <v>86800</v>
      </c>
      <c r="J27" s="688">
        <f>ROUND(J$8*'Outcome %''s'!H27,-2)</f>
        <v>0</v>
      </c>
      <c r="K27" s="688">
        <f>ROUND(K$8*'Outcome %''s'!I27,-2)</f>
        <v>130400</v>
      </c>
      <c r="L27" s="688">
        <f>ROUND(L$8*'Outcome %''s'!J27,-2)</f>
        <v>0</v>
      </c>
      <c r="M27" s="687">
        <f>ROUND(M$8*'Outcome %''s'!K27,-2)</f>
        <v>1000</v>
      </c>
      <c r="N27" s="689">
        <f t="shared" si="16"/>
        <v>131400</v>
      </c>
      <c r="O27" s="690">
        <f t="shared" si="17"/>
        <v>1.0578347394860566E-2</v>
      </c>
    </row>
    <row r="28" spans="1:15" ht="12.75" x14ac:dyDescent="0.2">
      <c r="A28" s="623" t="s">
        <v>18</v>
      </c>
      <c r="B28" s="683">
        <f t="shared" si="14"/>
        <v>125800</v>
      </c>
      <c r="C28" s="684">
        <f t="shared" si="15"/>
        <v>2.0254909158825538E-3</v>
      </c>
      <c r="D28" s="624"/>
      <c r="E28" s="685">
        <f>ROUND(E$8*'Outcome %''s'!C28,-2)</f>
        <v>1900</v>
      </c>
      <c r="F28" s="686">
        <f>ROUND(F$8*'Outcome %''s'!D28,-2)</f>
        <v>38000</v>
      </c>
      <c r="G28" s="686">
        <f>ROUND(G$8*'Outcome %''s'!E28,-2)</f>
        <v>18900</v>
      </c>
      <c r="H28" s="686">
        <f>ROUND(H$8*'Outcome %''s'!F28,-2)</f>
        <v>5800</v>
      </c>
      <c r="I28" s="687">
        <f>ROUND(I$8*'Outcome %''s'!G28,-2)</f>
        <v>9400</v>
      </c>
      <c r="J28" s="688">
        <f>ROUND(J$8*'Outcome %''s'!H28,-2)</f>
        <v>0</v>
      </c>
      <c r="K28" s="688">
        <f>ROUND(K$8*'Outcome %''s'!I28,-2)</f>
        <v>26800</v>
      </c>
      <c r="L28" s="688">
        <f>ROUND(L$8*'Outcome %''s'!J28,-2)</f>
        <v>0</v>
      </c>
      <c r="M28" s="687">
        <f>ROUND(M$8*'Outcome %''s'!K28,-2)</f>
        <v>25000</v>
      </c>
      <c r="N28" s="689">
        <f t="shared" si="16"/>
        <v>51800</v>
      </c>
      <c r="O28" s="690">
        <f t="shared" si="17"/>
        <v>4.1701552134990666E-3</v>
      </c>
    </row>
    <row r="29" spans="1:15" ht="12.75" x14ac:dyDescent="0.2">
      <c r="A29" s="623" t="s">
        <v>19</v>
      </c>
      <c r="B29" s="683">
        <f t="shared" si="14"/>
        <v>397100</v>
      </c>
      <c r="C29" s="684">
        <f t="shared" si="15"/>
        <v>6.3936601168279976E-3</v>
      </c>
      <c r="D29" s="624"/>
      <c r="E29" s="685">
        <f>ROUND(E$8*'Outcome %''s'!C29,-2)</f>
        <v>3600</v>
      </c>
      <c r="F29" s="686">
        <f>ROUND(F$8*'Outcome %''s'!D29,-2)</f>
        <v>103200</v>
      </c>
      <c r="G29" s="686">
        <f>ROUND(G$8*'Outcome %''s'!E29,-2)</f>
        <v>27500</v>
      </c>
      <c r="H29" s="686">
        <f>ROUND(H$8*'Outcome %''s'!F29,-2)</f>
        <v>26300</v>
      </c>
      <c r="I29" s="687">
        <f>ROUND(I$8*'Outcome %''s'!G29,-2)</f>
        <v>33400</v>
      </c>
      <c r="J29" s="688">
        <f>ROUND(J$8*'Outcome %''s'!H29,-2)</f>
        <v>0</v>
      </c>
      <c r="K29" s="688">
        <f>ROUND(K$8*'Outcome %''s'!I29,-2)</f>
        <v>51000</v>
      </c>
      <c r="L29" s="688">
        <f>ROUND(L$8*'Outcome %''s'!J29,-2)</f>
        <v>0</v>
      </c>
      <c r="M29" s="687">
        <f>ROUND(M$8*'Outcome %''s'!K29,-2)</f>
        <v>152100</v>
      </c>
      <c r="N29" s="689">
        <f t="shared" si="16"/>
        <v>203100</v>
      </c>
      <c r="O29" s="690">
        <f t="shared" si="17"/>
        <v>1.6350550653700006E-2</v>
      </c>
    </row>
    <row r="30" spans="1:15" ht="12.75" x14ac:dyDescent="0.2">
      <c r="A30" s="623" t="s">
        <v>20</v>
      </c>
      <c r="B30" s="683">
        <f t="shared" si="14"/>
        <v>537900</v>
      </c>
      <c r="C30" s="684">
        <f t="shared" si="15"/>
        <v>8.6606642579747668E-3</v>
      </c>
      <c r="D30" s="624"/>
      <c r="E30" s="685">
        <f>ROUND(E$8*'Outcome %''s'!C30,-2)</f>
        <v>5700</v>
      </c>
      <c r="F30" s="686">
        <f>ROUND(F$8*'Outcome %''s'!D30,-2)</f>
        <v>142600</v>
      </c>
      <c r="G30" s="686">
        <f>ROUND(G$8*'Outcome %''s'!E30,-2)</f>
        <v>75800</v>
      </c>
      <c r="H30" s="686">
        <f>ROUND(H$8*'Outcome %''s'!F30,-2)</f>
        <v>55600</v>
      </c>
      <c r="I30" s="687">
        <f>ROUND(I$8*'Outcome %''s'!G30,-2)</f>
        <v>74000</v>
      </c>
      <c r="J30" s="688">
        <f>ROUND(J$8*'Outcome %''s'!H30,-2)</f>
        <v>0</v>
      </c>
      <c r="K30" s="688">
        <f>ROUND(K$8*'Outcome %''s'!I30,-2)</f>
        <v>97500</v>
      </c>
      <c r="L30" s="688">
        <f>ROUND(L$8*'Outcome %''s'!J30,-2)</f>
        <v>0</v>
      </c>
      <c r="M30" s="687">
        <f>ROUND(M$8*'Outcome %''s'!K30,-2)</f>
        <v>86700</v>
      </c>
      <c r="N30" s="689">
        <f t="shared" si="16"/>
        <v>184200</v>
      </c>
      <c r="O30" s="690">
        <f t="shared" si="17"/>
        <v>1.4829007535261158E-2</v>
      </c>
    </row>
    <row r="31" spans="1:15" ht="12.75" x14ac:dyDescent="0.2">
      <c r="A31" s="623" t="s">
        <v>21</v>
      </c>
      <c r="B31" s="683">
        <f t="shared" si="14"/>
        <v>7241200</v>
      </c>
      <c r="C31" s="684">
        <f t="shared" si="15"/>
        <v>0.11658970445221581</v>
      </c>
      <c r="D31" s="624"/>
      <c r="E31" s="685">
        <f>ROUND(E$8*'Outcome %''s'!C31,-2)</f>
        <v>56600</v>
      </c>
      <c r="F31" s="686">
        <f>ROUND(F$8*'Outcome %''s'!D31,-2)</f>
        <v>1902600</v>
      </c>
      <c r="G31" s="686">
        <f>ROUND(G$8*'Outcome %''s'!E31,-2)</f>
        <v>1599500</v>
      </c>
      <c r="H31" s="686">
        <f>ROUND(H$8*'Outcome %''s'!F31,-2)</f>
        <v>1343400</v>
      </c>
      <c r="I31" s="687">
        <f>ROUND(I$8*'Outcome %''s'!G31,-2)</f>
        <v>1110200</v>
      </c>
      <c r="J31" s="688">
        <f>ROUND(J$8*'Outcome %''s'!H31,-2)</f>
        <v>0</v>
      </c>
      <c r="K31" s="688">
        <f>ROUND(K$8*'Outcome %''s'!I31,-2)</f>
        <v>941100</v>
      </c>
      <c r="L31" s="688">
        <f>ROUND(L$8*'Outcome %''s'!J31,-2)</f>
        <v>0</v>
      </c>
      <c r="M31" s="687">
        <f>ROUND(M$8*'Outcome %''s'!K31,-2)</f>
        <v>287800</v>
      </c>
      <c r="N31" s="689">
        <f t="shared" si="16"/>
        <v>1228900</v>
      </c>
      <c r="O31" s="690">
        <f t="shared" si="17"/>
        <v>9.8932504669285756E-2</v>
      </c>
    </row>
    <row r="32" spans="1:15" ht="12.75" x14ac:dyDescent="0.2">
      <c r="A32" s="623" t="s">
        <v>22</v>
      </c>
      <c r="B32" s="683">
        <f t="shared" si="14"/>
        <v>938400</v>
      </c>
      <c r="C32" s="684">
        <f t="shared" si="15"/>
        <v>1.510906737252932E-2</v>
      </c>
      <c r="D32" s="624"/>
      <c r="E32" s="685">
        <f>ROUND(E$8*'Outcome %''s'!C32,-2)</f>
        <v>10100</v>
      </c>
      <c r="F32" s="686">
        <f>ROUND(F$8*'Outcome %''s'!D32,-2)</f>
        <v>195400</v>
      </c>
      <c r="G32" s="686">
        <f>ROUND(G$8*'Outcome %''s'!E32,-2)</f>
        <v>202000</v>
      </c>
      <c r="H32" s="686">
        <f>ROUND(H$8*'Outcome %''s'!F32,-2)</f>
        <v>243200</v>
      </c>
      <c r="I32" s="687">
        <f>ROUND(I$8*'Outcome %''s'!G32,-2)</f>
        <v>154300</v>
      </c>
      <c r="J32" s="688">
        <f>ROUND(J$8*'Outcome %''s'!H32,-2)</f>
        <v>0</v>
      </c>
      <c r="K32" s="688">
        <f>ROUND(K$8*'Outcome %''s'!I32,-2)</f>
        <v>82700</v>
      </c>
      <c r="L32" s="688">
        <f>ROUND(L$8*'Outcome %''s'!J32,-2)</f>
        <v>0</v>
      </c>
      <c r="M32" s="687">
        <f>ROUND(M$8*'Outcome %''s'!K32,-2)</f>
        <v>50700</v>
      </c>
      <c r="N32" s="689">
        <f t="shared" si="16"/>
        <v>133400</v>
      </c>
      <c r="O32" s="690">
        <f t="shared" si="17"/>
        <v>1.0739357248663619E-2</v>
      </c>
    </row>
    <row r="33" spans="1:15" ht="12.75" x14ac:dyDescent="0.2">
      <c r="A33" s="623" t="s">
        <v>23</v>
      </c>
      <c r="B33" s="683">
        <f t="shared" si="14"/>
        <v>390600</v>
      </c>
      <c r="C33" s="684">
        <f t="shared" si="15"/>
        <v>6.2890043858801706E-3</v>
      </c>
      <c r="D33" s="624"/>
      <c r="E33" s="685">
        <f>ROUND(E$8*'Outcome %''s'!C33,-2)</f>
        <v>7600</v>
      </c>
      <c r="F33" s="686">
        <f>ROUND(F$8*'Outcome %''s'!D33,-2)</f>
        <v>108500</v>
      </c>
      <c r="G33" s="686">
        <f>ROUND(G$8*'Outcome %''s'!E33,-2)</f>
        <v>70600</v>
      </c>
      <c r="H33" s="686">
        <f>ROUND(H$8*'Outcome %''s'!F33,-2)</f>
        <v>64100</v>
      </c>
      <c r="I33" s="687">
        <f>ROUND(I$8*'Outcome %''s'!G33,-2)</f>
        <v>62200</v>
      </c>
      <c r="J33" s="688">
        <f>ROUND(J$8*'Outcome %''s'!H33,-2)</f>
        <v>0</v>
      </c>
      <c r="K33" s="688">
        <f>ROUND(K$8*'Outcome %''s'!I33,-2)</f>
        <v>30000</v>
      </c>
      <c r="L33" s="688">
        <f>ROUND(L$8*'Outcome %''s'!J33,-2)</f>
        <v>0</v>
      </c>
      <c r="M33" s="687">
        <f>ROUND(M$8*'Outcome %''s'!K33,-2)</f>
        <v>47600</v>
      </c>
      <c r="N33" s="689">
        <f t="shared" si="16"/>
        <v>77600</v>
      </c>
      <c r="O33" s="690">
        <f t="shared" si="17"/>
        <v>6.2471823275584469E-3</v>
      </c>
    </row>
    <row r="34" spans="1:15" ht="12.75" x14ac:dyDescent="0.2">
      <c r="A34" s="623" t="s">
        <v>24</v>
      </c>
      <c r="B34" s="683">
        <f t="shared" si="14"/>
        <v>280100</v>
      </c>
      <c r="C34" s="684">
        <f t="shared" si="15"/>
        <v>4.5098569597671169E-3</v>
      </c>
      <c r="D34" s="624"/>
      <c r="E34" s="685">
        <f>ROUND(E$8*'Outcome %''s'!C34,-2)</f>
        <v>4300</v>
      </c>
      <c r="F34" s="686">
        <f>ROUND(F$8*'Outcome %''s'!D34,-2)</f>
        <v>57200</v>
      </c>
      <c r="G34" s="686">
        <f>ROUND(G$8*'Outcome %''s'!E34,-2)</f>
        <v>42600</v>
      </c>
      <c r="H34" s="686">
        <f>ROUND(H$8*'Outcome %''s'!F34,-2)</f>
        <v>93400</v>
      </c>
      <c r="I34" s="687">
        <f>ROUND(I$8*'Outcome %''s'!G34,-2)</f>
        <v>22800</v>
      </c>
      <c r="J34" s="688">
        <f>ROUND(J$8*'Outcome %''s'!H34,-2)</f>
        <v>0</v>
      </c>
      <c r="K34" s="688">
        <f>ROUND(K$8*'Outcome %''s'!I34,-2)</f>
        <v>14700</v>
      </c>
      <c r="L34" s="688">
        <f>ROUND(L$8*'Outcome %''s'!J34,-2)</f>
        <v>0</v>
      </c>
      <c r="M34" s="687">
        <f>ROUND(M$8*'Outcome %''s'!K34,-2)</f>
        <v>45100</v>
      </c>
      <c r="N34" s="689">
        <f t="shared" si="16"/>
        <v>59800</v>
      </c>
      <c r="O34" s="690">
        <f t="shared" si="17"/>
        <v>4.8141946287112774E-3</v>
      </c>
    </row>
    <row r="35" spans="1:15" ht="12.75" x14ac:dyDescent="0.2">
      <c r="A35" s="623" t="s">
        <v>25</v>
      </c>
      <c r="B35" s="683">
        <f t="shared" si="14"/>
        <v>617900</v>
      </c>
      <c r="C35" s="684">
        <f t="shared" si="15"/>
        <v>9.9487347927172485E-3</v>
      </c>
      <c r="D35" s="624"/>
      <c r="E35" s="685">
        <f>ROUND(E$8*'Outcome %''s'!C35,-2)</f>
        <v>5600</v>
      </c>
      <c r="F35" s="686">
        <f>ROUND(F$8*'Outcome %''s'!D35,-2)</f>
        <v>190800</v>
      </c>
      <c r="G35" s="686">
        <f>ROUND(G$8*'Outcome %''s'!E35,-2)</f>
        <v>108600</v>
      </c>
      <c r="H35" s="686">
        <f>ROUND(H$8*'Outcome %''s'!F35,-2)</f>
        <v>41700</v>
      </c>
      <c r="I35" s="687">
        <f>ROUND(I$8*'Outcome %''s'!G35,-2)</f>
        <v>56500</v>
      </c>
      <c r="J35" s="688">
        <f>ROUND(J$8*'Outcome %''s'!H35,-2)</f>
        <v>0</v>
      </c>
      <c r="K35" s="688">
        <f>ROUND(K$8*'Outcome %''s'!I35,-2)</f>
        <v>121200</v>
      </c>
      <c r="L35" s="688">
        <f>ROUND(L$8*'Outcome %''s'!J35,-2)</f>
        <v>0</v>
      </c>
      <c r="M35" s="687">
        <f>ROUND(M$8*'Outcome %''s'!K35,-2)</f>
        <v>93500</v>
      </c>
      <c r="N35" s="689">
        <f t="shared" si="16"/>
        <v>214700</v>
      </c>
      <c r="O35" s="690">
        <f t="shared" si="17"/>
        <v>1.7284407805757712E-2</v>
      </c>
    </row>
    <row r="36" spans="1:15" ht="12.75" x14ac:dyDescent="0.2">
      <c r="A36" s="623" t="s">
        <v>26</v>
      </c>
      <c r="B36" s="683">
        <f t="shared" si="14"/>
        <v>1748600</v>
      </c>
      <c r="C36" s="684">
        <f t="shared" si="15"/>
        <v>2.815400171313381E-2</v>
      </c>
      <c r="D36" s="624"/>
      <c r="E36" s="685">
        <f>ROUND(E$8*'Outcome %''s'!C36,-2)</f>
        <v>25300</v>
      </c>
      <c r="F36" s="686">
        <f>ROUND(F$8*'Outcome %''s'!D36,-2)</f>
        <v>615400</v>
      </c>
      <c r="G36" s="686">
        <f>ROUND(G$8*'Outcome %''s'!E36,-2)</f>
        <v>293600</v>
      </c>
      <c r="H36" s="686">
        <f>ROUND(H$8*'Outcome %''s'!F36,-2)</f>
        <v>269700</v>
      </c>
      <c r="I36" s="687">
        <f>ROUND(I$8*'Outcome %''s'!G36,-2)</f>
        <v>192200</v>
      </c>
      <c r="J36" s="688">
        <f>ROUND(J$8*'Outcome %''s'!H36,-2)</f>
        <v>0</v>
      </c>
      <c r="K36" s="688">
        <f>ROUND(K$8*'Outcome %''s'!I36,-2)</f>
        <v>260000</v>
      </c>
      <c r="L36" s="688">
        <f>ROUND(L$8*'Outcome %''s'!J36,-2)</f>
        <v>0</v>
      </c>
      <c r="M36" s="687">
        <f>ROUND(M$8*'Outcome %''s'!K36,-2)</f>
        <v>92400</v>
      </c>
      <c r="N36" s="689">
        <f t="shared" si="16"/>
        <v>352400</v>
      </c>
      <c r="O36" s="690">
        <f t="shared" si="17"/>
        <v>2.8369936240097895E-2</v>
      </c>
    </row>
    <row r="37" spans="1:15" ht="13.5" thickBot="1" x14ac:dyDescent="0.25">
      <c r="A37" s="9" t="s">
        <v>27</v>
      </c>
      <c r="B37" s="143">
        <f t="shared" si="14"/>
        <v>1061600</v>
      </c>
      <c r="C37" s="157">
        <f t="shared" si="15"/>
        <v>1.7092695996032744E-2</v>
      </c>
      <c r="E37" s="126">
        <f>ROUND(E$8*'Outcome %''s'!C37,-2)</f>
        <v>10000</v>
      </c>
      <c r="F37" s="127">
        <f>ROUND(F$8*'Outcome %''s'!D37,-2)</f>
        <v>338100</v>
      </c>
      <c r="G37" s="127">
        <f>ROUND(G$8*'Outcome %''s'!E37,-2)</f>
        <v>211300</v>
      </c>
      <c r="H37" s="127">
        <f>ROUND(H$8*'Outcome %''s'!F37,-2)</f>
        <v>160600</v>
      </c>
      <c r="I37" s="128">
        <f>ROUND(I$8*'Outcome %''s'!G37,-2)</f>
        <v>137000</v>
      </c>
      <c r="J37" s="131">
        <f>ROUND(J$8*'Outcome %''s'!H37,-2)</f>
        <v>0</v>
      </c>
      <c r="K37" s="131">
        <f>ROUND(K$8*'Outcome %''s'!I37,-2)</f>
        <v>145400</v>
      </c>
      <c r="L37" s="131">
        <f>ROUND(L$8*'Outcome %''s'!J37,-2)</f>
        <v>0</v>
      </c>
      <c r="M37" s="128">
        <f>ROUND(M$8*'Outcome %''s'!K37,-2)</f>
        <v>59200</v>
      </c>
      <c r="N37" s="220">
        <f t="shared" si="16"/>
        <v>204600</v>
      </c>
      <c r="O37" s="221">
        <f t="shared" si="17"/>
        <v>1.6471308044052297E-2</v>
      </c>
    </row>
    <row r="38" spans="1:15" ht="19.5" thickBot="1" x14ac:dyDescent="0.35">
      <c r="A38" s="10" t="s">
        <v>28</v>
      </c>
      <c r="B38" s="144">
        <f>SUM(B21:B37)</f>
        <v>18709800</v>
      </c>
      <c r="C38" s="158">
        <f>SUM(C21:C37)</f>
        <v>0.30124427613656124</v>
      </c>
      <c r="E38" s="80">
        <f t="shared" ref="E38" si="18">SUM(E21:E37)</f>
        <v>194300</v>
      </c>
      <c r="F38" s="81">
        <f t="shared" ref="F38" si="19">SUM(F21:F37)</f>
        <v>5216400</v>
      </c>
      <c r="G38" s="81">
        <f t="shared" ref="G38:M38" si="20">SUM(G21:G37)</f>
        <v>3573100</v>
      </c>
      <c r="H38" s="81">
        <f t="shared" si="20"/>
        <v>3044900</v>
      </c>
      <c r="I38" s="82">
        <f t="shared" si="20"/>
        <v>2644100</v>
      </c>
      <c r="J38" s="130">
        <f t="shared" si="20"/>
        <v>0</v>
      </c>
      <c r="K38" s="130">
        <f t="shared" si="20"/>
        <v>2623300</v>
      </c>
      <c r="L38" s="130">
        <f t="shared" si="20"/>
        <v>0</v>
      </c>
      <c r="M38" s="82">
        <f t="shared" si="20"/>
        <v>1413700</v>
      </c>
      <c r="N38" s="220">
        <f t="shared" si="16"/>
        <v>4037000</v>
      </c>
      <c r="O38" s="223">
        <f t="shared" si="17"/>
        <v>0.32499838990146196</v>
      </c>
    </row>
    <row r="39" spans="1:15" ht="13.5" thickBot="1" x14ac:dyDescent="0.25">
      <c r="B39" s="122"/>
      <c r="C39" s="160"/>
    </row>
    <row r="40" spans="1:15" ht="13.5" thickBot="1" x14ac:dyDescent="0.25">
      <c r="A40" s="7" t="s">
        <v>122</v>
      </c>
      <c r="B40" s="136">
        <f>B13+B19+B38</f>
        <v>62108400</v>
      </c>
      <c r="C40" s="161">
        <f>C13+C19+C38</f>
        <v>1</v>
      </c>
      <c r="F40" s="15">
        <f>F13+F19+F38</f>
        <v>15527100</v>
      </c>
    </row>
  </sheetData>
  <mergeCells count="2">
    <mergeCell ref="J6:M6"/>
    <mergeCell ref="E6:I6"/>
  </mergeCells>
  <pageMargins left="0.7" right="0.7" top="0.75" bottom="0.75" header="0.3" footer="0.3"/>
  <pageSetup scale="58" orientation="landscape" r:id="rId1"/>
  <headerFooter>
    <oddFooter>&amp;LPage &amp;P of &amp;N&amp;R&amp;F:&amp;A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0"/>
  <sheetViews>
    <sheetView zoomScaleNormal="100" zoomScalePageLayoutView="9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5" x14ac:dyDescent="0.25"/>
  <cols>
    <col min="1" max="1" width="41.140625" style="11" customWidth="1"/>
    <col min="2" max="2" width="2.7109375" style="1" customWidth="1"/>
    <col min="3" max="3" width="12.7109375" style="546" customWidth="1"/>
    <col min="4" max="4" width="2.7109375" style="1" customWidth="1"/>
    <col min="5" max="5" width="12.7109375" style="546" customWidth="1"/>
    <col min="6" max="6" width="2.7109375" style="1" customWidth="1"/>
    <col min="7" max="7" width="12.7109375" style="13" customWidth="1"/>
    <col min="8" max="8" width="2.7109375" style="1" customWidth="1"/>
    <col min="9" max="9" width="12.7109375" style="13" customWidth="1"/>
    <col min="10" max="10" width="2.7109375" style="1" customWidth="1"/>
    <col min="11" max="11" width="12.7109375" style="13" customWidth="1"/>
    <col min="12" max="12" width="2.7109375" style="1" customWidth="1"/>
    <col min="13" max="13" width="12.7109375" style="13" customWidth="1"/>
    <col min="14" max="14" width="2.7109375" style="1" customWidth="1"/>
    <col min="15" max="15" width="12.7109375" style="13" customWidth="1"/>
    <col min="16" max="16" width="2.7109375" style="13" customWidth="1"/>
    <col min="17" max="17" width="12.7109375" style="13" customWidth="1"/>
    <col min="18" max="18" width="2.7109375" style="1" customWidth="1"/>
    <col min="19" max="19" width="12.7109375" style="13" customWidth="1"/>
    <col min="20" max="20" width="2.7109375" style="13" customWidth="1"/>
    <col min="21" max="21" width="12.7109375" style="13" customWidth="1"/>
    <col min="22" max="22" width="2.7109375" style="1" customWidth="1"/>
    <col min="23" max="23" width="12.7109375" style="13" customWidth="1"/>
    <col min="24" max="24" width="2.7109375" style="1" customWidth="1"/>
    <col min="25" max="25" width="13.7109375" style="146" bestFit="1" customWidth="1"/>
    <col min="26" max="26" width="2.7109375" style="1" customWidth="1"/>
    <col min="27" max="27" width="12.7109375" style="13" customWidth="1"/>
    <col min="28" max="28" width="2.7109375" style="1" customWidth="1"/>
    <col min="29" max="29" width="12.7109375" style="146" customWidth="1"/>
    <col min="30" max="30" width="2.7109375" style="1" customWidth="1"/>
    <col min="31" max="31" width="12.7109375" style="13" customWidth="1"/>
    <col min="32" max="32" width="2.7109375" style="1" customWidth="1"/>
    <col min="33" max="33" width="12.7109375" style="146" customWidth="1"/>
    <col min="34" max="34" width="2.7109375" style="1" customWidth="1"/>
    <col min="35" max="35" width="12.7109375" style="13" customWidth="1"/>
    <col min="36" max="36" width="2.7109375" style="1" customWidth="1"/>
    <col min="37" max="37" width="12.7109375" style="146" customWidth="1"/>
    <col min="38" max="16384" width="9.140625" style="1"/>
  </cols>
  <sheetData>
    <row r="1" spans="1:37" ht="15.75" x14ac:dyDescent="0.25">
      <c r="A1" s="2" t="s">
        <v>377</v>
      </c>
      <c r="C1" s="545"/>
      <c r="G1" s="26"/>
      <c r="I1" s="1"/>
      <c r="K1" s="26"/>
      <c r="S1" s="26"/>
      <c r="W1" s="26"/>
      <c r="AA1" s="26"/>
      <c r="AE1" s="26"/>
      <c r="AI1" s="26"/>
    </row>
    <row r="2" spans="1:37" ht="15.75" x14ac:dyDescent="0.25">
      <c r="A2" s="3" t="str">
        <f>'Distributive Model'!$A$2</f>
        <v>NM I&amp;G Funding Formula FY16 v9.6 Final 2014-11-03</v>
      </c>
      <c r="C2" s="547"/>
      <c r="D2" s="114"/>
      <c r="E2" s="548"/>
      <c r="G2" s="113"/>
      <c r="H2" s="114"/>
      <c r="I2" s="1"/>
      <c r="K2" s="113"/>
      <c r="L2" s="114"/>
      <c r="M2" s="115"/>
      <c r="O2" s="113"/>
      <c r="P2" s="114"/>
      <c r="Q2" s="115"/>
      <c r="S2" s="277"/>
      <c r="T2" s="114"/>
      <c r="U2" s="115"/>
      <c r="W2" s="113"/>
      <c r="X2" s="114"/>
      <c r="Y2" s="147"/>
      <c r="AA2" s="113"/>
      <c r="AB2" s="114"/>
      <c r="AC2" s="147"/>
      <c r="AE2" s="113"/>
      <c r="AF2" s="114"/>
      <c r="AG2" s="147"/>
      <c r="AI2" s="113"/>
      <c r="AJ2" s="114"/>
      <c r="AK2" s="147"/>
    </row>
    <row r="3" spans="1:37" x14ac:dyDescent="0.25">
      <c r="A3" s="4">
        <f>'Distributive Model'!$C$3</f>
        <v>41946</v>
      </c>
      <c r="C3" s="1"/>
      <c r="E3" s="1"/>
      <c r="G3" s="1"/>
      <c r="I3" s="1"/>
      <c r="K3" s="1"/>
      <c r="M3" s="1"/>
      <c r="O3" s="1"/>
      <c r="P3" s="1"/>
      <c r="Q3" s="1"/>
      <c r="S3" s="1"/>
      <c r="T3" s="1"/>
      <c r="U3" s="1"/>
      <c r="W3" s="1"/>
      <c r="Y3" s="15"/>
      <c r="AA3" s="1"/>
      <c r="AC3" s="15"/>
      <c r="AE3" s="1"/>
      <c r="AG3" s="15"/>
      <c r="AI3" s="1"/>
      <c r="AK3" s="15"/>
    </row>
    <row r="4" spans="1:37" ht="15.75" customHeight="1" x14ac:dyDescent="0.25">
      <c r="A4" s="188"/>
      <c r="C4" s="1"/>
      <c r="E4" s="1"/>
      <c r="G4" s="187"/>
      <c r="H4" s="187"/>
      <c r="I4" s="1"/>
      <c r="K4" s="186"/>
      <c r="L4" s="186"/>
      <c r="M4" s="186"/>
      <c r="O4" s="186"/>
      <c r="P4" s="186"/>
      <c r="Q4" s="186"/>
      <c r="S4" s="186"/>
      <c r="T4" s="186"/>
      <c r="U4" s="186"/>
      <c r="W4" s="1"/>
      <c r="Y4" s="15"/>
      <c r="AA4" s="1"/>
      <c r="AC4" s="15"/>
      <c r="AE4" s="1"/>
      <c r="AG4" s="15"/>
      <c r="AI4" s="1"/>
      <c r="AK4" s="15"/>
    </row>
    <row r="5" spans="1:37" ht="15.75" customHeight="1" thickBot="1" x14ac:dyDescent="0.3">
      <c r="A5" s="188"/>
      <c r="C5" s="112"/>
      <c r="D5" s="112"/>
      <c r="E5" s="112"/>
      <c r="G5" s="1"/>
      <c r="I5" s="1"/>
      <c r="K5" s="1"/>
      <c r="M5" s="1"/>
      <c r="O5" s="112"/>
      <c r="P5" s="112"/>
      <c r="Q5" s="112"/>
      <c r="S5" s="112"/>
      <c r="T5" s="112"/>
      <c r="U5" s="112"/>
      <c r="W5" s="112"/>
      <c r="X5" s="112"/>
      <c r="Y5" s="148"/>
      <c r="AA5" s="1"/>
      <c r="AC5" s="15"/>
      <c r="AE5" s="1"/>
      <c r="AG5" s="15"/>
      <c r="AI5" s="1"/>
      <c r="AK5" s="15"/>
    </row>
    <row r="6" spans="1:37" ht="31.5" customHeight="1" thickBot="1" x14ac:dyDescent="0.3">
      <c r="A6" s="188"/>
      <c r="C6" s="717" t="s">
        <v>376</v>
      </c>
      <c r="D6" s="718"/>
      <c r="E6" s="719"/>
      <c r="G6" s="717" t="s">
        <v>375</v>
      </c>
      <c r="H6" s="718"/>
      <c r="I6" s="719"/>
      <c r="K6" s="720" t="s">
        <v>374</v>
      </c>
      <c r="L6" s="721"/>
      <c r="M6" s="722"/>
      <c r="O6" s="717" t="s">
        <v>378</v>
      </c>
      <c r="P6" s="718"/>
      <c r="Q6" s="719"/>
      <c r="S6" s="717" t="s">
        <v>379</v>
      </c>
      <c r="T6" s="718"/>
      <c r="U6" s="719"/>
      <c r="W6" s="717" t="s">
        <v>393</v>
      </c>
      <c r="X6" s="718"/>
      <c r="Y6" s="719"/>
      <c r="AA6" s="717" t="s">
        <v>419</v>
      </c>
      <c r="AB6" s="718"/>
      <c r="AC6" s="719"/>
      <c r="AE6" s="717" t="s">
        <v>420</v>
      </c>
      <c r="AF6" s="718"/>
      <c r="AG6" s="719"/>
      <c r="AI6" s="717" t="s">
        <v>421</v>
      </c>
      <c r="AJ6" s="718"/>
      <c r="AK6" s="719"/>
    </row>
    <row r="7" spans="1:37" ht="45.75" thickBot="1" x14ac:dyDescent="0.3">
      <c r="A7" s="145" t="s">
        <v>0</v>
      </c>
      <c r="C7" s="259" t="s">
        <v>116</v>
      </c>
      <c r="E7" s="259" t="s">
        <v>37</v>
      </c>
      <c r="G7" s="535" t="s">
        <v>116</v>
      </c>
      <c r="H7" s="536"/>
      <c r="I7" s="537" t="s">
        <v>37</v>
      </c>
      <c r="K7" s="533" t="s">
        <v>116</v>
      </c>
      <c r="M7" s="534" t="s">
        <v>37</v>
      </c>
      <c r="O7" s="18" t="s">
        <v>116</v>
      </c>
      <c r="P7" s="1"/>
      <c r="Q7" s="18" t="s">
        <v>37</v>
      </c>
      <c r="S7" s="18" t="s">
        <v>116</v>
      </c>
      <c r="T7" s="536"/>
      <c r="U7" s="526" t="s">
        <v>37</v>
      </c>
      <c r="W7" s="18" t="s">
        <v>116</v>
      </c>
      <c r="X7" s="536"/>
      <c r="Y7" s="584" t="s">
        <v>37</v>
      </c>
      <c r="AA7" s="18" t="s">
        <v>116</v>
      </c>
      <c r="AC7" s="149" t="s">
        <v>37</v>
      </c>
      <c r="AE7" s="18" t="s">
        <v>116</v>
      </c>
      <c r="AG7" s="149" t="s">
        <v>37</v>
      </c>
      <c r="AI7" s="18" t="s">
        <v>116</v>
      </c>
      <c r="AJ7" s="536"/>
      <c r="AK7" s="584" t="s">
        <v>37</v>
      </c>
    </row>
    <row r="8" spans="1:37" x14ac:dyDescent="0.25">
      <c r="A8" s="7" t="s">
        <v>1</v>
      </c>
      <c r="C8" s="260">
        <f>C13+C19+C38</f>
        <v>1</v>
      </c>
      <c r="E8" s="261">
        <f>E13+E19+E38</f>
        <v>608.90039999999999</v>
      </c>
      <c r="G8" s="260">
        <f>G13+G19+G38</f>
        <v>0.99999999999999989</v>
      </c>
      <c r="H8" s="536"/>
      <c r="I8" s="538">
        <f>I13+I19+I38</f>
        <v>713776717.66666675</v>
      </c>
      <c r="K8" s="95">
        <f>K13+K19+K38</f>
        <v>1</v>
      </c>
      <c r="M8" s="527">
        <f>M13+M19+M38</f>
        <v>2599.1614710342737</v>
      </c>
      <c r="O8" s="95">
        <f>O13+O19+O38</f>
        <v>1</v>
      </c>
      <c r="P8" s="1"/>
      <c r="Q8" s="24">
        <f>Q13+Q19+Q38</f>
        <v>3581.905499736697</v>
      </c>
      <c r="S8" s="95">
        <f>S13+S19+S38</f>
        <v>1</v>
      </c>
      <c r="T8" s="536"/>
      <c r="U8" s="527">
        <f>U13+U19+U38</f>
        <v>3105.5987668858916</v>
      </c>
      <c r="W8" s="95">
        <f>W13+W19+W38</f>
        <v>1</v>
      </c>
      <c r="X8" s="536"/>
      <c r="Y8" s="585">
        <f>Y13+Y19+Y38</f>
        <v>446735070</v>
      </c>
      <c r="AA8" s="95"/>
      <c r="AC8" s="150"/>
      <c r="AE8" s="95"/>
      <c r="AG8" s="150"/>
      <c r="AI8" s="95"/>
      <c r="AJ8" s="536"/>
      <c r="AK8" s="618"/>
    </row>
    <row r="9" spans="1:37" x14ac:dyDescent="0.25">
      <c r="A9" s="7"/>
      <c r="C9" s="262"/>
      <c r="E9" s="263"/>
      <c r="G9" s="262"/>
      <c r="H9" s="536"/>
      <c r="I9" s="539"/>
      <c r="K9" s="96"/>
      <c r="M9" s="528"/>
      <c r="O9" s="96"/>
      <c r="P9" s="1"/>
      <c r="Q9" s="19"/>
      <c r="S9" s="96"/>
      <c r="T9" s="536"/>
      <c r="U9" s="528"/>
      <c r="W9" s="96"/>
      <c r="X9" s="536"/>
      <c r="Y9" s="586"/>
      <c r="AA9" s="96"/>
      <c r="AC9" s="151"/>
      <c r="AE9" s="96"/>
      <c r="AG9" s="151"/>
      <c r="AI9" s="96"/>
      <c r="AJ9" s="536"/>
      <c r="AK9" s="619"/>
    </row>
    <row r="10" spans="1:37" x14ac:dyDescent="0.25">
      <c r="A10" s="623" t="s">
        <v>2</v>
      </c>
      <c r="C10" s="625">
        <f>E10/E$8</f>
        <v>4.5177010887166441E-2</v>
      </c>
      <c r="D10" s="624"/>
      <c r="E10" s="626">
        <f>'FY15 I&amp;G Actual'!G8/1000000</f>
        <v>27.508299999999998</v>
      </c>
      <c r="G10" s="625">
        <f>I10/I$8</f>
        <v>3.199957554606947E-2</v>
      </c>
      <c r="H10" s="624"/>
      <c r="I10" s="627">
        <f>'SCH Summary'!H9</f>
        <v>22840552</v>
      </c>
      <c r="K10" s="628">
        <f>M10/M$8</f>
        <v>3.3024765754069166E-2</v>
      </c>
      <c r="L10" s="624"/>
      <c r="M10" s="629">
        <f>'Award Table'!H10</f>
        <v>85.836698737908719</v>
      </c>
      <c r="O10" s="628">
        <f>Q10/Q$8</f>
        <v>5.0548827171659955E-2</v>
      </c>
      <c r="P10" s="624"/>
      <c r="Q10" s="630">
        <f>'STEMH Table'!H10</f>
        <v>181.06112205140857</v>
      </c>
      <c r="S10" s="628">
        <f>U10/U$8</f>
        <v>1.6185064076628123E-2</v>
      </c>
      <c r="T10" s="624"/>
      <c r="U10" s="629">
        <f>'At-Risk Table'!H10</f>
        <v>50.264315038345437</v>
      </c>
      <c r="W10" s="631">
        <f>Y10/Y$8</f>
        <v>0.17971702333555323</v>
      </c>
      <c r="X10" s="624"/>
      <c r="Y10" s="632">
        <f>'Research Table'!L34</f>
        <v>80285897</v>
      </c>
      <c r="AA10" s="631"/>
      <c r="AB10" s="624"/>
      <c r="AC10" s="633"/>
      <c r="AE10" s="631"/>
      <c r="AF10" s="624"/>
      <c r="AG10" s="633"/>
      <c r="AI10" s="631"/>
      <c r="AJ10" s="624"/>
      <c r="AK10" s="634"/>
    </row>
    <row r="11" spans="1:37" x14ac:dyDescent="0.25">
      <c r="A11" s="623" t="s">
        <v>3</v>
      </c>
      <c r="C11" s="625">
        <f>E11/E$8</f>
        <v>0.19397671606062339</v>
      </c>
      <c r="D11" s="624"/>
      <c r="E11" s="626">
        <f>'FY15 I&amp;G Actual'!G9/1000000</f>
        <v>118.1125</v>
      </c>
      <c r="G11" s="625">
        <f t="shared" ref="G11:G12" si="0">I11/I$8</f>
        <v>0.19364822627610942</v>
      </c>
      <c r="H11" s="624"/>
      <c r="I11" s="627">
        <f>'SCH Summary'!H10</f>
        <v>138221595.33333334</v>
      </c>
      <c r="K11" s="628">
        <f>M11/M$8</f>
        <v>0.23488665002641035</v>
      </c>
      <c r="L11" s="624"/>
      <c r="M11" s="629">
        <f>'Award Table'!H11</f>
        <v>610.50833080895734</v>
      </c>
      <c r="O11" s="628">
        <f>Q11/Q$8</f>
        <v>0.18418801224912001</v>
      </c>
      <c r="P11" s="624"/>
      <c r="Q11" s="630">
        <f>'STEMH Table'!H11</f>
        <v>659.74405406069309</v>
      </c>
      <c r="S11" s="628">
        <f>U11/U$8</f>
        <v>0.18547213810681179</v>
      </c>
      <c r="T11" s="624"/>
      <c r="U11" s="629">
        <f>'At-Risk Table'!H11</f>
        <v>576.0020433962045</v>
      </c>
      <c r="W11" s="631">
        <f>Y11/Y$8</f>
        <v>0.30000707802053689</v>
      </c>
      <c r="X11" s="624"/>
      <c r="Y11" s="632">
        <f>'Research Table'!L35</f>
        <v>134023683</v>
      </c>
      <c r="AA11" s="631"/>
      <c r="AB11" s="624"/>
      <c r="AC11" s="633"/>
      <c r="AE11" s="631"/>
      <c r="AF11" s="624"/>
      <c r="AG11" s="633"/>
      <c r="AI11" s="631"/>
      <c r="AJ11" s="624"/>
      <c r="AK11" s="634"/>
    </row>
    <row r="12" spans="1:37" ht="15.75" thickBot="1" x14ac:dyDescent="0.3">
      <c r="A12" s="9" t="s">
        <v>4</v>
      </c>
      <c r="C12" s="266">
        <f>E12/E$8</f>
        <v>0.310638488659229</v>
      </c>
      <c r="E12" s="267">
        <f>'FY15 I&amp;G Actual'!G10/1000000</f>
        <v>189.14789999999999</v>
      </c>
      <c r="G12" s="266">
        <f t="shared" si="0"/>
        <v>0.30782779062654891</v>
      </c>
      <c r="H12" s="536"/>
      <c r="I12" s="541">
        <f>'SCH Summary'!H11</f>
        <v>219720310</v>
      </c>
      <c r="K12" s="209">
        <f>M12/M$8</f>
        <v>0.38473946737986775</v>
      </c>
      <c r="M12" s="530">
        <f>'Award Table'!H12</f>
        <v>1000</v>
      </c>
      <c r="O12" s="209">
        <f>Q12/Q$8</f>
        <v>0.27918101135652773</v>
      </c>
      <c r="P12" s="1"/>
      <c r="Q12" s="21">
        <f>'STEMH Table'!H12</f>
        <v>1000</v>
      </c>
      <c r="S12" s="209">
        <f>U12/U$8</f>
        <v>0.32229794137857648</v>
      </c>
      <c r="T12" s="536"/>
      <c r="U12" s="530">
        <f>'At-Risk Table'!H12</f>
        <v>1000.9280893151684</v>
      </c>
      <c r="W12" s="98">
        <f>Y12/Y$8</f>
        <v>0.52027589864390988</v>
      </c>
      <c r="X12" s="536"/>
      <c r="Y12" s="588">
        <f>'Research Table'!L36</f>
        <v>232425490</v>
      </c>
      <c r="AA12" s="98"/>
      <c r="AC12" s="153"/>
      <c r="AE12" s="98"/>
      <c r="AG12" s="153"/>
      <c r="AI12" s="98"/>
      <c r="AJ12" s="536"/>
      <c r="AK12" s="621"/>
    </row>
    <row r="13" spans="1:37" x14ac:dyDescent="0.25">
      <c r="A13" s="7" t="s">
        <v>5</v>
      </c>
      <c r="C13" s="268">
        <f>SUM(C10:C12)</f>
        <v>0.54979221560701885</v>
      </c>
      <c r="E13" s="269">
        <f>SUM(E10:E12)</f>
        <v>334.76869999999997</v>
      </c>
      <c r="G13" s="268">
        <f t="shared" ref="G13" si="1">SUM(G10:G12)</f>
        <v>0.53347559244872778</v>
      </c>
      <c r="H13" s="536"/>
      <c r="I13" s="542">
        <f t="shared" ref="I13" si="2">SUM(I10:I12)</f>
        <v>380782457.33333337</v>
      </c>
      <c r="K13" s="211">
        <f>SUM(K10:K12)</f>
        <v>0.65265088316034725</v>
      </c>
      <c r="M13" s="531">
        <f>SUM(M10:M12)</f>
        <v>1696.345029546866</v>
      </c>
      <c r="O13" s="211">
        <f>SUM(O10:O12)</f>
        <v>0.51391785077730767</v>
      </c>
      <c r="P13" s="1"/>
      <c r="Q13" s="22">
        <f>SUM(Q10:Q12)</f>
        <v>1840.8051761121017</v>
      </c>
      <c r="S13" s="211">
        <f>SUM(S10:S12)</f>
        <v>0.52395514356201645</v>
      </c>
      <c r="T13" s="536"/>
      <c r="U13" s="531">
        <f>SUM(U10:U12)</f>
        <v>1627.1944477497184</v>
      </c>
      <c r="W13" s="99">
        <f>SUM(W10:W12)</f>
        <v>1</v>
      </c>
      <c r="X13" s="536"/>
      <c r="Y13" s="589">
        <f>SUM(Y10:Y12)</f>
        <v>446735070</v>
      </c>
      <c r="AA13" s="99"/>
      <c r="AC13" s="154"/>
      <c r="AE13" s="99"/>
      <c r="AG13" s="154"/>
      <c r="AI13" s="99"/>
      <c r="AJ13" s="536"/>
      <c r="AK13" s="622"/>
    </row>
    <row r="14" spans="1:37" x14ac:dyDescent="0.25">
      <c r="A14" s="8"/>
      <c r="C14" s="264"/>
      <c r="E14" s="265"/>
      <c r="G14" s="264"/>
      <c r="H14" s="536"/>
      <c r="I14" s="540"/>
      <c r="K14" s="208"/>
      <c r="M14" s="529"/>
      <c r="O14" s="208"/>
      <c r="P14" s="1"/>
      <c r="Q14" s="20"/>
      <c r="S14" s="208"/>
      <c r="T14" s="536"/>
      <c r="U14" s="529"/>
      <c r="W14" s="97"/>
      <c r="X14" s="536"/>
      <c r="Y14" s="587"/>
      <c r="AA14" s="97"/>
      <c r="AC14" s="152"/>
      <c r="AE14" s="97"/>
      <c r="AG14" s="152"/>
      <c r="AI14" s="97"/>
      <c r="AJ14" s="536"/>
      <c r="AK14" s="620"/>
    </row>
    <row r="15" spans="1:37" x14ac:dyDescent="0.25">
      <c r="A15" s="623" t="s">
        <v>6</v>
      </c>
      <c r="C15" s="625">
        <f>E15/E$8</f>
        <v>4.5229400407685721E-2</v>
      </c>
      <c r="D15" s="624"/>
      <c r="E15" s="626">
        <f>'FY15 I&amp;G Actual'!G13/1000000</f>
        <v>27.540199999999999</v>
      </c>
      <c r="G15" s="625">
        <f t="shared" ref="G15:G18" si="3">I15/I$8</f>
        <v>4.8197919809519436E-2</v>
      </c>
      <c r="H15" s="624"/>
      <c r="I15" s="627">
        <f>'SCH Summary'!H14</f>
        <v>34402553</v>
      </c>
      <c r="K15" s="628">
        <f>M15/M$8</f>
        <v>4.7560450506548411E-2</v>
      </c>
      <c r="L15" s="624"/>
      <c r="M15" s="629">
        <f>'Award Table'!H15</f>
        <v>123.61729050165313</v>
      </c>
      <c r="O15" s="628">
        <f>Q15/Q$8</f>
        <v>3.1020112372947533E-2</v>
      </c>
      <c r="P15" s="624"/>
      <c r="Q15" s="630">
        <f>'STEMH Table'!H15</f>
        <v>111.11111111111113</v>
      </c>
      <c r="S15" s="628">
        <f>U15/U$8</f>
        <v>5.3814606209625561E-2</v>
      </c>
      <c r="T15" s="624"/>
      <c r="U15" s="629">
        <f>'At-Risk Table'!H15</f>
        <v>167.12657468506299</v>
      </c>
      <c r="W15" s="631"/>
      <c r="X15" s="624"/>
      <c r="Y15" s="632"/>
      <c r="AA15" s="631">
        <f>AC15/($AC$19+$AC$38)</f>
        <v>6.3079096045197736E-2</v>
      </c>
      <c r="AB15" s="624"/>
      <c r="AC15" s="633">
        <f>MP30_Table!O36</f>
        <v>669.9</v>
      </c>
      <c r="AE15" s="631">
        <f>AG15/$AG$19</f>
        <v>0.46981250560688975</v>
      </c>
      <c r="AF15" s="624"/>
      <c r="AG15" s="633">
        <f>MP60_Table!O36</f>
        <v>523.70000000000005</v>
      </c>
      <c r="AI15" s="631">
        <f>AK15/($AK$19+$AK$38)</f>
        <v>9.1365405026582164E-2</v>
      </c>
      <c r="AJ15" s="624"/>
      <c r="AK15" s="634">
        <f>'Dual Credit Table'!R12</f>
        <v>481471.56666666671</v>
      </c>
    </row>
    <row r="16" spans="1:37" x14ac:dyDescent="0.25">
      <c r="A16" s="623" t="s">
        <v>7</v>
      </c>
      <c r="C16" s="625">
        <f>E16/E$8</f>
        <v>4.6305766920172825E-2</v>
      </c>
      <c r="D16" s="624"/>
      <c r="E16" s="626">
        <f>'FY15 I&amp;G Actual'!G14/1000000</f>
        <v>28.195599999999999</v>
      </c>
      <c r="G16" s="625">
        <f t="shared" si="3"/>
        <v>4.4277049415835684E-2</v>
      </c>
      <c r="H16" s="624"/>
      <c r="I16" s="627">
        <f>'SCH Summary'!H15</f>
        <v>31603927</v>
      </c>
      <c r="K16" s="628">
        <f>M16/M$8</f>
        <v>5.5734534868000764E-2</v>
      </c>
      <c r="L16" s="624"/>
      <c r="M16" s="629">
        <f>'Award Table'!H16</f>
        <v>144.86305563492388</v>
      </c>
      <c r="O16" s="628">
        <f>Q16/Q$8</f>
        <v>5.4992937080584649E-2</v>
      </c>
      <c r="P16" s="624"/>
      <c r="Q16" s="630">
        <f>'STEMH Table'!H16</f>
        <v>196.97950377562029</v>
      </c>
      <c r="S16" s="628">
        <f>U16/U$8</f>
        <v>5.8527730371559748E-2</v>
      </c>
      <c r="T16" s="624"/>
      <c r="U16" s="629">
        <f>'At-Risk Table'!H16</f>
        <v>181.7636472705459</v>
      </c>
      <c r="W16" s="631"/>
      <c r="X16" s="624"/>
      <c r="Y16" s="632"/>
      <c r="AA16" s="631">
        <f>AC16/($AC$19+$AC$38)</f>
        <v>2.6224105461393598E-2</v>
      </c>
      <c r="AB16" s="624"/>
      <c r="AC16" s="633">
        <f>MP30_Table!O37</f>
        <v>278.5</v>
      </c>
      <c r="AE16" s="631">
        <f>AG16/$AG$19</f>
        <v>0.180586704943034</v>
      </c>
      <c r="AF16" s="624"/>
      <c r="AG16" s="633">
        <f>MP60_Table!O37</f>
        <v>201.3</v>
      </c>
      <c r="AI16" s="631">
        <f>AK16/($AK$19+$AK$38)</f>
        <v>1.5950704084320914E-2</v>
      </c>
      <c r="AJ16" s="624"/>
      <c r="AK16" s="634">
        <f>'Dual Credit Table'!R13</f>
        <v>84056</v>
      </c>
    </row>
    <row r="17" spans="1:37" x14ac:dyDescent="0.25">
      <c r="A17" s="623" t="s">
        <v>8</v>
      </c>
      <c r="C17" s="625">
        <f>E17/E$8</f>
        <v>1.7825082722888668E-2</v>
      </c>
      <c r="D17" s="624"/>
      <c r="E17" s="626">
        <f>'FY15 I&amp;G Actual'!G15/1000000</f>
        <v>10.8537</v>
      </c>
      <c r="G17" s="625">
        <f t="shared" si="3"/>
        <v>1.044044561212509E-2</v>
      </c>
      <c r="H17" s="624"/>
      <c r="I17" s="627">
        <f>'SCH Summary'!H16</f>
        <v>7452147</v>
      </c>
      <c r="K17" s="628">
        <f>M17/M$8</f>
        <v>5.5483266184459482E-3</v>
      </c>
      <c r="L17" s="624"/>
      <c r="M17" s="629">
        <f>'Award Table'!H17</f>
        <v>14.420996775378589</v>
      </c>
      <c r="O17" s="628">
        <f>Q17/Q$8</f>
        <v>1.3612709507351731E-2</v>
      </c>
      <c r="P17" s="624"/>
      <c r="Q17" s="630">
        <f>'STEMH Table'!H17</f>
        <v>48.759439050701189</v>
      </c>
      <c r="S17" s="628">
        <f>U17/U$8</f>
        <v>1.3984843824755528E-2</v>
      </c>
      <c r="T17" s="624"/>
      <c r="U17" s="629">
        <f>'At-Risk Table'!H17</f>
        <v>43.431313737252545</v>
      </c>
      <c r="W17" s="631"/>
      <c r="X17" s="624"/>
      <c r="Y17" s="632"/>
      <c r="AA17" s="631">
        <f>AC17/($AC$19+$AC$38)</f>
        <v>2.025423728813559E-2</v>
      </c>
      <c r="AB17" s="624"/>
      <c r="AC17" s="633">
        <f>MP30_Table!O38</f>
        <v>215.09999999999997</v>
      </c>
      <c r="AE17" s="631">
        <f>AG17/$AG$19</f>
        <v>0.1342065129631291</v>
      </c>
      <c r="AF17" s="624"/>
      <c r="AG17" s="633">
        <f>MP60_Table!O38</f>
        <v>149.60000000000002</v>
      </c>
      <c r="AI17" s="631">
        <f>AK17/($AK$19+$AK$38)</f>
        <v>5.5677045628549679E-2</v>
      </c>
      <c r="AJ17" s="624"/>
      <c r="AK17" s="634">
        <f>'Dual Credit Table'!R14</f>
        <v>293403.33333333337</v>
      </c>
    </row>
    <row r="18" spans="1:37" ht="15.75" thickBot="1" x14ac:dyDescent="0.3">
      <c r="A18" s="9" t="s">
        <v>9</v>
      </c>
      <c r="C18" s="266">
        <f>E18/E$8</f>
        <v>2.8087680678153603E-2</v>
      </c>
      <c r="E18" s="267">
        <f>'FY15 I&amp;G Actual'!G16/1000000</f>
        <v>17.102599999999999</v>
      </c>
      <c r="G18" s="266">
        <f t="shared" si="3"/>
        <v>2.7655439735453067E-2</v>
      </c>
      <c r="H18" s="536"/>
      <c r="I18" s="541">
        <f>'SCH Summary'!H17</f>
        <v>19739809</v>
      </c>
      <c r="K18" s="209">
        <f>M18/M$8</f>
        <v>2.5440954208554866E-2</v>
      </c>
      <c r="M18" s="530">
        <f>'Award Table'!H18</f>
        <v>66.125147965223064</v>
      </c>
      <c r="O18" s="209">
        <f>Q18/Q$8</f>
        <v>2.3310259200642121E-2</v>
      </c>
      <c r="P18" s="1"/>
      <c r="Q18" s="21">
        <f>'STEMH Table'!H18</f>
        <v>83.495145631067956</v>
      </c>
      <c r="S18" s="209">
        <f>U18/U$8</f>
        <v>3.4343994917700738E-2</v>
      </c>
      <c r="T18" s="536"/>
      <c r="U18" s="530">
        <f>'At-Risk Table'!H18</f>
        <v>106.65866826634674</v>
      </c>
      <c r="W18" s="98"/>
      <c r="X18" s="536"/>
      <c r="Y18" s="588"/>
      <c r="AA18" s="98">
        <f>AC18/($AC$19+$AC$38)</f>
        <v>4.2693032015065913E-2</v>
      </c>
      <c r="AC18" s="153">
        <f>MP30_Table!O39</f>
        <v>453.4</v>
      </c>
      <c r="AE18" s="98">
        <f>AG18/$AG$19</f>
        <v>0.21539427648694717</v>
      </c>
      <c r="AG18" s="153">
        <f>MP60_Table!O39</f>
        <v>240.10000000000002</v>
      </c>
      <c r="AI18" s="98">
        <f>AK18/($AK$19+$AK$38)</f>
        <v>0.15429515323014162</v>
      </c>
      <c r="AJ18" s="536"/>
      <c r="AK18" s="621">
        <f>'Dual Credit Table'!R15</f>
        <v>813094.72806666663</v>
      </c>
    </row>
    <row r="19" spans="1:37" x14ac:dyDescent="0.25">
      <c r="A19" s="7" t="s">
        <v>10</v>
      </c>
      <c r="C19" s="268">
        <f>SUM(C15:C18)</f>
        <v>0.13744793072890082</v>
      </c>
      <c r="E19" s="269">
        <f>SUM(E15:E18)</f>
        <v>83.692099999999996</v>
      </c>
      <c r="G19" s="268">
        <f>SUM(G15:G18)</f>
        <v>0.13057085457293327</v>
      </c>
      <c r="H19" s="536"/>
      <c r="I19" s="542">
        <f>SUM(I15:I18)</f>
        <v>93198436</v>
      </c>
      <c r="K19" s="211">
        <f>SUM(K15:K18)</f>
        <v>0.13428426620154998</v>
      </c>
      <c r="M19" s="531">
        <f>SUM(M15:M18)</f>
        <v>349.02649087717862</v>
      </c>
      <c r="O19" s="211">
        <f>SUM(O15:O18)</f>
        <v>0.12293601816152602</v>
      </c>
      <c r="P19" s="1"/>
      <c r="Q19" s="22">
        <f>SUM(Q15:Q18)</f>
        <v>440.34519956850056</v>
      </c>
      <c r="S19" s="211">
        <f>SUM(S15:S18)</f>
        <v>0.16067117532364159</v>
      </c>
      <c r="T19" s="536"/>
      <c r="U19" s="531">
        <f>SUM(U15:U18)</f>
        <v>498.98020395920821</v>
      </c>
      <c r="W19" s="99"/>
      <c r="X19" s="536"/>
      <c r="Y19" s="589"/>
      <c r="AA19" s="99">
        <f>SUM(AA15:AA18)</f>
        <v>0.15225047080979284</v>
      </c>
      <c r="AC19" s="22">
        <f>SUM(AC15:AC18)</f>
        <v>1616.9</v>
      </c>
      <c r="AE19" s="99">
        <f>SUM(AE15:AE18)</f>
        <v>1</v>
      </c>
      <c r="AG19" s="22">
        <f>SUM(AG15:AG18)</f>
        <v>1114.7</v>
      </c>
      <c r="AI19" s="99">
        <f>AK19/($AK$19+$AK$38)</f>
        <v>0.31728830796959434</v>
      </c>
      <c r="AJ19" s="536"/>
      <c r="AK19" s="531">
        <f>SUM(AK15:AK18)</f>
        <v>1672025.6280666667</v>
      </c>
    </row>
    <row r="20" spans="1:37" x14ac:dyDescent="0.25">
      <c r="A20" s="8"/>
      <c r="C20" s="264"/>
      <c r="E20" s="265"/>
      <c r="G20" s="264"/>
      <c r="H20" s="536"/>
      <c r="I20" s="540"/>
      <c r="K20" s="208"/>
      <c r="M20" s="529"/>
      <c r="O20" s="208"/>
      <c r="P20" s="1"/>
      <c r="Q20" s="20"/>
      <c r="S20" s="208"/>
      <c r="T20" s="536"/>
      <c r="U20" s="529"/>
      <c r="W20" s="97"/>
      <c r="X20" s="536"/>
      <c r="Y20" s="587"/>
      <c r="AA20" s="97"/>
      <c r="AC20" s="152"/>
      <c r="AE20" s="97"/>
      <c r="AG20" s="152"/>
      <c r="AI20" s="97"/>
      <c r="AJ20" s="536"/>
      <c r="AK20" s="620"/>
    </row>
    <row r="21" spans="1:37" x14ac:dyDescent="0.25">
      <c r="A21" s="623" t="s">
        <v>11</v>
      </c>
      <c r="C21" s="625">
        <f t="shared" ref="C21:C37" si="4">E21/E$8</f>
        <v>1.9694025492510762E-2</v>
      </c>
      <c r="D21" s="624"/>
      <c r="E21" s="626">
        <f>'FY15 I&amp;G Actual'!G19/1000000</f>
        <v>11.9917</v>
      </c>
      <c r="G21" s="625">
        <f t="shared" ref="G21:G37" si="5">I21/I$8</f>
        <v>1.8433058510244588E-2</v>
      </c>
      <c r="H21" s="624"/>
      <c r="I21" s="627">
        <f>'SCH Summary'!H20</f>
        <v>13157088</v>
      </c>
      <c r="K21" s="628">
        <f t="shared" ref="K21:K37" si="6">M21/M$8</f>
        <v>1.1291386466636388E-2</v>
      </c>
      <c r="L21" s="624"/>
      <c r="M21" s="629">
        <f>'Award Table'!H21</f>
        <v>29.348136658639124</v>
      </c>
      <c r="O21" s="628">
        <f t="shared" ref="O21:O37" si="7">Q21/Q$8</f>
        <v>3.2194660317165932E-2</v>
      </c>
      <c r="P21" s="624"/>
      <c r="Q21" s="630">
        <f>'STEMH Table'!H21</f>
        <v>115.31823085221144</v>
      </c>
      <c r="S21" s="628">
        <f t="shared" ref="S21:S37" si="8">U21/U$8</f>
        <v>1.5182440947869953E-2</v>
      </c>
      <c r="T21" s="624"/>
      <c r="U21" s="629">
        <f>'At-Risk Table'!H21</f>
        <v>47.150569886022794</v>
      </c>
      <c r="W21" s="631"/>
      <c r="X21" s="624"/>
      <c r="Y21" s="632"/>
      <c r="AA21" s="631">
        <f t="shared" ref="AA21:AA37" si="9">AC21/($AC$19+$AC$38)</f>
        <v>4.2033898305084742E-2</v>
      </c>
      <c r="AB21" s="624"/>
      <c r="AC21" s="633">
        <f>MP30_Table!O40</f>
        <v>446.4</v>
      </c>
      <c r="AE21" s="631"/>
      <c r="AF21" s="624"/>
      <c r="AG21" s="633"/>
      <c r="AI21" s="631">
        <f t="shared" ref="AI21:AI38" si="10">AK21/($AK$19+$AK$38)</f>
        <v>5.8862417073059087E-2</v>
      </c>
      <c r="AJ21" s="624"/>
      <c r="AK21" s="634">
        <f>'Dual Credit Table'!R18</f>
        <v>310189.40000000002</v>
      </c>
    </row>
    <row r="22" spans="1:37" x14ac:dyDescent="0.25">
      <c r="A22" s="623" t="s">
        <v>12</v>
      </c>
      <c r="C22" s="625">
        <f t="shared" si="4"/>
        <v>3.4953171323257462E-3</v>
      </c>
      <c r="D22" s="624"/>
      <c r="E22" s="626">
        <f>'FY15 I&amp;G Actual'!G20/1000000</f>
        <v>2.1282999999999999</v>
      </c>
      <c r="G22" s="625">
        <f t="shared" si="5"/>
        <v>3.4281205958434932E-3</v>
      </c>
      <c r="H22" s="624"/>
      <c r="I22" s="627">
        <f>'SCH Summary'!H21</f>
        <v>2446912.6666666665</v>
      </c>
      <c r="K22" s="628">
        <f t="shared" si="6"/>
        <v>9.8465915362740131E-4</v>
      </c>
      <c r="L22" s="624"/>
      <c r="M22" s="629">
        <f>'Award Table'!H22</f>
        <v>2.5592881342095595</v>
      </c>
      <c r="O22" s="628">
        <f t="shared" si="7"/>
        <v>3.7946933582440664E-3</v>
      </c>
      <c r="P22" s="624"/>
      <c r="Q22" s="630">
        <f>'STEMH Table'!H22</f>
        <v>13.592233009708737</v>
      </c>
      <c r="S22" s="628">
        <f t="shared" si="8"/>
        <v>2.1634012546583141E-3</v>
      </c>
      <c r="T22" s="624"/>
      <c r="U22" s="629">
        <f>'At-Risk Table'!H22</f>
        <v>6.7186562687462503</v>
      </c>
      <c r="W22" s="631"/>
      <c r="X22" s="624"/>
      <c r="Y22" s="632"/>
      <c r="AA22" s="631">
        <f t="shared" si="9"/>
        <v>7.1939736346516014E-3</v>
      </c>
      <c r="AB22" s="624"/>
      <c r="AC22" s="633">
        <f>MP30_Table!O41</f>
        <v>76.400000000000006</v>
      </c>
      <c r="AE22" s="631"/>
      <c r="AF22" s="624"/>
      <c r="AG22" s="633"/>
      <c r="AI22" s="631">
        <f t="shared" si="10"/>
        <v>1.7001990139178844E-2</v>
      </c>
      <c r="AJ22" s="624"/>
      <c r="AK22" s="634">
        <f>'Dual Credit Table'!R19</f>
        <v>89596</v>
      </c>
    </row>
    <row r="23" spans="1:37" x14ac:dyDescent="0.25">
      <c r="A23" s="623" t="s">
        <v>13</v>
      </c>
      <c r="C23" s="625">
        <f t="shared" si="4"/>
        <v>1.2967145365646008E-2</v>
      </c>
      <c r="D23" s="624"/>
      <c r="E23" s="626">
        <f>'FY15 I&amp;G Actual'!G21/1000000</f>
        <v>7.8956999999999997</v>
      </c>
      <c r="G23" s="625">
        <f t="shared" si="5"/>
        <v>1.1417240805089433E-2</v>
      </c>
      <c r="H23" s="624"/>
      <c r="I23" s="627">
        <f>'SCH Summary'!H22</f>
        <v>8149360.666666667</v>
      </c>
      <c r="K23" s="628">
        <f t="shared" si="6"/>
        <v>5.4368261401245045E-3</v>
      </c>
      <c r="L23" s="624"/>
      <c r="M23" s="629">
        <f>'Award Table'!H23</f>
        <v>14.131189028123599</v>
      </c>
      <c r="O23" s="628">
        <f t="shared" si="7"/>
        <v>4.6078419350106528E-3</v>
      </c>
      <c r="P23" s="624"/>
      <c r="Q23" s="630">
        <f>'STEMH Table'!H23</f>
        <v>16.50485436893204</v>
      </c>
      <c r="S23" s="628">
        <f t="shared" si="8"/>
        <v>9.329667910713978E-3</v>
      </c>
      <c r="T23" s="624"/>
      <c r="U23" s="629">
        <f>'At-Risk Table'!H23</f>
        <v>28.974205158968203</v>
      </c>
      <c r="W23" s="631"/>
      <c r="X23" s="624"/>
      <c r="Y23" s="632"/>
      <c r="AA23" s="631">
        <f t="shared" si="9"/>
        <v>2.4679849340866294E-2</v>
      </c>
      <c r="AB23" s="624"/>
      <c r="AC23" s="633">
        <f>MP30_Table!O42</f>
        <v>262.10000000000002</v>
      </c>
      <c r="AE23" s="631"/>
      <c r="AF23" s="624"/>
      <c r="AG23" s="633"/>
      <c r="AI23" s="631">
        <f t="shared" si="10"/>
        <v>3.1433453040252003E-2</v>
      </c>
      <c r="AJ23" s="624"/>
      <c r="AK23" s="634">
        <f>'Dual Credit Table'!R20</f>
        <v>165646</v>
      </c>
    </row>
    <row r="24" spans="1:37" x14ac:dyDescent="0.25">
      <c r="A24" s="623" t="s">
        <v>14</v>
      </c>
      <c r="C24" s="625">
        <f t="shared" si="4"/>
        <v>6.9952327178632173E-3</v>
      </c>
      <c r="D24" s="624"/>
      <c r="E24" s="626">
        <f>'FY15 I&amp;G Actual'!G22/1000000</f>
        <v>4.2594000000000003</v>
      </c>
      <c r="G24" s="625">
        <f t="shared" si="5"/>
        <v>7.0840972274862461E-3</v>
      </c>
      <c r="H24" s="624"/>
      <c r="I24" s="627">
        <f>'SCH Summary'!H23</f>
        <v>5056463.666666667</v>
      </c>
      <c r="K24" s="628">
        <f t="shared" si="6"/>
        <v>2.4043272156356486E-3</v>
      </c>
      <c r="L24" s="624"/>
      <c r="M24" s="629">
        <f>'Award Table'!H24</f>
        <v>6.2492346626392923</v>
      </c>
      <c r="O24" s="628">
        <f t="shared" si="7"/>
        <v>2.680378641934301E-3</v>
      </c>
      <c r="P24" s="624"/>
      <c r="Q24" s="630">
        <f>'STEMH Table'!H24</f>
        <v>9.6008629989212526</v>
      </c>
      <c r="S24" s="628">
        <f t="shared" si="8"/>
        <v>3.9404808566990725E-3</v>
      </c>
      <c r="T24" s="624"/>
      <c r="U24" s="629">
        <f>'At-Risk Table'!H24</f>
        <v>12.2375524895021</v>
      </c>
      <c r="W24" s="631"/>
      <c r="X24" s="624"/>
      <c r="Y24" s="632"/>
      <c r="AA24" s="631">
        <f t="shared" si="9"/>
        <v>1.9849340866290019E-2</v>
      </c>
      <c r="AB24" s="624"/>
      <c r="AC24" s="633">
        <f>MP30_Table!O43</f>
        <v>210.8</v>
      </c>
      <c r="AE24" s="631"/>
      <c r="AF24" s="624"/>
      <c r="AG24" s="633"/>
      <c r="AI24" s="631">
        <f t="shared" si="10"/>
        <v>3.6692919519754223E-2</v>
      </c>
      <c r="AJ24" s="624"/>
      <c r="AK24" s="634">
        <f>'Dual Credit Table'!R21</f>
        <v>193362</v>
      </c>
    </row>
    <row r="25" spans="1:37" x14ac:dyDescent="0.25">
      <c r="A25" s="623" t="s">
        <v>15</v>
      </c>
      <c r="C25" s="625">
        <f t="shared" si="4"/>
        <v>3.8045302647198131E-2</v>
      </c>
      <c r="D25" s="624"/>
      <c r="E25" s="626">
        <f>'FY15 I&amp;G Actual'!G23/1000000</f>
        <v>23.165800000000001</v>
      </c>
      <c r="G25" s="625">
        <f t="shared" si="5"/>
        <v>4.0334347264945086E-2</v>
      </c>
      <c r="H25" s="624"/>
      <c r="I25" s="627">
        <f>'SCH Summary'!H24</f>
        <v>28789718</v>
      </c>
      <c r="K25" s="628">
        <f t="shared" si="6"/>
        <v>2.7382004788911282E-2</v>
      </c>
      <c r="L25" s="624"/>
      <c r="M25" s="629">
        <f>'Award Table'!H25</f>
        <v>71.170251847014171</v>
      </c>
      <c r="O25" s="628">
        <f t="shared" si="7"/>
        <v>3.6561569340542041E-2</v>
      </c>
      <c r="P25" s="624"/>
      <c r="Q25" s="630">
        <f>'STEMH Table'!H25</f>
        <v>130.96008629989214</v>
      </c>
      <c r="S25" s="628">
        <f t="shared" si="8"/>
        <v>4.8406103072979774E-2</v>
      </c>
      <c r="T25" s="624"/>
      <c r="U25" s="629">
        <f>'At-Risk Table'!H25</f>
        <v>150.32993401319735</v>
      </c>
      <c r="W25" s="631"/>
      <c r="X25" s="624"/>
      <c r="Y25" s="632"/>
      <c r="AA25" s="631">
        <f t="shared" si="9"/>
        <v>0.12943502824858757</v>
      </c>
      <c r="AB25" s="624"/>
      <c r="AC25" s="633">
        <f>MP30_Table!O44</f>
        <v>1374.6</v>
      </c>
      <c r="AE25" s="631"/>
      <c r="AF25" s="624"/>
      <c r="AG25" s="633"/>
      <c r="AI25" s="631">
        <f t="shared" si="10"/>
        <v>6.0644403864891006E-2</v>
      </c>
      <c r="AJ25" s="624"/>
      <c r="AK25" s="634">
        <f>'Dual Credit Table'!R22</f>
        <v>319580</v>
      </c>
    </row>
    <row r="26" spans="1:37" x14ac:dyDescent="0.25">
      <c r="A26" s="623" t="s">
        <v>16</v>
      </c>
      <c r="C26" s="625">
        <f t="shared" si="4"/>
        <v>5.9485919207804758E-3</v>
      </c>
      <c r="D26" s="624"/>
      <c r="E26" s="626">
        <f>'FY15 I&amp;G Actual'!G24/1000000</f>
        <v>3.6221000000000001</v>
      </c>
      <c r="G26" s="625">
        <f t="shared" si="5"/>
        <v>4.1752655411283505E-3</v>
      </c>
      <c r="H26" s="624"/>
      <c r="I26" s="627">
        <f>'SCH Summary'!H25</f>
        <v>2980207.3333333335</v>
      </c>
      <c r="K26" s="628">
        <f t="shared" si="6"/>
        <v>2.4797078206980332E-3</v>
      </c>
      <c r="L26" s="624"/>
      <c r="M26" s="629">
        <f>'Award Table'!H26</f>
        <v>6.4451610269806929</v>
      </c>
      <c r="O26" s="628">
        <f t="shared" si="7"/>
        <v>2.5900288000713471E-3</v>
      </c>
      <c r="P26" s="624"/>
      <c r="Q26" s="630">
        <f>'STEMH Table'!H26</f>
        <v>9.2772384034519959</v>
      </c>
      <c r="S26" s="628">
        <f t="shared" si="8"/>
        <v>5.0994458145517388E-3</v>
      </c>
      <c r="T26" s="624"/>
      <c r="U26" s="629">
        <f>'At-Risk Table'!H26</f>
        <v>15.836832633473302</v>
      </c>
      <c r="W26" s="631"/>
      <c r="X26" s="624"/>
      <c r="Y26" s="632"/>
      <c r="AA26" s="631">
        <f t="shared" si="9"/>
        <v>1.0263653483992467E-2</v>
      </c>
      <c r="AB26" s="624"/>
      <c r="AC26" s="633">
        <f>MP30_Table!O45</f>
        <v>109</v>
      </c>
      <c r="AE26" s="631"/>
      <c r="AF26" s="624"/>
      <c r="AG26" s="633"/>
      <c r="AI26" s="631">
        <f t="shared" si="10"/>
        <v>2.3554310750765365E-2</v>
      </c>
      <c r="AJ26" s="624"/>
      <c r="AK26" s="634">
        <f>'Dual Credit Table'!R23</f>
        <v>124125</v>
      </c>
    </row>
    <row r="27" spans="1:37" x14ac:dyDescent="0.25">
      <c r="A27" s="623" t="s">
        <v>17</v>
      </c>
      <c r="C27" s="625">
        <f t="shared" si="4"/>
        <v>1.5227942041095718E-2</v>
      </c>
      <c r="D27" s="624"/>
      <c r="E27" s="626">
        <f>'FY15 I&amp;G Actual'!G25/1000000</f>
        <v>9.2722999999999995</v>
      </c>
      <c r="G27" s="625">
        <f t="shared" si="5"/>
        <v>1.3315974166829003E-2</v>
      </c>
      <c r="H27" s="624"/>
      <c r="I27" s="627">
        <f>'SCH Summary'!H26</f>
        <v>9504632.333333334</v>
      </c>
      <c r="K27" s="628">
        <f t="shared" si="6"/>
        <v>5.0442188220912489E-3</v>
      </c>
      <c r="L27" s="624"/>
      <c r="M27" s="629">
        <f>'Award Table'!H27</f>
        <v>13.110739213845463</v>
      </c>
      <c r="O27" s="628">
        <f t="shared" si="7"/>
        <v>5.9630895629549608E-3</v>
      </c>
      <c r="P27" s="624"/>
      <c r="Q27" s="630">
        <f>'STEMH Table'!H27</f>
        <v>21.359223300970871</v>
      </c>
      <c r="S27" s="628">
        <f t="shared" si="8"/>
        <v>1.0353420290150503E-2</v>
      </c>
      <c r="T27" s="624"/>
      <c r="U27" s="629">
        <f>'At-Risk Table'!H27</f>
        <v>32.153569286142769</v>
      </c>
      <c r="W27" s="631"/>
      <c r="X27" s="624"/>
      <c r="Y27" s="632"/>
      <c r="AA27" s="631">
        <f t="shared" si="9"/>
        <v>4.213747645951036E-2</v>
      </c>
      <c r="AB27" s="624"/>
      <c r="AC27" s="633">
        <f>MP30_Table!O46</f>
        <v>447.5</v>
      </c>
      <c r="AE27" s="631"/>
      <c r="AF27" s="624"/>
      <c r="AG27" s="633"/>
      <c r="AI27" s="631">
        <f t="shared" si="10"/>
        <v>4.5998508970678952E-4</v>
      </c>
      <c r="AJ27" s="624"/>
      <c r="AK27" s="634">
        <f>'Dual Credit Table'!R24</f>
        <v>2424</v>
      </c>
    </row>
    <row r="28" spans="1:37" x14ac:dyDescent="0.25">
      <c r="A28" s="623" t="s">
        <v>18</v>
      </c>
      <c r="C28" s="625">
        <f t="shared" si="4"/>
        <v>3.1287547191626085E-3</v>
      </c>
      <c r="D28" s="624"/>
      <c r="E28" s="626">
        <f>'FY15 I&amp;G Actual'!G26/1000000</f>
        <v>1.9051</v>
      </c>
      <c r="G28" s="625">
        <f t="shared" si="5"/>
        <v>2.4485556291515033E-3</v>
      </c>
      <c r="H28" s="624"/>
      <c r="I28" s="627">
        <f>'SCH Summary'!H27</f>
        <v>1747722</v>
      </c>
      <c r="K28" s="628">
        <f t="shared" si="6"/>
        <v>1.12442735884724E-3</v>
      </c>
      <c r="L28" s="624"/>
      <c r="M28" s="629">
        <f>'Award Table'!H28</f>
        <v>2.9225682680925753</v>
      </c>
      <c r="O28" s="628">
        <f t="shared" si="7"/>
        <v>6.9268212094931374E-4</v>
      </c>
      <c r="P28" s="624"/>
      <c r="Q28" s="630">
        <f>'STEMH Table'!H28</f>
        <v>2.4811218985976269</v>
      </c>
      <c r="S28" s="628">
        <f t="shared" si="8"/>
        <v>1.1203327925909127E-3</v>
      </c>
      <c r="T28" s="624"/>
      <c r="U28" s="629">
        <f>'At-Risk Table'!H28</f>
        <v>3.4793041391721657</v>
      </c>
      <c r="W28" s="631"/>
      <c r="X28" s="624"/>
      <c r="Y28" s="632"/>
      <c r="AA28" s="631">
        <f t="shared" si="9"/>
        <v>8.6534839924670443E-3</v>
      </c>
      <c r="AB28" s="624"/>
      <c r="AC28" s="633">
        <f>MP30_Table!O47</f>
        <v>91.9</v>
      </c>
      <c r="AE28" s="631"/>
      <c r="AF28" s="624"/>
      <c r="AG28" s="633"/>
      <c r="AI28" s="631">
        <f t="shared" si="10"/>
        <v>1.2054746762370892E-2</v>
      </c>
      <c r="AJ28" s="624"/>
      <c r="AK28" s="634">
        <f>'Dual Credit Table'!R25</f>
        <v>63525.333333333336</v>
      </c>
    </row>
    <row r="29" spans="1:37" x14ac:dyDescent="0.25">
      <c r="A29" s="623" t="s">
        <v>19</v>
      </c>
      <c r="C29" s="625">
        <f t="shared" si="4"/>
        <v>5.7288515494488103E-3</v>
      </c>
      <c r="D29" s="624"/>
      <c r="E29" s="626">
        <f>'FY15 I&amp;G Actual'!G27/1000000</f>
        <v>3.4883000000000002</v>
      </c>
      <c r="G29" s="625">
        <f t="shared" si="5"/>
        <v>6.6441136973052276E-3</v>
      </c>
      <c r="H29" s="624"/>
      <c r="I29" s="627">
        <f>'SCH Summary'!H28</f>
        <v>4742413.666666667</v>
      </c>
      <c r="K29" s="628">
        <f t="shared" si="6"/>
        <v>1.6395281601068693E-3</v>
      </c>
      <c r="L29" s="624"/>
      <c r="M29" s="629">
        <f>'Award Table'!H29</f>
        <v>4.2613984244254866</v>
      </c>
      <c r="O29" s="628">
        <f t="shared" si="7"/>
        <v>3.132127851249071E-3</v>
      </c>
      <c r="P29" s="624"/>
      <c r="Q29" s="630">
        <f>'STEMH Table'!H29</f>
        <v>11.218985976267531</v>
      </c>
      <c r="S29" s="628">
        <f t="shared" si="8"/>
        <v>3.9791130219608275E-3</v>
      </c>
      <c r="T29" s="624"/>
      <c r="U29" s="629">
        <f>'At-Risk Table'!H29</f>
        <v>12.357528494301141</v>
      </c>
      <c r="W29" s="631"/>
      <c r="X29" s="624"/>
      <c r="Y29" s="632"/>
      <c r="AA29" s="631">
        <f t="shared" si="9"/>
        <v>1.6478342749529189E-2</v>
      </c>
      <c r="AB29" s="624"/>
      <c r="AC29" s="633">
        <f>MP30_Table!O48</f>
        <v>175</v>
      </c>
      <c r="AE29" s="631"/>
      <c r="AF29" s="624"/>
      <c r="AG29" s="633"/>
      <c r="AI29" s="631">
        <f t="shared" si="10"/>
        <v>7.3479202349795464E-2</v>
      </c>
      <c r="AJ29" s="624"/>
      <c r="AK29" s="634">
        <f>'Dual Credit Table'!R26</f>
        <v>387216</v>
      </c>
    </row>
    <row r="30" spans="1:37" x14ac:dyDescent="0.25">
      <c r="A30" s="623" t="s">
        <v>20</v>
      </c>
      <c r="C30" s="625">
        <f t="shared" si="4"/>
        <v>9.1078935077066794E-3</v>
      </c>
      <c r="D30" s="624"/>
      <c r="E30" s="626">
        <f>'FY15 I&amp;G Actual'!G28/1000000</f>
        <v>5.5457999999999998</v>
      </c>
      <c r="G30" s="625">
        <f t="shared" si="5"/>
        <v>9.1837874568051255E-3</v>
      </c>
      <c r="H30" s="624"/>
      <c r="I30" s="627">
        <f>'SCH Summary'!H29</f>
        <v>6555173.666666667</v>
      </c>
      <c r="K30" s="628">
        <f t="shared" si="6"/>
        <v>4.519695445198822E-3</v>
      </c>
      <c r="L30" s="624"/>
      <c r="M30" s="629">
        <f>'Award Table'!H30</f>
        <v>11.747418261969877</v>
      </c>
      <c r="O30" s="628">
        <f t="shared" si="7"/>
        <v>6.6256550699499584E-3</v>
      </c>
      <c r="P30" s="624"/>
      <c r="Q30" s="630">
        <f>'STEMH Table'!H30</f>
        <v>23.732470334412085</v>
      </c>
      <c r="S30" s="628">
        <f t="shared" si="8"/>
        <v>8.8274497623111563E-3</v>
      </c>
      <c r="T30" s="624"/>
      <c r="U30" s="629">
        <f>'At-Risk Table'!H30</f>
        <v>27.414517096580681</v>
      </c>
      <c r="W30" s="631"/>
      <c r="X30" s="624"/>
      <c r="Y30" s="632"/>
      <c r="AA30" s="631">
        <f t="shared" si="9"/>
        <v>3.1516007532956691E-2</v>
      </c>
      <c r="AB30" s="624"/>
      <c r="AC30" s="633">
        <f>MP30_Table!O49</f>
        <v>334.70000000000005</v>
      </c>
      <c r="AE30" s="631"/>
      <c r="AF30" s="624"/>
      <c r="AG30" s="633"/>
      <c r="AI30" s="631">
        <f t="shared" si="10"/>
        <v>4.1888492855814079E-2</v>
      </c>
      <c r="AJ30" s="624"/>
      <c r="AK30" s="634">
        <f>'Dual Credit Table'!R27</f>
        <v>220741.3</v>
      </c>
    </row>
    <row r="31" spans="1:37" x14ac:dyDescent="0.25">
      <c r="A31" s="623" t="s">
        <v>21</v>
      </c>
      <c r="C31" s="625">
        <f t="shared" si="4"/>
        <v>9.1063497412713149E-2</v>
      </c>
      <c r="D31" s="624"/>
      <c r="E31" s="626">
        <f>'FY15 I&amp;G Actual'!G29/1000000</f>
        <v>55.448599999999999</v>
      </c>
      <c r="G31" s="625">
        <f t="shared" si="5"/>
        <v>0.12253470144825443</v>
      </c>
      <c r="H31" s="624"/>
      <c r="I31" s="627">
        <f>'SCH Summary'!H30</f>
        <v>87462417</v>
      </c>
      <c r="K31" s="628">
        <f t="shared" si="6"/>
        <v>9.5384733130815164E-2</v>
      </c>
      <c r="L31" s="624"/>
      <c r="M31" s="629">
        <f>'Award Table'!H31</f>
        <v>247.92032327850117</v>
      </c>
      <c r="O31" s="628">
        <f t="shared" si="7"/>
        <v>0.16022038623697168</v>
      </c>
      <c r="P31" s="624"/>
      <c r="Q31" s="630">
        <f>'STEMH Table'!H31</f>
        <v>573.89428263214666</v>
      </c>
      <c r="S31" s="628">
        <f t="shared" si="8"/>
        <v>0.13241174643466735</v>
      </c>
      <c r="T31" s="624"/>
      <c r="U31" s="629">
        <f>'At-Risk Table'!H31</f>
        <v>411.2177564487103</v>
      </c>
      <c r="W31" s="631"/>
      <c r="X31" s="624"/>
      <c r="Y31" s="632"/>
      <c r="AA31" s="631">
        <f t="shared" si="9"/>
        <v>0.30414312617702449</v>
      </c>
      <c r="AB31" s="624"/>
      <c r="AC31" s="633">
        <f>MP30_Table!O50</f>
        <v>3230</v>
      </c>
      <c r="AE31" s="631"/>
      <c r="AF31" s="624"/>
      <c r="AG31" s="633"/>
      <c r="AI31" s="631">
        <f t="shared" si="10"/>
        <v>0.13901075802999532</v>
      </c>
      <c r="AJ31" s="624"/>
      <c r="AK31" s="634">
        <f>'Dual Credit Table'!R28</f>
        <v>732550</v>
      </c>
    </row>
    <row r="32" spans="1:37" x14ac:dyDescent="0.25">
      <c r="A32" s="623" t="s">
        <v>22</v>
      </c>
      <c r="C32" s="625">
        <f t="shared" si="4"/>
        <v>1.6250769419760603E-2</v>
      </c>
      <c r="D32" s="624"/>
      <c r="E32" s="626">
        <f>'FY15 I&amp;G Actual'!G30/1000000</f>
        <v>9.8950999999999993</v>
      </c>
      <c r="G32" s="625">
        <f t="shared" si="5"/>
        <v>1.2585943350324643E-2</v>
      </c>
      <c r="H32" s="624"/>
      <c r="I32" s="627">
        <f>'SCH Summary'!H31</f>
        <v>8983553.333333334</v>
      </c>
      <c r="K32" s="628">
        <f t="shared" si="6"/>
        <v>1.2043622087988103E-2</v>
      </c>
      <c r="L32" s="624"/>
      <c r="M32" s="629">
        <f>'Award Table'!H32</f>
        <v>31.303318502796031</v>
      </c>
      <c r="O32" s="628">
        <f t="shared" si="7"/>
        <v>2.900229923800822E-2</v>
      </c>
      <c r="P32" s="624"/>
      <c r="Q32" s="630">
        <f>'STEMH Table'!H32</f>
        <v>103.88349514563106</v>
      </c>
      <c r="S32" s="628">
        <f t="shared" si="8"/>
        <v>1.8408226747226544E-2</v>
      </c>
      <c r="T32" s="624"/>
      <c r="U32" s="629">
        <f>'At-Risk Table'!H32</f>
        <v>57.168566286742646</v>
      </c>
      <c r="W32" s="631"/>
      <c r="X32" s="624"/>
      <c r="Y32" s="632"/>
      <c r="AA32" s="631">
        <f t="shared" si="9"/>
        <v>2.6741996233521657E-2</v>
      </c>
      <c r="AB32" s="624"/>
      <c r="AC32" s="633">
        <f>MP30_Table!O51</f>
        <v>284</v>
      </c>
      <c r="AE32" s="631"/>
      <c r="AF32" s="624"/>
      <c r="AG32" s="633"/>
      <c r="AI32" s="631">
        <f t="shared" si="10"/>
        <v>2.4501417014266433E-2</v>
      </c>
      <c r="AJ32" s="624"/>
      <c r="AK32" s="634">
        <f>'Dual Credit Table'!R29</f>
        <v>129116</v>
      </c>
    </row>
    <row r="33" spans="1:37" x14ac:dyDescent="0.25">
      <c r="A33" s="623" t="s">
        <v>23</v>
      </c>
      <c r="C33" s="625">
        <f t="shared" si="4"/>
        <v>1.2226794398558451E-2</v>
      </c>
      <c r="D33" s="624"/>
      <c r="E33" s="626">
        <f>'FY15 I&amp;G Actual'!G31/1000000</f>
        <v>7.4448999999999996</v>
      </c>
      <c r="G33" s="625">
        <f t="shared" si="5"/>
        <v>6.9855664148955731E-3</v>
      </c>
      <c r="H33" s="624"/>
      <c r="I33" s="627">
        <f>'SCH Summary'!H32</f>
        <v>4986134.666666667</v>
      </c>
      <c r="K33" s="628">
        <f t="shared" si="6"/>
        <v>4.2071800200443512E-3</v>
      </c>
      <c r="L33" s="624"/>
      <c r="M33" s="629">
        <f>'Award Table'!H33</f>
        <v>10.935140209804482</v>
      </c>
      <c r="O33" s="628">
        <f t="shared" si="7"/>
        <v>7.6496199443967681E-3</v>
      </c>
      <c r="P33" s="624"/>
      <c r="Q33" s="630">
        <f>'STEMH Table'!H33</f>
        <v>27.400215749730311</v>
      </c>
      <c r="S33" s="628">
        <f t="shared" si="8"/>
        <v>7.4173757302570765E-3</v>
      </c>
      <c r="T33" s="624"/>
      <c r="U33" s="629">
        <f>'At-Risk Table'!H33</f>
        <v>23.035392921415717</v>
      </c>
      <c r="W33" s="631"/>
      <c r="X33" s="624"/>
      <c r="Y33" s="632"/>
      <c r="AA33" s="631">
        <f t="shared" si="9"/>
        <v>9.7080979284369113E-3</v>
      </c>
      <c r="AB33" s="624"/>
      <c r="AC33" s="633">
        <f>MP30_Table!O52</f>
        <v>103.1</v>
      </c>
      <c r="AE33" s="631"/>
      <c r="AF33" s="624"/>
      <c r="AG33" s="633"/>
      <c r="AI33" s="631">
        <f t="shared" si="10"/>
        <v>2.2971422604224103E-2</v>
      </c>
      <c r="AJ33" s="624"/>
      <c r="AK33" s="634">
        <f>'Dual Credit Table'!R30</f>
        <v>121053.33333333333</v>
      </c>
    </row>
    <row r="34" spans="1:37" x14ac:dyDescent="0.25">
      <c r="A34" s="623" t="s">
        <v>24</v>
      </c>
      <c r="C34" s="625">
        <f t="shared" si="4"/>
        <v>6.969941225198735E-3</v>
      </c>
      <c r="D34" s="624"/>
      <c r="E34" s="626">
        <f>'FY15 I&amp;G Actual'!G32/1000000</f>
        <v>4.2439999999999998</v>
      </c>
      <c r="G34" s="625">
        <f t="shared" si="5"/>
        <v>3.6828052829460151E-3</v>
      </c>
      <c r="H34" s="624"/>
      <c r="I34" s="627">
        <f>'SCH Summary'!H33</f>
        <v>2628700.6666666665</v>
      </c>
      <c r="K34" s="628">
        <f t="shared" si="6"/>
        <v>2.539384133039088E-3</v>
      </c>
      <c r="L34" s="624"/>
      <c r="M34" s="629">
        <f>'Award Table'!H34</f>
        <v>6.60026939875097</v>
      </c>
      <c r="O34" s="628">
        <f t="shared" si="7"/>
        <v>1.1143147163097656E-2</v>
      </c>
      <c r="P34" s="624"/>
      <c r="Q34" s="630">
        <f>'STEMH Table'!H34</f>
        <v>39.913700107874867</v>
      </c>
      <c r="S34" s="628">
        <f t="shared" si="8"/>
        <v>2.7235676509537701E-3</v>
      </c>
      <c r="T34" s="624"/>
      <c r="U34" s="629">
        <f>'At-Risk Table'!H34</f>
        <v>8.4583083383323334</v>
      </c>
      <c r="W34" s="631"/>
      <c r="X34" s="624"/>
      <c r="Y34" s="632"/>
      <c r="AA34" s="631">
        <f t="shared" si="9"/>
        <v>4.7457627118644066E-3</v>
      </c>
      <c r="AB34" s="624"/>
      <c r="AC34" s="633">
        <f>MP30_Table!O53</f>
        <v>50.4</v>
      </c>
      <c r="AE34" s="631"/>
      <c r="AF34" s="624"/>
      <c r="AG34" s="633"/>
      <c r="AI34" s="631">
        <f t="shared" si="10"/>
        <v>2.1781736195092462E-2</v>
      </c>
      <c r="AJ34" s="624"/>
      <c r="AK34" s="634">
        <f>'Dual Credit Table'!R31</f>
        <v>114784</v>
      </c>
    </row>
    <row r="35" spans="1:37" x14ac:dyDescent="0.25">
      <c r="A35" s="623" t="s">
        <v>25</v>
      </c>
      <c r="C35" s="625">
        <f t="shared" si="4"/>
        <v>9.0867077768383795E-3</v>
      </c>
      <c r="D35" s="624"/>
      <c r="E35" s="626">
        <f>'FY15 I&amp;G Actual'!G33/1000000</f>
        <v>5.5328999999999997</v>
      </c>
      <c r="G35" s="625">
        <f t="shared" si="5"/>
        <v>1.2287508286911046E-2</v>
      </c>
      <c r="H35" s="624"/>
      <c r="I35" s="627">
        <f>'SCH Summary'!H34</f>
        <v>8770537.333333334</v>
      </c>
      <c r="K35" s="628">
        <f t="shared" si="6"/>
        <v>6.4780207475486941E-3</v>
      </c>
      <c r="L35" s="624"/>
      <c r="M35" s="629">
        <f>'Award Table'!H35</f>
        <v>16.837421935589209</v>
      </c>
      <c r="O35" s="628">
        <f t="shared" si="7"/>
        <v>4.9692413024624675E-3</v>
      </c>
      <c r="P35" s="624"/>
      <c r="Q35" s="630">
        <f>'STEMH Table'!H35</f>
        <v>17.79935275080906</v>
      </c>
      <c r="S35" s="628">
        <f t="shared" si="8"/>
        <v>6.7413128381763531E-3</v>
      </c>
      <c r="T35" s="624"/>
      <c r="U35" s="629">
        <f>'At-Risk Table'!H35</f>
        <v>20.935812837432511</v>
      </c>
      <c r="W35" s="631"/>
      <c r="X35" s="624"/>
      <c r="Y35" s="632"/>
      <c r="AA35" s="631">
        <f t="shared" si="9"/>
        <v>3.9161958568738227E-2</v>
      </c>
      <c r="AB35" s="624"/>
      <c r="AC35" s="633">
        <f>MP30_Table!O54</f>
        <v>415.9</v>
      </c>
      <c r="AE35" s="631"/>
      <c r="AF35" s="624"/>
      <c r="AG35" s="633"/>
      <c r="AI35" s="631">
        <f t="shared" si="10"/>
        <v>4.5167980336486141E-2</v>
      </c>
      <c r="AJ35" s="624"/>
      <c r="AK35" s="634">
        <f>'Dual Credit Table'!R32</f>
        <v>238023.33333333334</v>
      </c>
    </row>
    <row r="36" spans="1:37" x14ac:dyDescent="0.25">
      <c r="A36" s="623" t="s">
        <v>26</v>
      </c>
      <c r="C36" s="625">
        <f t="shared" si="4"/>
        <v>4.0707150134898909E-2</v>
      </c>
      <c r="D36" s="624"/>
      <c r="E36" s="626">
        <f>'FY15 I&amp;G Actual'!G34/1000000</f>
        <v>24.7866</v>
      </c>
      <c r="G36" s="625">
        <f t="shared" si="5"/>
        <v>3.9635849185186339E-2</v>
      </c>
      <c r="H36" s="624"/>
      <c r="I36" s="627">
        <f>'SCH Summary'!H35</f>
        <v>28291146.333333332</v>
      </c>
      <c r="K36" s="628">
        <f t="shared" si="6"/>
        <v>1.7505575096466736E-2</v>
      </c>
      <c r="L36" s="624"/>
      <c r="M36" s="629">
        <f>'Award Table'!H36</f>
        <v>45.499816319033435</v>
      </c>
      <c r="O36" s="628">
        <f t="shared" si="7"/>
        <v>3.2164543703211611E-2</v>
      </c>
      <c r="P36" s="624"/>
      <c r="Q36" s="630">
        <f>'STEMH Table'!H36</f>
        <v>115.21035598705502</v>
      </c>
      <c r="S36" s="628">
        <f t="shared" si="8"/>
        <v>2.2928190082851952E-2</v>
      </c>
      <c r="T36" s="624"/>
      <c r="U36" s="629">
        <f>'At-Risk Table'!H36</f>
        <v>71.205758848230346</v>
      </c>
      <c r="W36" s="631"/>
      <c r="X36" s="624"/>
      <c r="Y36" s="632"/>
      <c r="AA36" s="631">
        <f t="shared" si="9"/>
        <v>8.4020715630885118E-2</v>
      </c>
      <c r="AB36" s="624"/>
      <c r="AC36" s="633">
        <f>MP30_Table!O55</f>
        <v>892.3</v>
      </c>
      <c r="AE36" s="631"/>
      <c r="AF36" s="624"/>
      <c r="AG36" s="633"/>
      <c r="AI36" s="631">
        <f t="shared" si="10"/>
        <v>4.4626365604553464E-2</v>
      </c>
      <c r="AJ36" s="624"/>
      <c r="AK36" s="634">
        <f>'Dual Credit Table'!R33</f>
        <v>235169.16666666666</v>
      </c>
    </row>
    <row r="37" spans="1:37" ht="15.75" thickBot="1" x14ac:dyDescent="0.3">
      <c r="A37" s="9" t="s">
        <v>27</v>
      </c>
      <c r="C37" s="266">
        <f t="shared" si="4"/>
        <v>1.6115936202373986E-2</v>
      </c>
      <c r="E37" s="267">
        <f>'FY15 I&amp;G Actual'!G35/1000000</f>
        <v>9.8130000000000006</v>
      </c>
      <c r="G37" s="266">
        <f t="shared" si="5"/>
        <v>2.1776618114992749E-2</v>
      </c>
      <c r="H37" s="536"/>
      <c r="I37" s="541">
        <f>'SCH Summary'!H36</f>
        <v>15543643</v>
      </c>
      <c r="K37" s="209">
        <f t="shared" si="6"/>
        <v>1.2599554050323194E-2</v>
      </c>
      <c r="M37" s="530">
        <f>'Award Table'!H37</f>
        <v>32.748275439813874</v>
      </c>
      <c r="O37" s="209">
        <f t="shared" si="7"/>
        <v>1.9154166474946239E-2</v>
      </c>
      <c r="P37" s="1"/>
      <c r="Q37" s="21">
        <f>'STEMH Table'!H37</f>
        <v>68.608414239482201</v>
      </c>
      <c r="S37" s="209">
        <f t="shared" si="8"/>
        <v>1.6341405905722622E-2</v>
      </c>
      <c r="T37" s="536"/>
      <c r="U37" s="530">
        <f>'At-Risk Table'!H37</f>
        <v>50.749850029994001</v>
      </c>
      <c r="W37" s="98"/>
      <c r="X37" s="536"/>
      <c r="Y37" s="588"/>
      <c r="AA37" s="98">
        <f t="shared" si="9"/>
        <v>4.698681732580038E-2</v>
      </c>
      <c r="AC37" s="153">
        <f>MP30_Table!O56</f>
        <v>499</v>
      </c>
      <c r="AE37" s="98"/>
      <c r="AG37" s="153"/>
      <c r="AI37" s="98">
        <f t="shared" si="10"/>
        <v>2.8580090800199992E-2</v>
      </c>
      <c r="AJ37" s="536"/>
      <c r="AK37" s="621">
        <f>'Dual Credit Table'!R34</f>
        <v>150609.53419999999</v>
      </c>
    </row>
    <row r="38" spans="1:37" ht="15.75" thickBot="1" x14ac:dyDescent="0.3">
      <c r="A38" s="10" t="s">
        <v>28</v>
      </c>
      <c r="C38" s="270">
        <f>SUM(C21:C37)</f>
        <v>0.31275985366408038</v>
      </c>
      <c r="E38" s="271">
        <f>SUM(E21:E37)</f>
        <v>190.43959999999998</v>
      </c>
      <c r="G38" s="270">
        <f>SUM(G21:G37)</f>
        <v>0.33595355297833884</v>
      </c>
      <c r="H38" s="543"/>
      <c r="I38" s="544">
        <f>SUM(I21:I37)</f>
        <v>239795824.33333334</v>
      </c>
      <c r="K38" s="226">
        <f>SUM(K21:K37)</f>
        <v>0.21306485063810277</v>
      </c>
      <c r="M38" s="532">
        <f>SUM(M21:M37)</f>
        <v>553.78995061022897</v>
      </c>
      <c r="O38" s="226">
        <f>SUM(O21:O37)</f>
        <v>0.36314613106116628</v>
      </c>
      <c r="P38" s="1"/>
      <c r="Q38" s="23">
        <f>SUM(Q21:Q37)</f>
        <v>1300.7551240560947</v>
      </c>
      <c r="S38" s="226">
        <f>SUM(S21:S37)</f>
        <v>0.31537368111434194</v>
      </c>
      <c r="T38" s="543"/>
      <c r="U38" s="532">
        <f>SUM(U21:U37)</f>
        <v>979.42411517696462</v>
      </c>
      <c r="W38" s="100"/>
      <c r="X38" s="543"/>
      <c r="Y38" s="590"/>
      <c r="AA38" s="100">
        <f>SUM(AA21:AA37)</f>
        <v>0.8477495291902073</v>
      </c>
      <c r="AC38" s="23">
        <f>SUM(AC21:AC37)</f>
        <v>9003.1</v>
      </c>
      <c r="AE38" s="100"/>
      <c r="AG38" s="23"/>
      <c r="AI38" s="100">
        <f t="shared" si="10"/>
        <v>0.68271169203040571</v>
      </c>
      <c r="AJ38" s="543"/>
      <c r="AK38" s="532">
        <f>SUM(AK21:AK37)</f>
        <v>3597710.4008666668</v>
      </c>
    </row>
    <row r="40" spans="1:37" x14ac:dyDescent="0.25">
      <c r="A40" s="12"/>
    </row>
  </sheetData>
  <mergeCells count="9">
    <mergeCell ref="G6:I6"/>
    <mergeCell ref="C6:E6"/>
    <mergeCell ref="K6:M6"/>
    <mergeCell ref="AI6:AK6"/>
    <mergeCell ref="O6:Q6"/>
    <mergeCell ref="S6:U6"/>
    <mergeCell ref="W6:Y6"/>
    <mergeCell ref="AA6:AC6"/>
    <mergeCell ref="AE6:AG6"/>
  </mergeCells>
  <pageMargins left="0.7" right="0.7" top="0.75" bottom="0.75" header="0.3" footer="0.3"/>
  <pageSetup scale="59" fitToWidth="2" orientation="landscape" r:id="rId1"/>
  <headerFooter>
    <oddFooter>&amp;LPage &amp;P of &amp;N&amp;R&amp;F:&amp;A</oddFooter>
  </headerFooter>
  <colBreaks count="1" manualBreakCount="1">
    <brk id="22" max="3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zoomScale="90" zoomScaleNormal="9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 x14ac:dyDescent="0.2"/>
  <cols>
    <col min="1" max="1" width="41.140625" style="11" customWidth="1"/>
    <col min="2" max="3" width="12.7109375" style="116" customWidth="1"/>
    <col min="4" max="4" width="2.7109375" style="1" customWidth="1"/>
    <col min="5" max="6" width="12.7109375" style="116" customWidth="1"/>
    <col min="7" max="7" width="2.7109375" style="1" customWidth="1"/>
    <col min="8" max="9" width="12.7109375" style="116" customWidth="1"/>
    <col min="10" max="10" width="2.7109375" style="1" customWidth="1"/>
    <col min="11" max="12" width="12.7109375" style="116" customWidth="1"/>
    <col min="13" max="13" width="2.7109375" style="1" customWidth="1"/>
    <col min="14" max="15" width="12.7109375" style="116" customWidth="1"/>
    <col min="16" max="16" width="2.7109375" style="1" customWidth="1"/>
    <col min="17" max="18" width="12.7109375" style="116" customWidth="1"/>
    <col min="19" max="19" width="2.7109375" style="1" customWidth="1"/>
    <col min="20" max="21" width="12.7109375" style="116" customWidth="1"/>
    <col min="22" max="22" width="2.7109375" style="1" customWidth="1"/>
    <col min="23" max="24" width="12.7109375" style="116" customWidth="1"/>
    <col min="25" max="25" width="2.7109375" style="1" customWidth="1"/>
    <col min="26" max="27" width="12.7109375" style="116" customWidth="1"/>
    <col min="28" max="28" width="2.7109375" style="1" customWidth="1"/>
    <col min="29" max="30" width="12.7109375" style="116" customWidth="1"/>
    <col min="31" max="31" width="2.7109375" style="1" customWidth="1"/>
    <col min="32" max="33" width="12.7109375" style="116" customWidth="1"/>
    <col min="34" max="34" width="2.7109375" style="1" customWidth="1"/>
    <col min="35" max="36" width="12.7109375" style="116" customWidth="1"/>
    <col min="37" max="37" width="2.7109375" style="1" customWidth="1"/>
    <col min="38" max="16384" width="9.140625" style="1"/>
  </cols>
  <sheetData>
    <row r="1" spans="1:36" ht="15.75" x14ac:dyDescent="0.25">
      <c r="A1" s="3" t="str">
        <f>'Distributive Model'!$A$2</f>
        <v>NM I&amp;G Funding Formula FY16 v9.6 Final 2014-11-03</v>
      </c>
    </row>
    <row r="2" spans="1:36" ht="15" x14ac:dyDescent="0.25">
      <c r="A2" s="4">
        <f>'Distributive Model'!$C$3</f>
        <v>41946</v>
      </c>
      <c r="C2" s="237"/>
      <c r="F2" s="237"/>
      <c r="I2" s="237"/>
      <c r="L2" s="237"/>
      <c r="O2" s="237"/>
      <c r="R2" s="237"/>
      <c r="U2" s="237"/>
      <c r="X2" s="237"/>
      <c r="AA2" s="237"/>
      <c r="AD2" s="237"/>
      <c r="AG2" s="237"/>
      <c r="AJ2" s="237"/>
    </row>
    <row r="3" spans="1:36" ht="15" x14ac:dyDescent="0.25">
      <c r="A3" s="4"/>
      <c r="C3" s="237"/>
      <c r="F3" s="237"/>
      <c r="I3" s="237"/>
      <c r="L3" s="237"/>
      <c r="O3" s="237"/>
      <c r="R3" s="237"/>
      <c r="U3" s="237"/>
      <c r="X3" s="237"/>
      <c r="AA3" s="237"/>
      <c r="AD3" s="237"/>
      <c r="AG3" s="237"/>
      <c r="AJ3" s="237"/>
    </row>
    <row r="4" spans="1:36" ht="13.5" thickBot="1" x14ac:dyDescent="0.25">
      <c r="A4" s="5"/>
    </row>
    <row r="5" spans="1:36" ht="15.75" customHeight="1" thickBot="1" x14ac:dyDescent="0.25">
      <c r="A5" s="5"/>
      <c r="B5" s="714" t="s">
        <v>170</v>
      </c>
      <c r="C5" s="715"/>
      <c r="D5" s="715"/>
      <c r="E5" s="715"/>
      <c r="F5" s="715"/>
      <c r="G5" s="715"/>
      <c r="H5" s="715"/>
      <c r="I5" s="716"/>
      <c r="K5" s="723" t="s">
        <v>161</v>
      </c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5"/>
      <c r="Z5" s="714" t="s">
        <v>118</v>
      </c>
      <c r="AA5" s="715"/>
      <c r="AB5" s="715"/>
      <c r="AC5" s="715"/>
      <c r="AD5" s="715"/>
      <c r="AE5" s="715"/>
      <c r="AF5" s="715"/>
      <c r="AG5" s="715"/>
      <c r="AH5" s="715"/>
      <c r="AI5" s="715"/>
      <c r="AJ5" s="716"/>
    </row>
    <row r="6" spans="1:36" ht="60.75" thickBot="1" x14ac:dyDescent="0.3">
      <c r="A6" s="145" t="s">
        <v>0</v>
      </c>
      <c r="B6" s="257" t="s">
        <v>180</v>
      </c>
      <c r="C6" s="257" t="s">
        <v>179</v>
      </c>
      <c r="E6" s="257" t="s">
        <v>181</v>
      </c>
      <c r="F6" s="257" t="s">
        <v>182</v>
      </c>
      <c r="H6" s="257" t="s">
        <v>183</v>
      </c>
      <c r="I6" s="257" t="s">
        <v>184</v>
      </c>
      <c r="K6" s="257" t="s">
        <v>186</v>
      </c>
      <c r="L6" s="257" t="s">
        <v>187</v>
      </c>
      <c r="N6" s="257" t="s">
        <v>171</v>
      </c>
      <c r="O6" s="257" t="s">
        <v>162</v>
      </c>
      <c r="Q6" s="257" t="s">
        <v>172</v>
      </c>
      <c r="R6" s="257" t="s">
        <v>163</v>
      </c>
      <c r="T6" s="257" t="s">
        <v>173</v>
      </c>
      <c r="U6" s="257" t="s">
        <v>164</v>
      </c>
      <c r="W6" s="257" t="s">
        <v>174</v>
      </c>
      <c r="X6" s="257" t="s">
        <v>165</v>
      </c>
      <c r="Z6" s="257" t="s">
        <v>175</v>
      </c>
      <c r="AA6" s="257" t="s">
        <v>166</v>
      </c>
      <c r="AC6" s="257" t="s">
        <v>176</v>
      </c>
      <c r="AD6" s="257" t="s">
        <v>167</v>
      </c>
      <c r="AF6" s="257" t="s">
        <v>177</v>
      </c>
      <c r="AG6" s="257" t="s">
        <v>168</v>
      </c>
      <c r="AI6" s="257" t="s">
        <v>178</v>
      </c>
      <c r="AJ6" s="257" t="s">
        <v>169</v>
      </c>
    </row>
    <row r="7" spans="1:36" x14ac:dyDescent="0.2">
      <c r="A7" s="7" t="s">
        <v>1</v>
      </c>
      <c r="B7" s="234">
        <f>B12+B18+B37</f>
        <v>1</v>
      </c>
      <c r="C7" s="251">
        <f>C12+C18+C37</f>
        <v>49686300</v>
      </c>
      <c r="E7" s="234">
        <f>E12+E18+E37</f>
        <v>1</v>
      </c>
      <c r="F7" s="251">
        <f>F12+F18+F37</f>
        <v>12422100</v>
      </c>
      <c r="H7" s="234">
        <f>H12+H18+H37</f>
        <v>1</v>
      </c>
      <c r="I7" s="251">
        <f>I12+I18+I37</f>
        <v>62108400</v>
      </c>
      <c r="K7" s="234">
        <f>K12+K18+K37</f>
        <v>1</v>
      </c>
      <c r="L7" s="251">
        <f>L12+L18+L37</f>
        <v>621200</v>
      </c>
      <c r="N7" s="234">
        <f>N12+N18+N37</f>
        <v>0.99999999999999989</v>
      </c>
      <c r="O7" s="251">
        <f>O12+O18+O37</f>
        <v>15527100</v>
      </c>
      <c r="Q7" s="234">
        <f>Q12+Q18+Q37</f>
        <v>1</v>
      </c>
      <c r="R7" s="251">
        <f>R12+R18+R37</f>
        <v>16769100</v>
      </c>
      <c r="T7" s="234">
        <f>T12+T18+T37</f>
        <v>1</v>
      </c>
      <c r="U7" s="251">
        <f>U12+U18+U37</f>
        <v>8384500</v>
      </c>
      <c r="W7" s="234">
        <f>W12+W18+W37</f>
        <v>1</v>
      </c>
      <c r="X7" s="251">
        <f>X12+X18+X37</f>
        <v>8384400</v>
      </c>
      <c r="Z7" s="234">
        <f>Z12+Z18+Z37</f>
        <v>1</v>
      </c>
      <c r="AA7" s="251">
        <f>AA12+AA18+AA37</f>
        <v>6867400</v>
      </c>
      <c r="AC7" s="234"/>
      <c r="AD7" s="251"/>
      <c r="AF7" s="234">
        <f>AF12+AF18+AF37</f>
        <v>1</v>
      </c>
      <c r="AG7" s="251">
        <f>AG12+AG18+AG37</f>
        <v>389700</v>
      </c>
      <c r="AI7" s="234">
        <f>AI12+AI18+AI37</f>
        <v>1</v>
      </c>
      <c r="AJ7" s="251">
        <f>AJ12+AJ18+AJ37</f>
        <v>2070600</v>
      </c>
    </row>
    <row r="8" spans="1:36" x14ac:dyDescent="0.2">
      <c r="A8" s="7"/>
      <c r="B8" s="233"/>
      <c r="C8" s="252"/>
      <c r="E8" s="233"/>
      <c r="F8" s="252"/>
      <c r="H8" s="233"/>
      <c r="I8" s="252"/>
      <c r="K8" s="233"/>
      <c r="L8" s="252"/>
      <c r="N8" s="233"/>
      <c r="O8" s="252"/>
      <c r="Q8" s="233"/>
      <c r="R8" s="252"/>
      <c r="T8" s="233"/>
      <c r="U8" s="252"/>
      <c r="W8" s="233"/>
      <c r="X8" s="252"/>
      <c r="Z8" s="233"/>
      <c r="AA8" s="252"/>
      <c r="AC8" s="233"/>
      <c r="AD8" s="252"/>
      <c r="AF8" s="233"/>
      <c r="AG8" s="252"/>
      <c r="AI8" s="233"/>
      <c r="AJ8" s="252"/>
    </row>
    <row r="9" spans="1:36" x14ac:dyDescent="0.2">
      <c r="A9" s="623" t="s">
        <v>2</v>
      </c>
      <c r="B9" s="695">
        <f>C9/C$7</f>
        <v>3.297287179765851E-2</v>
      </c>
      <c r="C9" s="696">
        <f>L9+O9+R9+U9+X9</f>
        <v>1638300</v>
      </c>
      <c r="D9" s="624"/>
      <c r="E9" s="695">
        <f>F9/F$7</f>
        <v>9.9355181491052241E-2</v>
      </c>
      <c r="F9" s="696">
        <f>AA9+AD9+AG9+AJ9</f>
        <v>1234200</v>
      </c>
      <c r="G9" s="624"/>
      <c r="H9" s="695">
        <f>I9/I$7</f>
        <v>4.6249782638097259E-2</v>
      </c>
      <c r="I9" s="696">
        <f>C9+F9</f>
        <v>2872500</v>
      </c>
      <c r="J9" s="624"/>
      <c r="K9" s="695">
        <f>'Outcome %''s'!C10</f>
        <v>4.5177010887166441E-2</v>
      </c>
      <c r="L9" s="696">
        <f>'Outcome $''s'!E10</f>
        <v>28100</v>
      </c>
      <c r="M9" s="624"/>
      <c r="N9" s="695">
        <f>'Outcome %''s'!D10</f>
        <v>3.199957554606947E-2</v>
      </c>
      <c r="O9" s="696">
        <f>'Outcome $''s'!F10</f>
        <v>496900</v>
      </c>
      <c r="P9" s="624"/>
      <c r="Q9" s="695">
        <f>'Outcome %''s'!E10</f>
        <v>3.3024765754069166E-2</v>
      </c>
      <c r="R9" s="696">
        <f>'Outcome $''s'!G10</f>
        <v>553800</v>
      </c>
      <c r="S9" s="624"/>
      <c r="T9" s="695">
        <f>'Outcome %''s'!F10</f>
        <v>5.0548827171659955E-2</v>
      </c>
      <c r="U9" s="696">
        <f>'Outcome $''s'!H10</f>
        <v>423800</v>
      </c>
      <c r="V9" s="624"/>
      <c r="W9" s="695">
        <f>'Outcome %''s'!G10</f>
        <v>1.6185064076628123E-2</v>
      </c>
      <c r="X9" s="696">
        <f>'Outcome $''s'!I10</f>
        <v>135700</v>
      </c>
      <c r="Y9" s="624"/>
      <c r="Z9" s="695">
        <f>'Outcome %''s'!H10</f>
        <v>0.17971702333555323</v>
      </c>
      <c r="AA9" s="696">
        <f>'Outcome $''s'!J10</f>
        <v>1234200</v>
      </c>
      <c r="AB9" s="624"/>
      <c r="AC9" s="695"/>
      <c r="AD9" s="696"/>
      <c r="AE9" s="624"/>
      <c r="AF9" s="695"/>
      <c r="AG9" s="696"/>
      <c r="AH9" s="624"/>
      <c r="AI9" s="695"/>
      <c r="AJ9" s="696"/>
    </row>
    <row r="10" spans="1:36" x14ac:dyDescent="0.2">
      <c r="A10" s="623" t="s">
        <v>3</v>
      </c>
      <c r="B10" s="695">
        <f t="shared" ref="B10:B11" si="0">C10/C$7</f>
        <v>0.2045936203742279</v>
      </c>
      <c r="C10" s="696">
        <f t="shared" ref="C10:C11" si="1">L10+O10+R10+U10+X10</f>
        <v>10165500</v>
      </c>
      <c r="D10" s="624"/>
      <c r="E10" s="695">
        <f t="shared" ref="E10:E11" si="2">F10/F$7</f>
        <v>0.16585762471723783</v>
      </c>
      <c r="F10" s="696">
        <f>AA10+AD10+AG10+AJ10</f>
        <v>2060300</v>
      </c>
      <c r="G10" s="624"/>
      <c r="H10" s="695">
        <f t="shared" ref="H10:H11" si="3">I10/I$7</f>
        <v>0.19684615929568303</v>
      </c>
      <c r="I10" s="696">
        <f>C10+F10</f>
        <v>12225800</v>
      </c>
      <c r="J10" s="624"/>
      <c r="K10" s="695">
        <f>'Outcome %''s'!C11</f>
        <v>0.19397671606062339</v>
      </c>
      <c r="L10" s="696">
        <f>'Outcome $''s'!E11</f>
        <v>120500</v>
      </c>
      <c r="M10" s="624"/>
      <c r="N10" s="695">
        <f>'Outcome %''s'!D11</f>
        <v>0.19364822627610942</v>
      </c>
      <c r="O10" s="696">
        <f>'Outcome $''s'!F11</f>
        <v>3006800</v>
      </c>
      <c r="P10" s="624"/>
      <c r="Q10" s="695">
        <f>'Outcome %''s'!E11</f>
        <v>0.23488665002641035</v>
      </c>
      <c r="R10" s="696">
        <f>'Outcome $''s'!G11</f>
        <v>3938800</v>
      </c>
      <c r="S10" s="624"/>
      <c r="T10" s="695">
        <f>'Outcome %''s'!F11</f>
        <v>0.18418801224912001</v>
      </c>
      <c r="U10" s="696">
        <f>'Outcome $''s'!H11</f>
        <v>1544300</v>
      </c>
      <c r="V10" s="624"/>
      <c r="W10" s="695">
        <f>'Outcome %''s'!G11</f>
        <v>0.18547213810681179</v>
      </c>
      <c r="X10" s="696">
        <f>'Outcome $''s'!I11</f>
        <v>1555100</v>
      </c>
      <c r="Y10" s="624"/>
      <c r="Z10" s="695">
        <f>'Outcome %''s'!H11</f>
        <v>0.30000707802053689</v>
      </c>
      <c r="AA10" s="696">
        <f>'Outcome $''s'!J11</f>
        <v>2060300</v>
      </c>
      <c r="AB10" s="624"/>
      <c r="AC10" s="695"/>
      <c r="AD10" s="696"/>
      <c r="AE10" s="624"/>
      <c r="AF10" s="695"/>
      <c r="AG10" s="696"/>
      <c r="AH10" s="624"/>
      <c r="AI10" s="695"/>
      <c r="AJ10" s="696"/>
    </row>
    <row r="11" spans="1:36" ht="13.5" thickBot="1" x14ac:dyDescent="0.25">
      <c r="A11" s="9" t="s">
        <v>4</v>
      </c>
      <c r="B11" s="229">
        <f t="shared" si="0"/>
        <v>0.3314253627257413</v>
      </c>
      <c r="C11" s="253">
        <f t="shared" si="1"/>
        <v>16467300</v>
      </c>
      <c r="E11" s="229">
        <f t="shared" si="2"/>
        <v>0.28762447573276662</v>
      </c>
      <c r="F11" s="253">
        <f>AA11+AD11+AG11+AJ11</f>
        <v>3572900</v>
      </c>
      <c r="H11" s="229">
        <f t="shared" si="3"/>
        <v>0.32266488912932872</v>
      </c>
      <c r="I11" s="253">
        <f>C11+F11</f>
        <v>20040200</v>
      </c>
      <c r="K11" s="229">
        <f>'Outcome %''s'!C12</f>
        <v>0.310638488659229</v>
      </c>
      <c r="L11" s="253">
        <f>'Outcome $''s'!E12</f>
        <v>192900</v>
      </c>
      <c r="N11" s="229">
        <f>'Outcome %''s'!D12</f>
        <v>0.30782779062654891</v>
      </c>
      <c r="O11" s="253">
        <f>'Outcome $''s'!F12</f>
        <v>4779600</v>
      </c>
      <c r="Q11" s="229">
        <f>'Outcome %''s'!E12</f>
        <v>0.38473946737986775</v>
      </c>
      <c r="R11" s="253">
        <f>'Outcome $''s'!G12</f>
        <v>6451700</v>
      </c>
      <c r="T11" s="229">
        <f>'Outcome %''s'!F12</f>
        <v>0.27918101135652773</v>
      </c>
      <c r="U11" s="253">
        <f>'Outcome $''s'!H12</f>
        <v>2340800</v>
      </c>
      <c r="W11" s="229">
        <f>'Outcome %''s'!G12</f>
        <v>0.32229794137857648</v>
      </c>
      <c r="X11" s="253">
        <f>'Outcome $''s'!I12</f>
        <v>2702300</v>
      </c>
      <c r="Z11" s="229">
        <f>'Outcome %''s'!H12</f>
        <v>0.52027589864390988</v>
      </c>
      <c r="AA11" s="253">
        <f>'Outcome $''s'!J12</f>
        <v>3572900</v>
      </c>
      <c r="AC11" s="229"/>
      <c r="AD11" s="253"/>
      <c r="AF11" s="229"/>
      <c r="AG11" s="253"/>
      <c r="AI11" s="229"/>
      <c r="AJ11" s="253"/>
    </row>
    <row r="12" spans="1:36" x14ac:dyDescent="0.2">
      <c r="A12" s="7" t="s">
        <v>5</v>
      </c>
      <c r="B12" s="232">
        <f>SUM(B9:B11)</f>
        <v>0.56899185489762771</v>
      </c>
      <c r="C12" s="254">
        <f t="shared" ref="C12" si="4">SUM(C9:C11)</f>
        <v>28271100</v>
      </c>
      <c r="E12" s="232">
        <f>SUM(E9:E11)</f>
        <v>0.55283728194105675</v>
      </c>
      <c r="F12" s="254">
        <f t="shared" ref="F12" si="5">SUM(F9:F11)</f>
        <v>6867400</v>
      </c>
      <c r="H12" s="232">
        <f>SUM(H9:H11)</f>
        <v>0.56576083106310904</v>
      </c>
      <c r="I12" s="254">
        <f t="shared" ref="I12" si="6">SUM(I9:I11)</f>
        <v>35138500</v>
      </c>
      <c r="K12" s="232">
        <f>SUM(K9:K11)</f>
        <v>0.54979221560701885</v>
      </c>
      <c r="L12" s="254">
        <f t="shared" ref="L12" si="7">SUM(L9:L11)</f>
        <v>341500</v>
      </c>
      <c r="N12" s="232">
        <f>SUM(N9:N11)</f>
        <v>0.53347559244872778</v>
      </c>
      <c r="O12" s="254">
        <f t="shared" ref="O12" si="8">SUM(O9:O11)</f>
        <v>8283300</v>
      </c>
      <c r="Q12" s="232">
        <f>SUM(Q9:Q11)</f>
        <v>0.65265088316034725</v>
      </c>
      <c r="R12" s="254">
        <f t="shared" ref="R12" si="9">SUM(R9:R11)</f>
        <v>10944300</v>
      </c>
      <c r="T12" s="232">
        <f>SUM(T9:T11)</f>
        <v>0.51391785077730767</v>
      </c>
      <c r="U12" s="254">
        <f t="shared" ref="U12" si="10">SUM(U9:U11)</f>
        <v>4308900</v>
      </c>
      <c r="W12" s="232">
        <f>SUM(W9:W11)</f>
        <v>0.52395514356201645</v>
      </c>
      <c r="X12" s="254">
        <f t="shared" ref="X12" si="11">SUM(X9:X11)</f>
        <v>4393100</v>
      </c>
      <c r="Z12" s="232">
        <f>SUM(Z9:Z11)</f>
        <v>1</v>
      </c>
      <c r="AA12" s="254">
        <f t="shared" ref="AA12" si="12">SUM(AA9:AA11)</f>
        <v>6867400</v>
      </c>
      <c r="AC12" s="232"/>
      <c r="AD12" s="254"/>
      <c r="AF12" s="232"/>
      <c r="AG12" s="254"/>
      <c r="AI12" s="232"/>
      <c r="AJ12" s="254"/>
    </row>
    <row r="13" spans="1:36" ht="15" x14ac:dyDescent="0.25">
      <c r="A13" s="8"/>
      <c r="B13" s="231"/>
      <c r="C13" s="255"/>
      <c r="E13" s="231"/>
      <c r="F13" s="255"/>
      <c r="H13" s="231"/>
      <c r="I13" s="255"/>
      <c r="K13" s="231"/>
      <c r="L13" s="255"/>
      <c r="N13" s="231"/>
      <c r="O13" s="255"/>
      <c r="Q13" s="231"/>
      <c r="R13" s="255"/>
      <c r="T13" s="231"/>
      <c r="U13" s="255"/>
      <c r="W13" s="231"/>
      <c r="X13" s="255"/>
      <c r="Z13" s="231"/>
      <c r="AA13" s="255"/>
      <c r="AC13" s="231"/>
      <c r="AD13" s="255"/>
      <c r="AF13" s="231"/>
      <c r="AG13" s="255"/>
      <c r="AI13" s="231"/>
      <c r="AJ13" s="255"/>
    </row>
    <row r="14" spans="1:36" x14ac:dyDescent="0.2">
      <c r="A14" s="623" t="s">
        <v>6</v>
      </c>
      <c r="B14" s="695">
        <f t="shared" ref="B14:B17" si="13">C14/C$7</f>
        <v>4.5994569931751814E-2</v>
      </c>
      <c r="C14" s="696">
        <f t="shared" ref="C14:C17" si="14">L14+O14+R14+U14+X14</f>
        <v>2285300</v>
      </c>
      <c r="D14" s="624"/>
      <c r="E14" s="695">
        <f t="shared" ref="E14:E17" si="15">F14/F$7</f>
        <v>4.5684707094613634E-2</v>
      </c>
      <c r="F14" s="696">
        <f>AA14+AD14+AG14+AJ14</f>
        <v>567500</v>
      </c>
      <c r="G14" s="624"/>
      <c r="H14" s="695">
        <f t="shared" ref="H14:H17" si="16">I14/I$7</f>
        <v>4.5932595268916923E-2</v>
      </c>
      <c r="I14" s="696">
        <f>C14+F14</f>
        <v>2852800</v>
      </c>
      <c r="J14" s="624"/>
      <c r="K14" s="695">
        <f>'Outcome %''s'!C15</f>
        <v>4.5229400407685721E-2</v>
      </c>
      <c r="L14" s="696">
        <f>'Outcome $''s'!E15</f>
        <v>28100</v>
      </c>
      <c r="M14" s="624"/>
      <c r="N14" s="695">
        <f>'Outcome %''s'!D15</f>
        <v>4.8197919809519436E-2</v>
      </c>
      <c r="O14" s="696">
        <f>'Outcome $''s'!F15</f>
        <v>748400</v>
      </c>
      <c r="P14" s="624"/>
      <c r="Q14" s="695">
        <f>'Outcome %''s'!E15</f>
        <v>4.7560450506548411E-2</v>
      </c>
      <c r="R14" s="696">
        <f>'Outcome $''s'!G15</f>
        <v>797500</v>
      </c>
      <c r="S14" s="624"/>
      <c r="T14" s="695">
        <f>'Outcome %''s'!F15</f>
        <v>3.1020112372947533E-2</v>
      </c>
      <c r="U14" s="696">
        <f>'Outcome $''s'!H15</f>
        <v>260100</v>
      </c>
      <c r="V14" s="624"/>
      <c r="W14" s="695">
        <f>'Outcome %''s'!G15</f>
        <v>5.3814606209625561E-2</v>
      </c>
      <c r="X14" s="696">
        <f>'Outcome $''s'!I15</f>
        <v>451200</v>
      </c>
      <c r="Y14" s="624"/>
      <c r="Z14" s="695"/>
      <c r="AA14" s="696"/>
      <c r="AB14" s="624"/>
      <c r="AC14" s="695">
        <f>'Outcome %''s'!I15</f>
        <v>6.3079096045197736E-2</v>
      </c>
      <c r="AD14" s="696">
        <f>'Outcome $''s'!K15</f>
        <v>195200</v>
      </c>
      <c r="AE14" s="624"/>
      <c r="AF14" s="695">
        <f>'Outcome %''s'!J15</f>
        <v>0.46981250560688975</v>
      </c>
      <c r="AG14" s="696">
        <f>'Outcome $''s'!L15</f>
        <v>183100</v>
      </c>
      <c r="AH14" s="624"/>
      <c r="AI14" s="695">
        <f>'Outcome %''s'!K15</f>
        <v>9.1365405026582164E-2</v>
      </c>
      <c r="AJ14" s="696">
        <f>'Outcome $''s'!M15</f>
        <v>189200</v>
      </c>
    </row>
    <row r="15" spans="1:36" x14ac:dyDescent="0.2">
      <c r="A15" s="623" t="s">
        <v>7</v>
      </c>
      <c r="B15" s="695">
        <f t="shared" si="13"/>
        <v>5.2382648738183366E-2</v>
      </c>
      <c r="C15" s="696">
        <f t="shared" si="14"/>
        <v>2602700</v>
      </c>
      <c r="D15" s="624"/>
      <c r="E15" s="695">
        <f t="shared" si="15"/>
        <v>1.4852561161156326E-2</v>
      </c>
      <c r="F15" s="696">
        <f>AA15+AD15+AG15+AJ15</f>
        <v>184500</v>
      </c>
      <c r="G15" s="624"/>
      <c r="H15" s="695">
        <f t="shared" si="16"/>
        <v>4.4876377430428091E-2</v>
      </c>
      <c r="I15" s="696">
        <f>C15+F15</f>
        <v>2787200</v>
      </c>
      <c r="J15" s="624"/>
      <c r="K15" s="695">
        <f>'Outcome %''s'!C16</f>
        <v>4.6305766920172825E-2</v>
      </c>
      <c r="L15" s="696">
        <f>'Outcome $''s'!E16</f>
        <v>28800</v>
      </c>
      <c r="M15" s="624"/>
      <c r="N15" s="695">
        <f>'Outcome %''s'!D16</f>
        <v>4.4277049415835684E-2</v>
      </c>
      <c r="O15" s="696">
        <f>'Outcome $''s'!F16</f>
        <v>687500</v>
      </c>
      <c r="P15" s="624"/>
      <c r="Q15" s="695">
        <f>'Outcome %''s'!E16</f>
        <v>5.5734534868000764E-2</v>
      </c>
      <c r="R15" s="696">
        <f>'Outcome $''s'!G16</f>
        <v>934600</v>
      </c>
      <c r="S15" s="624"/>
      <c r="T15" s="695">
        <f>'Outcome %''s'!F16</f>
        <v>5.4992937080584649E-2</v>
      </c>
      <c r="U15" s="696">
        <f>'Outcome $''s'!H16</f>
        <v>461100</v>
      </c>
      <c r="V15" s="624"/>
      <c r="W15" s="695">
        <f>'Outcome %''s'!G16</f>
        <v>5.8527730371559748E-2</v>
      </c>
      <c r="X15" s="696">
        <f>'Outcome $''s'!I16</f>
        <v>490700</v>
      </c>
      <c r="Y15" s="624"/>
      <c r="Z15" s="695"/>
      <c r="AA15" s="696"/>
      <c r="AB15" s="624"/>
      <c r="AC15" s="695">
        <f>'Outcome %''s'!I16</f>
        <v>2.6224105461393598E-2</v>
      </c>
      <c r="AD15" s="696">
        <f>'Outcome $''s'!K16</f>
        <v>81100</v>
      </c>
      <c r="AE15" s="624"/>
      <c r="AF15" s="695">
        <f>'Outcome %''s'!J16</f>
        <v>0.180586704943034</v>
      </c>
      <c r="AG15" s="696">
        <f>'Outcome $''s'!L16</f>
        <v>70400</v>
      </c>
      <c r="AH15" s="624"/>
      <c r="AI15" s="695">
        <f>'Outcome %''s'!K16</f>
        <v>1.5950704084320914E-2</v>
      </c>
      <c r="AJ15" s="696">
        <f>'Outcome $''s'!M16</f>
        <v>33000</v>
      </c>
    </row>
    <row r="16" spans="1:36" x14ac:dyDescent="0.2">
      <c r="A16" s="623" t="s">
        <v>8</v>
      </c>
      <c r="B16" s="695">
        <f t="shared" si="13"/>
        <v>1.0014833062634973E-2</v>
      </c>
      <c r="C16" s="696">
        <f t="shared" si="14"/>
        <v>497600</v>
      </c>
      <c r="D16" s="624"/>
      <c r="E16" s="695">
        <f t="shared" si="15"/>
        <v>1.8539538403329548E-2</v>
      </c>
      <c r="F16" s="696">
        <f>AA16+AD16+AG16+AJ16</f>
        <v>230300</v>
      </c>
      <c r="G16" s="624"/>
      <c r="H16" s="695">
        <f t="shared" si="16"/>
        <v>1.1719831777988163E-2</v>
      </c>
      <c r="I16" s="696">
        <f>C16+F16</f>
        <v>727900</v>
      </c>
      <c r="J16" s="624"/>
      <c r="K16" s="695">
        <f>'Outcome %''s'!C17</f>
        <v>1.7825082722888668E-2</v>
      </c>
      <c r="L16" s="696">
        <f>'Outcome $''s'!E17</f>
        <v>11100</v>
      </c>
      <c r="M16" s="624"/>
      <c r="N16" s="695">
        <f>'Outcome %''s'!D17</f>
        <v>1.044044561212509E-2</v>
      </c>
      <c r="O16" s="696">
        <f>'Outcome $''s'!F17</f>
        <v>162100</v>
      </c>
      <c r="P16" s="624"/>
      <c r="Q16" s="695">
        <f>'Outcome %''s'!E17</f>
        <v>5.5483266184459482E-3</v>
      </c>
      <c r="R16" s="696">
        <f>'Outcome $''s'!G17</f>
        <v>93000</v>
      </c>
      <c r="S16" s="624"/>
      <c r="T16" s="695">
        <f>'Outcome %''s'!F17</f>
        <v>1.3612709507351731E-2</v>
      </c>
      <c r="U16" s="696">
        <f>'Outcome $''s'!H17</f>
        <v>114100</v>
      </c>
      <c r="V16" s="624"/>
      <c r="W16" s="695">
        <f>'Outcome %''s'!G17</f>
        <v>1.3984843824755528E-2</v>
      </c>
      <c r="X16" s="696">
        <f>'Outcome $''s'!I17</f>
        <v>117300</v>
      </c>
      <c r="Y16" s="624"/>
      <c r="Z16" s="695"/>
      <c r="AA16" s="696"/>
      <c r="AB16" s="624"/>
      <c r="AC16" s="695">
        <f>'Outcome %''s'!I17</f>
        <v>2.025423728813559E-2</v>
      </c>
      <c r="AD16" s="696">
        <f>'Outcome $''s'!K17</f>
        <v>62700</v>
      </c>
      <c r="AE16" s="624"/>
      <c r="AF16" s="695">
        <f>'Outcome %''s'!J17</f>
        <v>0.1342065129631291</v>
      </c>
      <c r="AG16" s="696">
        <f>'Outcome $''s'!L17</f>
        <v>52300</v>
      </c>
      <c r="AH16" s="624"/>
      <c r="AI16" s="695">
        <f>'Outcome %''s'!K17</f>
        <v>5.5677045628549679E-2</v>
      </c>
      <c r="AJ16" s="696">
        <f>'Outcome $''s'!M17</f>
        <v>115300</v>
      </c>
    </row>
    <row r="17" spans="1:36" ht="13.5" thickBot="1" x14ac:dyDescent="0.25">
      <c r="A17" s="9" t="s">
        <v>9</v>
      </c>
      <c r="B17" s="229">
        <f t="shared" si="13"/>
        <v>2.7307326164355165E-2</v>
      </c>
      <c r="C17" s="253">
        <f t="shared" si="14"/>
        <v>1356800</v>
      </c>
      <c r="E17" s="229">
        <f t="shared" si="15"/>
        <v>4.3100602957631962E-2</v>
      </c>
      <c r="F17" s="253">
        <f>AA17+AD17+AG17+AJ17</f>
        <v>535400</v>
      </c>
      <c r="H17" s="229">
        <f t="shared" si="16"/>
        <v>3.0466088322996566E-2</v>
      </c>
      <c r="I17" s="253">
        <f>C17+F17</f>
        <v>1892200</v>
      </c>
      <c r="K17" s="229">
        <f>'Outcome %''s'!C18</f>
        <v>2.8087680678153603E-2</v>
      </c>
      <c r="L17" s="253">
        <f>'Outcome $''s'!E18</f>
        <v>17400</v>
      </c>
      <c r="N17" s="229">
        <f>'Outcome %''s'!D18</f>
        <v>2.7655439735453067E-2</v>
      </c>
      <c r="O17" s="253">
        <f>'Outcome $''s'!F18</f>
        <v>429400</v>
      </c>
      <c r="Q17" s="229">
        <f>'Outcome %''s'!E18</f>
        <v>2.5440954208554866E-2</v>
      </c>
      <c r="R17" s="253">
        <f>'Outcome $''s'!G18</f>
        <v>426600</v>
      </c>
      <c r="T17" s="229">
        <f>'Outcome %''s'!F18</f>
        <v>2.3310259200642121E-2</v>
      </c>
      <c r="U17" s="253">
        <f>'Outcome $''s'!H18</f>
        <v>195400</v>
      </c>
      <c r="W17" s="229">
        <f>'Outcome %''s'!G18</f>
        <v>3.4343994917700738E-2</v>
      </c>
      <c r="X17" s="253">
        <f>'Outcome $''s'!I18</f>
        <v>288000</v>
      </c>
      <c r="Z17" s="229"/>
      <c r="AA17" s="253"/>
      <c r="AC17" s="229">
        <f>'Outcome %''s'!I18</f>
        <v>4.2693032015065913E-2</v>
      </c>
      <c r="AD17" s="253">
        <f>'Outcome $''s'!K18</f>
        <v>132100</v>
      </c>
      <c r="AF17" s="229">
        <f>'Outcome %''s'!J18</f>
        <v>0.21539427648694717</v>
      </c>
      <c r="AG17" s="253">
        <f>'Outcome $''s'!L18</f>
        <v>83900</v>
      </c>
      <c r="AI17" s="229">
        <f>'Outcome %''s'!K18</f>
        <v>0.15429515323014162</v>
      </c>
      <c r="AJ17" s="253">
        <f>'Outcome $''s'!M18</f>
        <v>319400</v>
      </c>
    </row>
    <row r="18" spans="1:36" x14ac:dyDescent="0.2">
      <c r="A18" s="7" t="s">
        <v>10</v>
      </c>
      <c r="B18" s="232">
        <f>SUM(B14:B17)</f>
        <v>0.13569937789692532</v>
      </c>
      <c r="C18" s="254">
        <f>SUM(C14:C17)</f>
        <v>6742400</v>
      </c>
      <c r="E18" s="232">
        <f>SUM(E14:E17)</f>
        <v>0.12217740961673147</v>
      </c>
      <c r="F18" s="254">
        <f>SUM(F14:F17)</f>
        <v>1517700</v>
      </c>
      <c r="H18" s="232">
        <f>SUM(H14:H17)</f>
        <v>0.13299489280032975</v>
      </c>
      <c r="I18" s="254">
        <f>SUM(I14:I17)</f>
        <v>8260100</v>
      </c>
      <c r="K18" s="232">
        <f>SUM(K14:K17)</f>
        <v>0.13744793072890082</v>
      </c>
      <c r="L18" s="254">
        <f>SUM(L14:L17)</f>
        <v>85400</v>
      </c>
      <c r="N18" s="232">
        <f>SUM(N14:N17)</f>
        <v>0.13057085457293327</v>
      </c>
      <c r="O18" s="254">
        <f>SUM(O14:O17)</f>
        <v>2027400</v>
      </c>
      <c r="Q18" s="232">
        <f>SUM(Q14:Q17)</f>
        <v>0.13428426620154998</v>
      </c>
      <c r="R18" s="254">
        <f>SUM(R14:R17)</f>
        <v>2251700</v>
      </c>
      <c r="T18" s="232">
        <f>SUM(T14:T17)</f>
        <v>0.12293601816152602</v>
      </c>
      <c r="U18" s="254">
        <f>SUM(U14:U17)</f>
        <v>1030700</v>
      </c>
      <c r="W18" s="232">
        <f>SUM(W14:W17)</f>
        <v>0.16067117532364159</v>
      </c>
      <c r="X18" s="254">
        <f>SUM(X14:X17)</f>
        <v>1347200</v>
      </c>
      <c r="Z18" s="232"/>
      <c r="AA18" s="254"/>
      <c r="AC18" s="232">
        <f>SUM(AC14:AC17)</f>
        <v>0.15225047080979284</v>
      </c>
      <c r="AD18" s="254">
        <f>SUM(AD14:AD17)</f>
        <v>471100</v>
      </c>
      <c r="AF18" s="232">
        <f>SUM(AF14:AF17)</f>
        <v>1</v>
      </c>
      <c r="AG18" s="254">
        <f>SUM(AG14:AG17)</f>
        <v>389700</v>
      </c>
      <c r="AI18" s="232">
        <f>SUM(AI14:AI17)</f>
        <v>0.3172883079695944</v>
      </c>
      <c r="AJ18" s="254">
        <f>SUM(AJ14:AJ17)</f>
        <v>656900</v>
      </c>
    </row>
    <row r="19" spans="1:36" ht="15" x14ac:dyDescent="0.25">
      <c r="A19" s="8"/>
      <c r="B19" s="231"/>
      <c r="C19" s="255"/>
      <c r="E19" s="231"/>
      <c r="F19" s="255"/>
      <c r="H19" s="231"/>
      <c r="I19" s="255"/>
      <c r="K19" s="231"/>
      <c r="L19" s="255"/>
      <c r="N19" s="231"/>
      <c r="O19" s="255"/>
      <c r="Q19" s="231"/>
      <c r="R19" s="255"/>
      <c r="T19" s="231"/>
      <c r="U19" s="255"/>
      <c r="W19" s="231"/>
      <c r="X19" s="255"/>
      <c r="Z19" s="231"/>
      <c r="AA19" s="255"/>
      <c r="AC19" s="231"/>
      <c r="AD19" s="255"/>
      <c r="AF19" s="231"/>
      <c r="AG19" s="255"/>
      <c r="AI19" s="231"/>
      <c r="AJ19" s="255"/>
    </row>
    <row r="20" spans="1:36" x14ac:dyDescent="0.2">
      <c r="A20" s="623" t="s">
        <v>11</v>
      </c>
      <c r="B20" s="695">
        <f t="shared" ref="B20:B36" si="17">C20/C$7</f>
        <v>1.7809738298082169E-2</v>
      </c>
      <c r="C20" s="696">
        <f t="shared" ref="C20:C36" si="18">L20+O20+R20+U20+X20</f>
        <v>884900</v>
      </c>
      <c r="D20" s="624"/>
      <c r="E20" s="695">
        <f t="shared" ref="E20:E36" si="19">F20/F$7</f>
        <v>2.0286425000603764E-2</v>
      </c>
      <c r="F20" s="696">
        <f t="shared" ref="F20:F36" si="20">AA20+AD20+AG20+AJ20</f>
        <v>252000</v>
      </c>
      <c r="G20" s="624"/>
      <c r="H20" s="695">
        <f t="shared" ref="H20:H36" si="21">I20/I$7</f>
        <v>1.8305092386859106E-2</v>
      </c>
      <c r="I20" s="696">
        <f t="shared" ref="I20:I36" si="22">C20+F20</f>
        <v>1136900</v>
      </c>
      <c r="J20" s="624"/>
      <c r="K20" s="695">
        <f>'Outcome %''s'!C21</f>
        <v>1.9694025492510762E-2</v>
      </c>
      <c r="L20" s="696">
        <f>'Outcome $''s'!E21</f>
        <v>12200</v>
      </c>
      <c r="M20" s="624"/>
      <c r="N20" s="695">
        <f>'Outcome %''s'!D21</f>
        <v>1.8433058510244588E-2</v>
      </c>
      <c r="O20" s="696">
        <f>'Outcome $''s'!F21</f>
        <v>286200</v>
      </c>
      <c r="P20" s="624"/>
      <c r="Q20" s="695">
        <f>'Outcome %''s'!E21</f>
        <v>1.1291386466636388E-2</v>
      </c>
      <c r="R20" s="696">
        <f>'Outcome $''s'!G21</f>
        <v>189300</v>
      </c>
      <c r="S20" s="624"/>
      <c r="T20" s="695">
        <f>'Outcome %''s'!F21</f>
        <v>3.2194660317165932E-2</v>
      </c>
      <c r="U20" s="696">
        <f>'Outcome $''s'!H21</f>
        <v>269900</v>
      </c>
      <c r="V20" s="624"/>
      <c r="W20" s="695">
        <f>'Outcome %''s'!G21</f>
        <v>1.5182440947869953E-2</v>
      </c>
      <c r="X20" s="696">
        <f>'Outcome $''s'!I21</f>
        <v>127300</v>
      </c>
      <c r="Y20" s="624"/>
      <c r="Z20" s="695"/>
      <c r="AA20" s="696"/>
      <c r="AB20" s="624"/>
      <c r="AC20" s="695">
        <f>'Outcome %''s'!I21</f>
        <v>4.2033898305084742E-2</v>
      </c>
      <c r="AD20" s="696">
        <f>'Outcome $''s'!K21</f>
        <v>130100</v>
      </c>
      <c r="AE20" s="624"/>
      <c r="AF20" s="695"/>
      <c r="AG20" s="696"/>
      <c r="AH20" s="624"/>
      <c r="AI20" s="695">
        <f>'Outcome %''s'!K21</f>
        <v>5.8862417073059087E-2</v>
      </c>
      <c r="AJ20" s="696">
        <f>'Outcome $''s'!M21</f>
        <v>121900</v>
      </c>
    </row>
    <row r="21" spans="1:36" x14ac:dyDescent="0.2">
      <c r="A21" s="623" t="s">
        <v>12</v>
      </c>
      <c r="B21" s="695">
        <f t="shared" si="17"/>
        <v>2.4513799578555861E-3</v>
      </c>
      <c r="C21" s="696">
        <f t="shared" si="18"/>
        <v>121800</v>
      </c>
      <c r="D21" s="624"/>
      <c r="E21" s="695">
        <f t="shared" si="19"/>
        <v>4.6288469743441122E-3</v>
      </c>
      <c r="F21" s="696">
        <f t="shared" si="20"/>
        <v>57500</v>
      </c>
      <c r="G21" s="624"/>
      <c r="H21" s="695">
        <f t="shared" si="21"/>
        <v>2.8868880859915891E-3</v>
      </c>
      <c r="I21" s="696">
        <f t="shared" si="22"/>
        <v>179300</v>
      </c>
      <c r="J21" s="624"/>
      <c r="K21" s="695">
        <f>'Outcome %''s'!C22</f>
        <v>3.4953171323257462E-3</v>
      </c>
      <c r="L21" s="696">
        <f>'Outcome $''s'!E22</f>
        <v>2200</v>
      </c>
      <c r="M21" s="624"/>
      <c r="N21" s="695">
        <f>'Outcome %''s'!D22</f>
        <v>3.4281205958434932E-3</v>
      </c>
      <c r="O21" s="696">
        <f>'Outcome $''s'!F22</f>
        <v>53200</v>
      </c>
      <c r="P21" s="624"/>
      <c r="Q21" s="695">
        <f>'Outcome %''s'!E22</f>
        <v>9.8465915362740131E-4</v>
      </c>
      <c r="R21" s="696">
        <f>'Outcome $''s'!G22</f>
        <v>16500</v>
      </c>
      <c r="S21" s="624"/>
      <c r="T21" s="695">
        <f>'Outcome %''s'!F22</f>
        <v>3.7946933582440664E-3</v>
      </c>
      <c r="U21" s="696">
        <f>'Outcome $''s'!H22</f>
        <v>31800</v>
      </c>
      <c r="V21" s="624"/>
      <c r="W21" s="695">
        <f>'Outcome %''s'!G22</f>
        <v>2.1634012546583141E-3</v>
      </c>
      <c r="X21" s="696">
        <f>'Outcome $''s'!I22</f>
        <v>18100</v>
      </c>
      <c r="Y21" s="624"/>
      <c r="Z21" s="695"/>
      <c r="AA21" s="696"/>
      <c r="AB21" s="624"/>
      <c r="AC21" s="695">
        <f>'Outcome %''s'!I22</f>
        <v>7.1939736346516014E-3</v>
      </c>
      <c r="AD21" s="696">
        <f>'Outcome $''s'!K22</f>
        <v>22300</v>
      </c>
      <c r="AE21" s="624"/>
      <c r="AF21" s="695"/>
      <c r="AG21" s="696"/>
      <c r="AH21" s="624"/>
      <c r="AI21" s="695">
        <f>'Outcome %''s'!K22</f>
        <v>1.7001990139178844E-2</v>
      </c>
      <c r="AJ21" s="696">
        <f>'Outcome $''s'!M22</f>
        <v>35200</v>
      </c>
    </row>
    <row r="22" spans="1:36" x14ac:dyDescent="0.2">
      <c r="A22" s="623" t="s">
        <v>13</v>
      </c>
      <c r="B22" s="695">
        <f t="shared" si="17"/>
        <v>7.9176754960622944E-3</v>
      </c>
      <c r="C22" s="696">
        <f t="shared" si="18"/>
        <v>393400</v>
      </c>
      <c r="D22" s="624"/>
      <c r="E22" s="695">
        <f t="shared" si="19"/>
        <v>1.1390988641212033E-2</v>
      </c>
      <c r="F22" s="696">
        <f t="shared" si="20"/>
        <v>141500</v>
      </c>
      <c r="G22" s="624"/>
      <c r="H22" s="695">
        <f t="shared" si="21"/>
        <v>8.612361612921924E-3</v>
      </c>
      <c r="I22" s="696">
        <f t="shared" si="22"/>
        <v>534900</v>
      </c>
      <c r="J22" s="624"/>
      <c r="K22" s="695">
        <f>'Outcome %''s'!C23</f>
        <v>1.2967145365646008E-2</v>
      </c>
      <c r="L22" s="696">
        <f>'Outcome $''s'!E23</f>
        <v>8100</v>
      </c>
      <c r="M22" s="624"/>
      <c r="N22" s="695">
        <f>'Outcome %''s'!D23</f>
        <v>1.1417240805089433E-2</v>
      </c>
      <c r="O22" s="696">
        <f>'Outcome $''s'!F23</f>
        <v>177300</v>
      </c>
      <c r="P22" s="624"/>
      <c r="Q22" s="695">
        <f>'Outcome %''s'!E23</f>
        <v>5.4368261401245045E-3</v>
      </c>
      <c r="R22" s="696">
        <f>'Outcome $''s'!G23</f>
        <v>91200</v>
      </c>
      <c r="S22" s="624"/>
      <c r="T22" s="695">
        <f>'Outcome %''s'!F23</f>
        <v>4.6078419350106528E-3</v>
      </c>
      <c r="U22" s="696">
        <f>'Outcome $''s'!H23</f>
        <v>38600</v>
      </c>
      <c r="V22" s="624"/>
      <c r="W22" s="695">
        <f>'Outcome %''s'!G23</f>
        <v>9.329667910713978E-3</v>
      </c>
      <c r="X22" s="696">
        <f>'Outcome $''s'!I23</f>
        <v>78200</v>
      </c>
      <c r="Y22" s="624"/>
      <c r="Z22" s="695"/>
      <c r="AA22" s="696"/>
      <c r="AB22" s="624"/>
      <c r="AC22" s="695">
        <f>'Outcome %''s'!I23</f>
        <v>2.4679849340866294E-2</v>
      </c>
      <c r="AD22" s="696">
        <f>'Outcome $''s'!K23</f>
        <v>76400</v>
      </c>
      <c r="AE22" s="624"/>
      <c r="AF22" s="695"/>
      <c r="AG22" s="696"/>
      <c r="AH22" s="624"/>
      <c r="AI22" s="695">
        <f>'Outcome %''s'!K23</f>
        <v>3.1433453040252003E-2</v>
      </c>
      <c r="AJ22" s="696">
        <f>'Outcome $''s'!M23</f>
        <v>65100</v>
      </c>
    </row>
    <row r="23" spans="1:36" x14ac:dyDescent="0.2">
      <c r="A23" s="623" t="s">
        <v>14</v>
      </c>
      <c r="B23" s="695">
        <f t="shared" si="17"/>
        <v>4.2285297959397256E-3</v>
      </c>
      <c r="C23" s="696">
        <f t="shared" si="18"/>
        <v>210100</v>
      </c>
      <c r="D23" s="624"/>
      <c r="E23" s="695">
        <f t="shared" si="19"/>
        <v>1.106093172651967E-2</v>
      </c>
      <c r="F23" s="696">
        <f t="shared" si="20"/>
        <v>137400</v>
      </c>
      <c r="G23" s="624"/>
      <c r="H23" s="695">
        <f t="shared" si="21"/>
        <v>5.5950563852876587E-3</v>
      </c>
      <c r="I23" s="696">
        <f t="shared" si="22"/>
        <v>347500</v>
      </c>
      <c r="J23" s="624"/>
      <c r="K23" s="695">
        <f>'Outcome %''s'!C24</f>
        <v>6.9952327178632173E-3</v>
      </c>
      <c r="L23" s="696">
        <f>'Outcome $''s'!E24</f>
        <v>4300</v>
      </c>
      <c r="M23" s="624"/>
      <c r="N23" s="695">
        <f>'Outcome %''s'!D24</f>
        <v>7.0840972274862461E-3</v>
      </c>
      <c r="O23" s="696">
        <f>'Outcome $''s'!F24</f>
        <v>110000</v>
      </c>
      <c r="P23" s="624"/>
      <c r="Q23" s="695">
        <f>'Outcome %''s'!E24</f>
        <v>2.4043272156356486E-3</v>
      </c>
      <c r="R23" s="696">
        <f>'Outcome $''s'!G24</f>
        <v>40300</v>
      </c>
      <c r="S23" s="624"/>
      <c r="T23" s="695">
        <f>'Outcome %''s'!F24</f>
        <v>2.680378641934301E-3</v>
      </c>
      <c r="U23" s="696">
        <f>'Outcome $''s'!H24</f>
        <v>22500</v>
      </c>
      <c r="V23" s="624"/>
      <c r="W23" s="695">
        <f>'Outcome %''s'!G24</f>
        <v>3.9404808566990725E-3</v>
      </c>
      <c r="X23" s="696">
        <f>'Outcome $''s'!I24</f>
        <v>33000</v>
      </c>
      <c r="Y23" s="624"/>
      <c r="Z23" s="695"/>
      <c r="AA23" s="696"/>
      <c r="AB23" s="624"/>
      <c r="AC23" s="695">
        <f>'Outcome %''s'!I24</f>
        <v>1.9849340866290019E-2</v>
      </c>
      <c r="AD23" s="696">
        <f>'Outcome $''s'!K24</f>
        <v>61400</v>
      </c>
      <c r="AE23" s="624"/>
      <c r="AF23" s="695"/>
      <c r="AG23" s="696"/>
      <c r="AH23" s="624"/>
      <c r="AI23" s="695">
        <f>'Outcome %''s'!K24</f>
        <v>3.6692919519754223E-2</v>
      </c>
      <c r="AJ23" s="696">
        <f>'Outcome $''s'!M24</f>
        <v>76000</v>
      </c>
    </row>
    <row r="24" spans="1:36" x14ac:dyDescent="0.2">
      <c r="A24" s="623" t="s">
        <v>15</v>
      </c>
      <c r="B24" s="695">
        <f t="shared" si="17"/>
        <v>3.6662017497781078E-2</v>
      </c>
      <c r="C24" s="696">
        <f t="shared" si="18"/>
        <v>1821600</v>
      </c>
      <c r="D24" s="624"/>
      <c r="E24" s="695">
        <f t="shared" si="19"/>
        <v>4.2351937273085873E-2</v>
      </c>
      <c r="F24" s="696">
        <f t="shared" si="20"/>
        <v>526100</v>
      </c>
      <c r="G24" s="624"/>
      <c r="H24" s="695">
        <f t="shared" si="21"/>
        <v>3.7800039930186574E-2</v>
      </c>
      <c r="I24" s="696">
        <f t="shared" si="22"/>
        <v>2347700</v>
      </c>
      <c r="J24" s="624"/>
      <c r="K24" s="695">
        <f>'Outcome %''s'!C25</f>
        <v>3.8045302647198131E-2</v>
      </c>
      <c r="L24" s="696">
        <f>'Outcome $''s'!E25</f>
        <v>23600</v>
      </c>
      <c r="M24" s="624"/>
      <c r="N24" s="695">
        <f>'Outcome %''s'!D25</f>
        <v>4.0334347264945086E-2</v>
      </c>
      <c r="O24" s="696">
        <f>'Outcome $''s'!F25</f>
        <v>626300</v>
      </c>
      <c r="P24" s="624"/>
      <c r="Q24" s="695">
        <f>'Outcome %''s'!E25</f>
        <v>2.7382004788911282E-2</v>
      </c>
      <c r="R24" s="696">
        <f>'Outcome $''s'!G25</f>
        <v>459200</v>
      </c>
      <c r="S24" s="624"/>
      <c r="T24" s="695">
        <f>'Outcome %''s'!F25</f>
        <v>3.6561569340542041E-2</v>
      </c>
      <c r="U24" s="696">
        <f>'Outcome $''s'!H25</f>
        <v>306600</v>
      </c>
      <c r="V24" s="624"/>
      <c r="W24" s="695">
        <f>'Outcome %''s'!G25</f>
        <v>4.8406103072979774E-2</v>
      </c>
      <c r="X24" s="696">
        <f>'Outcome $''s'!I25</f>
        <v>405900</v>
      </c>
      <c r="Y24" s="624"/>
      <c r="Z24" s="695"/>
      <c r="AA24" s="696"/>
      <c r="AB24" s="624"/>
      <c r="AC24" s="695">
        <f>'Outcome %''s'!I25</f>
        <v>0.12943502824858757</v>
      </c>
      <c r="AD24" s="696">
        <f>'Outcome $''s'!K25</f>
        <v>400500</v>
      </c>
      <c r="AE24" s="624"/>
      <c r="AF24" s="695"/>
      <c r="AG24" s="696"/>
      <c r="AH24" s="624"/>
      <c r="AI24" s="695">
        <f>'Outcome %''s'!K25</f>
        <v>6.0644403864891006E-2</v>
      </c>
      <c r="AJ24" s="696">
        <f>'Outcome $''s'!M25</f>
        <v>125600</v>
      </c>
    </row>
    <row r="25" spans="1:36" x14ac:dyDescent="0.2">
      <c r="A25" s="623" t="s">
        <v>16</v>
      </c>
      <c r="B25" s="695">
        <f t="shared" si="17"/>
        <v>3.514047131704313E-3</v>
      </c>
      <c r="C25" s="696">
        <f t="shared" si="18"/>
        <v>174600</v>
      </c>
      <c r="D25" s="624"/>
      <c r="E25" s="695">
        <f t="shared" si="19"/>
        <v>6.488435932732791E-3</v>
      </c>
      <c r="F25" s="696">
        <f t="shared" si="20"/>
        <v>80600</v>
      </c>
      <c r="G25" s="624"/>
      <c r="H25" s="695">
        <f t="shared" si="21"/>
        <v>4.1089450058285192E-3</v>
      </c>
      <c r="I25" s="696">
        <f t="shared" si="22"/>
        <v>255200</v>
      </c>
      <c r="J25" s="624"/>
      <c r="K25" s="695">
        <f>'Outcome %''s'!C26</f>
        <v>5.9485919207804758E-3</v>
      </c>
      <c r="L25" s="696">
        <f>'Outcome $''s'!E26</f>
        <v>3700</v>
      </c>
      <c r="M25" s="624"/>
      <c r="N25" s="695">
        <f>'Outcome %''s'!D26</f>
        <v>4.1752655411283505E-3</v>
      </c>
      <c r="O25" s="696">
        <f>'Outcome $''s'!F26</f>
        <v>64800</v>
      </c>
      <c r="P25" s="624"/>
      <c r="Q25" s="695">
        <f>'Outcome %''s'!E26</f>
        <v>2.4797078206980332E-3</v>
      </c>
      <c r="R25" s="696">
        <f>'Outcome $''s'!G26</f>
        <v>41600</v>
      </c>
      <c r="S25" s="624"/>
      <c r="T25" s="695">
        <f>'Outcome %''s'!F26</f>
        <v>2.5900288000713471E-3</v>
      </c>
      <c r="U25" s="696">
        <f>'Outcome $''s'!H26</f>
        <v>21700</v>
      </c>
      <c r="V25" s="624"/>
      <c r="W25" s="695">
        <f>'Outcome %''s'!G26</f>
        <v>5.0994458145517388E-3</v>
      </c>
      <c r="X25" s="696">
        <f>'Outcome $''s'!I26</f>
        <v>42800</v>
      </c>
      <c r="Y25" s="624"/>
      <c r="Z25" s="695"/>
      <c r="AA25" s="696"/>
      <c r="AB25" s="624"/>
      <c r="AC25" s="695">
        <f>'Outcome %''s'!I26</f>
        <v>1.0263653483992467E-2</v>
      </c>
      <c r="AD25" s="696">
        <f>'Outcome $''s'!K26</f>
        <v>31800</v>
      </c>
      <c r="AE25" s="624"/>
      <c r="AF25" s="695"/>
      <c r="AG25" s="696"/>
      <c r="AH25" s="624"/>
      <c r="AI25" s="695">
        <f>'Outcome %''s'!K26</f>
        <v>2.3554310750765365E-2</v>
      </c>
      <c r="AJ25" s="696">
        <f>'Outcome $''s'!M26</f>
        <v>48800</v>
      </c>
    </row>
    <row r="26" spans="1:36" x14ac:dyDescent="0.2">
      <c r="A26" s="623" t="s">
        <v>17</v>
      </c>
      <c r="B26" s="695">
        <f t="shared" si="17"/>
        <v>8.8092693559391616E-3</v>
      </c>
      <c r="C26" s="696">
        <f t="shared" si="18"/>
        <v>437700</v>
      </c>
      <c r="D26" s="624"/>
      <c r="E26" s="695">
        <f t="shared" si="19"/>
        <v>1.0577921607457677E-2</v>
      </c>
      <c r="F26" s="696">
        <f t="shared" si="20"/>
        <v>131400</v>
      </c>
      <c r="G26" s="624"/>
      <c r="H26" s="695">
        <f t="shared" si="21"/>
        <v>9.163011766524334E-3</v>
      </c>
      <c r="I26" s="696">
        <f t="shared" si="22"/>
        <v>569100</v>
      </c>
      <c r="J26" s="624"/>
      <c r="K26" s="695">
        <f>'Outcome %''s'!C27</f>
        <v>1.5227942041095718E-2</v>
      </c>
      <c r="L26" s="696">
        <f>'Outcome $''s'!E27</f>
        <v>9500</v>
      </c>
      <c r="M26" s="624"/>
      <c r="N26" s="695">
        <f>'Outcome %''s'!D27</f>
        <v>1.3315974166829003E-2</v>
      </c>
      <c r="O26" s="696">
        <f>'Outcome $''s'!F27</f>
        <v>206800</v>
      </c>
      <c r="P26" s="624"/>
      <c r="Q26" s="695">
        <f>'Outcome %''s'!E27</f>
        <v>5.0442188220912489E-3</v>
      </c>
      <c r="R26" s="696">
        <f>'Outcome $''s'!G27</f>
        <v>84600</v>
      </c>
      <c r="S26" s="624"/>
      <c r="T26" s="695">
        <f>'Outcome %''s'!F27</f>
        <v>5.9630895629549608E-3</v>
      </c>
      <c r="U26" s="696">
        <f>'Outcome $''s'!H27</f>
        <v>50000</v>
      </c>
      <c r="V26" s="624"/>
      <c r="W26" s="695">
        <f>'Outcome %''s'!G27</f>
        <v>1.0353420290150503E-2</v>
      </c>
      <c r="X26" s="696">
        <f>'Outcome $''s'!I27</f>
        <v>86800</v>
      </c>
      <c r="Y26" s="624"/>
      <c r="Z26" s="695"/>
      <c r="AA26" s="696"/>
      <c r="AB26" s="624"/>
      <c r="AC26" s="695">
        <f>'Outcome %''s'!I27</f>
        <v>4.213747645951036E-2</v>
      </c>
      <c r="AD26" s="696">
        <f>'Outcome $''s'!K27</f>
        <v>130400</v>
      </c>
      <c r="AE26" s="624"/>
      <c r="AF26" s="695"/>
      <c r="AG26" s="696"/>
      <c r="AH26" s="624"/>
      <c r="AI26" s="695">
        <f>'Outcome %''s'!K27</f>
        <v>4.5998508970678952E-4</v>
      </c>
      <c r="AJ26" s="696">
        <f>'Outcome $''s'!M27</f>
        <v>1000</v>
      </c>
    </row>
    <row r="27" spans="1:36" x14ac:dyDescent="0.2">
      <c r="A27" s="623" t="s">
        <v>18</v>
      </c>
      <c r="B27" s="695">
        <f t="shared" si="17"/>
        <v>1.4893441451667763E-3</v>
      </c>
      <c r="C27" s="696">
        <f t="shared" si="18"/>
        <v>74000</v>
      </c>
      <c r="D27" s="624"/>
      <c r="E27" s="695">
        <f t="shared" si="19"/>
        <v>4.169987361235218E-3</v>
      </c>
      <c r="F27" s="696">
        <f t="shared" si="20"/>
        <v>51800</v>
      </c>
      <c r="G27" s="624"/>
      <c r="H27" s="695">
        <f t="shared" si="21"/>
        <v>2.0254909158825538E-3</v>
      </c>
      <c r="I27" s="696">
        <f t="shared" si="22"/>
        <v>125800</v>
      </c>
      <c r="J27" s="624"/>
      <c r="K27" s="695">
        <f>'Outcome %''s'!C28</f>
        <v>3.1287547191626085E-3</v>
      </c>
      <c r="L27" s="696">
        <f>'Outcome $''s'!E28</f>
        <v>1900</v>
      </c>
      <c r="M27" s="624"/>
      <c r="N27" s="695">
        <f>'Outcome %''s'!D28</f>
        <v>2.4485556291515033E-3</v>
      </c>
      <c r="O27" s="696">
        <f>'Outcome $''s'!F28</f>
        <v>38000</v>
      </c>
      <c r="P27" s="624"/>
      <c r="Q27" s="695">
        <f>'Outcome %''s'!E28</f>
        <v>1.12442735884724E-3</v>
      </c>
      <c r="R27" s="696">
        <f>'Outcome $''s'!G28</f>
        <v>18900</v>
      </c>
      <c r="S27" s="624"/>
      <c r="T27" s="695">
        <f>'Outcome %''s'!F28</f>
        <v>6.9268212094931374E-4</v>
      </c>
      <c r="U27" s="696">
        <f>'Outcome $''s'!H28</f>
        <v>5800</v>
      </c>
      <c r="V27" s="624"/>
      <c r="W27" s="695">
        <f>'Outcome %''s'!G28</f>
        <v>1.1203327925909127E-3</v>
      </c>
      <c r="X27" s="696">
        <f>'Outcome $''s'!I28</f>
        <v>9400</v>
      </c>
      <c r="Y27" s="624"/>
      <c r="Z27" s="695"/>
      <c r="AA27" s="696"/>
      <c r="AB27" s="624"/>
      <c r="AC27" s="695">
        <f>'Outcome %''s'!I28</f>
        <v>8.6534839924670443E-3</v>
      </c>
      <c r="AD27" s="696">
        <f>'Outcome $''s'!K28</f>
        <v>26800</v>
      </c>
      <c r="AE27" s="624"/>
      <c r="AF27" s="695"/>
      <c r="AG27" s="696"/>
      <c r="AH27" s="624"/>
      <c r="AI27" s="695">
        <f>'Outcome %''s'!K28</f>
        <v>1.2054746762370892E-2</v>
      </c>
      <c r="AJ27" s="696">
        <f>'Outcome $''s'!M28</f>
        <v>25000</v>
      </c>
    </row>
    <row r="28" spans="1:36" x14ac:dyDescent="0.2">
      <c r="A28" s="623" t="s">
        <v>19</v>
      </c>
      <c r="B28" s="695">
        <f t="shared" si="17"/>
        <v>3.9044968130047919E-3</v>
      </c>
      <c r="C28" s="696">
        <f t="shared" si="18"/>
        <v>194000</v>
      </c>
      <c r="D28" s="624"/>
      <c r="E28" s="695">
        <f t="shared" si="19"/>
        <v>1.634989253024851E-2</v>
      </c>
      <c r="F28" s="696">
        <f t="shared" si="20"/>
        <v>203100</v>
      </c>
      <c r="G28" s="624"/>
      <c r="H28" s="695">
        <f t="shared" si="21"/>
        <v>6.3936601168279976E-3</v>
      </c>
      <c r="I28" s="696">
        <f t="shared" si="22"/>
        <v>397100</v>
      </c>
      <c r="J28" s="624"/>
      <c r="K28" s="695">
        <f>'Outcome %''s'!C29</f>
        <v>5.7288515494488103E-3</v>
      </c>
      <c r="L28" s="696">
        <f>'Outcome $''s'!E29</f>
        <v>3600</v>
      </c>
      <c r="M28" s="624"/>
      <c r="N28" s="695">
        <f>'Outcome %''s'!D29</f>
        <v>6.6441136973052276E-3</v>
      </c>
      <c r="O28" s="696">
        <f>'Outcome $''s'!F29</f>
        <v>103200</v>
      </c>
      <c r="P28" s="624"/>
      <c r="Q28" s="695">
        <f>'Outcome %''s'!E29</f>
        <v>1.6395281601068693E-3</v>
      </c>
      <c r="R28" s="696">
        <f>'Outcome $''s'!G29</f>
        <v>27500</v>
      </c>
      <c r="S28" s="624"/>
      <c r="T28" s="695">
        <f>'Outcome %''s'!F29</f>
        <v>3.132127851249071E-3</v>
      </c>
      <c r="U28" s="696">
        <f>'Outcome $''s'!H29</f>
        <v>26300</v>
      </c>
      <c r="V28" s="624"/>
      <c r="W28" s="695">
        <f>'Outcome %''s'!G29</f>
        <v>3.9791130219608275E-3</v>
      </c>
      <c r="X28" s="696">
        <f>'Outcome $''s'!I29</f>
        <v>33400</v>
      </c>
      <c r="Y28" s="624"/>
      <c r="Z28" s="695"/>
      <c r="AA28" s="696"/>
      <c r="AB28" s="624"/>
      <c r="AC28" s="695">
        <f>'Outcome %''s'!I29</f>
        <v>1.6478342749529189E-2</v>
      </c>
      <c r="AD28" s="696">
        <f>'Outcome $''s'!K29</f>
        <v>51000</v>
      </c>
      <c r="AE28" s="624"/>
      <c r="AF28" s="695"/>
      <c r="AG28" s="696"/>
      <c r="AH28" s="624"/>
      <c r="AI28" s="695">
        <f>'Outcome %''s'!K29</f>
        <v>7.3479202349795464E-2</v>
      </c>
      <c r="AJ28" s="696">
        <f>'Outcome $''s'!M29</f>
        <v>152100</v>
      </c>
    </row>
    <row r="29" spans="1:36" x14ac:dyDescent="0.2">
      <c r="A29" s="623" t="s">
        <v>20</v>
      </c>
      <c r="B29" s="695">
        <f t="shared" si="17"/>
        <v>7.1186624884525514E-3</v>
      </c>
      <c r="C29" s="696">
        <f t="shared" si="18"/>
        <v>353700</v>
      </c>
      <c r="D29" s="624"/>
      <c r="E29" s="695">
        <f t="shared" si="19"/>
        <v>1.4828410655203227E-2</v>
      </c>
      <c r="F29" s="696">
        <f t="shared" si="20"/>
        <v>184200</v>
      </c>
      <c r="G29" s="624"/>
      <c r="H29" s="695">
        <f t="shared" si="21"/>
        <v>8.6606642579747668E-3</v>
      </c>
      <c r="I29" s="696">
        <f t="shared" si="22"/>
        <v>537900</v>
      </c>
      <c r="J29" s="624"/>
      <c r="K29" s="695">
        <f>'Outcome %''s'!C30</f>
        <v>9.1078935077066794E-3</v>
      </c>
      <c r="L29" s="696">
        <f>'Outcome $''s'!E30</f>
        <v>5700</v>
      </c>
      <c r="M29" s="624"/>
      <c r="N29" s="695">
        <f>'Outcome %''s'!D30</f>
        <v>9.1837874568051255E-3</v>
      </c>
      <c r="O29" s="696">
        <f>'Outcome $''s'!F30</f>
        <v>142600</v>
      </c>
      <c r="P29" s="624"/>
      <c r="Q29" s="695">
        <f>'Outcome %''s'!E30</f>
        <v>4.519695445198822E-3</v>
      </c>
      <c r="R29" s="696">
        <f>'Outcome $''s'!G30</f>
        <v>75800</v>
      </c>
      <c r="S29" s="624"/>
      <c r="T29" s="695">
        <f>'Outcome %''s'!F30</f>
        <v>6.6256550699499584E-3</v>
      </c>
      <c r="U29" s="696">
        <f>'Outcome $''s'!H30</f>
        <v>55600</v>
      </c>
      <c r="V29" s="624"/>
      <c r="W29" s="695">
        <f>'Outcome %''s'!G30</f>
        <v>8.8274497623111563E-3</v>
      </c>
      <c r="X29" s="696">
        <f>'Outcome $''s'!I30</f>
        <v>74000</v>
      </c>
      <c r="Y29" s="624"/>
      <c r="Z29" s="695"/>
      <c r="AA29" s="696"/>
      <c r="AB29" s="624"/>
      <c r="AC29" s="695">
        <f>'Outcome %''s'!I30</f>
        <v>3.1516007532956691E-2</v>
      </c>
      <c r="AD29" s="696">
        <f>'Outcome $''s'!K30</f>
        <v>97500</v>
      </c>
      <c r="AE29" s="624"/>
      <c r="AF29" s="695"/>
      <c r="AG29" s="696"/>
      <c r="AH29" s="624"/>
      <c r="AI29" s="695">
        <f>'Outcome %''s'!K30</f>
        <v>4.1888492855814079E-2</v>
      </c>
      <c r="AJ29" s="696">
        <f>'Outcome $''s'!M30</f>
        <v>86700</v>
      </c>
    </row>
    <row r="30" spans="1:36" x14ac:dyDescent="0.2">
      <c r="A30" s="623" t="s">
        <v>21</v>
      </c>
      <c r="B30" s="695">
        <f t="shared" si="17"/>
        <v>0.12100518654035418</v>
      </c>
      <c r="C30" s="696">
        <f t="shared" si="18"/>
        <v>6012300</v>
      </c>
      <c r="D30" s="624"/>
      <c r="E30" s="695">
        <f t="shared" si="19"/>
        <v>9.8928522552547471E-2</v>
      </c>
      <c r="F30" s="696">
        <f t="shared" si="20"/>
        <v>1228900</v>
      </c>
      <c r="G30" s="624"/>
      <c r="H30" s="695">
        <f t="shared" si="21"/>
        <v>0.11658970445221581</v>
      </c>
      <c r="I30" s="696">
        <f t="shared" si="22"/>
        <v>7241200</v>
      </c>
      <c r="J30" s="624"/>
      <c r="K30" s="695">
        <f>'Outcome %''s'!C31</f>
        <v>9.1063497412713149E-2</v>
      </c>
      <c r="L30" s="696">
        <f>'Outcome $''s'!E31</f>
        <v>56600</v>
      </c>
      <c r="M30" s="624"/>
      <c r="N30" s="695">
        <f>'Outcome %''s'!D31</f>
        <v>0.12253470144825443</v>
      </c>
      <c r="O30" s="696">
        <f>'Outcome $''s'!F31</f>
        <v>1902600</v>
      </c>
      <c r="P30" s="624"/>
      <c r="Q30" s="695">
        <f>'Outcome %''s'!E31</f>
        <v>9.5384733130815164E-2</v>
      </c>
      <c r="R30" s="696">
        <f>'Outcome $''s'!G31</f>
        <v>1599500</v>
      </c>
      <c r="S30" s="624"/>
      <c r="T30" s="695">
        <f>'Outcome %''s'!F31</f>
        <v>0.16022038623697168</v>
      </c>
      <c r="U30" s="696">
        <f>'Outcome $''s'!H31</f>
        <v>1343400</v>
      </c>
      <c r="V30" s="624"/>
      <c r="W30" s="695">
        <f>'Outcome %''s'!G31</f>
        <v>0.13241174643466735</v>
      </c>
      <c r="X30" s="696">
        <f>'Outcome $''s'!I31</f>
        <v>1110200</v>
      </c>
      <c r="Y30" s="624"/>
      <c r="Z30" s="695"/>
      <c r="AA30" s="696"/>
      <c r="AB30" s="624"/>
      <c r="AC30" s="695">
        <f>'Outcome %''s'!I31</f>
        <v>0.30414312617702449</v>
      </c>
      <c r="AD30" s="696">
        <f>'Outcome $''s'!K31</f>
        <v>941100</v>
      </c>
      <c r="AE30" s="624"/>
      <c r="AF30" s="695"/>
      <c r="AG30" s="696"/>
      <c r="AH30" s="624"/>
      <c r="AI30" s="695">
        <f>'Outcome %''s'!K31</f>
        <v>0.13901075802999532</v>
      </c>
      <c r="AJ30" s="696">
        <f>'Outcome $''s'!M31</f>
        <v>287800</v>
      </c>
    </row>
    <row r="31" spans="1:36" x14ac:dyDescent="0.2">
      <c r="A31" s="623" t="s">
        <v>22</v>
      </c>
      <c r="B31" s="695">
        <f t="shared" si="17"/>
        <v>1.620164914674669E-2</v>
      </c>
      <c r="C31" s="696">
        <f t="shared" si="18"/>
        <v>805000</v>
      </c>
      <c r="D31" s="624"/>
      <c r="E31" s="695">
        <f t="shared" si="19"/>
        <v>1.0738924980478341E-2</v>
      </c>
      <c r="F31" s="696">
        <f t="shared" si="20"/>
        <v>133400</v>
      </c>
      <c r="G31" s="624"/>
      <c r="H31" s="695">
        <f t="shared" si="21"/>
        <v>1.510906737252932E-2</v>
      </c>
      <c r="I31" s="696">
        <f t="shared" si="22"/>
        <v>938400</v>
      </c>
      <c r="J31" s="624"/>
      <c r="K31" s="695">
        <f>'Outcome %''s'!C32</f>
        <v>1.6250769419760603E-2</v>
      </c>
      <c r="L31" s="696">
        <f>'Outcome $''s'!E32</f>
        <v>10100</v>
      </c>
      <c r="M31" s="624"/>
      <c r="N31" s="695">
        <f>'Outcome %''s'!D32</f>
        <v>1.2585943350324643E-2</v>
      </c>
      <c r="O31" s="696">
        <f>'Outcome $''s'!F32</f>
        <v>195400</v>
      </c>
      <c r="P31" s="624"/>
      <c r="Q31" s="695">
        <f>'Outcome %''s'!E32</f>
        <v>1.2043622087988103E-2</v>
      </c>
      <c r="R31" s="696">
        <f>'Outcome $''s'!G32</f>
        <v>202000</v>
      </c>
      <c r="S31" s="624"/>
      <c r="T31" s="695">
        <f>'Outcome %''s'!F32</f>
        <v>2.900229923800822E-2</v>
      </c>
      <c r="U31" s="696">
        <f>'Outcome $''s'!H32</f>
        <v>243200</v>
      </c>
      <c r="V31" s="624"/>
      <c r="W31" s="695">
        <f>'Outcome %''s'!G32</f>
        <v>1.8408226747226544E-2</v>
      </c>
      <c r="X31" s="696">
        <f>'Outcome $''s'!I32</f>
        <v>154300</v>
      </c>
      <c r="Y31" s="624"/>
      <c r="Z31" s="695"/>
      <c r="AA31" s="696"/>
      <c r="AB31" s="624"/>
      <c r="AC31" s="695">
        <f>'Outcome %''s'!I32</f>
        <v>2.6741996233521657E-2</v>
      </c>
      <c r="AD31" s="696">
        <f>'Outcome $''s'!K32</f>
        <v>82700</v>
      </c>
      <c r="AE31" s="624"/>
      <c r="AF31" s="695"/>
      <c r="AG31" s="696"/>
      <c r="AH31" s="624"/>
      <c r="AI31" s="695">
        <f>'Outcome %''s'!K32</f>
        <v>2.4501417014266433E-2</v>
      </c>
      <c r="AJ31" s="696">
        <f>'Outcome $''s'!M32</f>
        <v>50700</v>
      </c>
    </row>
    <row r="32" spans="1:36" x14ac:dyDescent="0.2">
      <c r="A32" s="623" t="s">
        <v>23</v>
      </c>
      <c r="B32" s="695">
        <f t="shared" si="17"/>
        <v>6.2995232086108244E-3</v>
      </c>
      <c r="C32" s="696">
        <f t="shared" si="18"/>
        <v>313000</v>
      </c>
      <c r="D32" s="624"/>
      <c r="E32" s="695">
        <f t="shared" si="19"/>
        <v>6.2469308732017934E-3</v>
      </c>
      <c r="F32" s="696">
        <f t="shared" si="20"/>
        <v>77600</v>
      </c>
      <c r="G32" s="624"/>
      <c r="H32" s="695">
        <f t="shared" si="21"/>
        <v>6.2890043858801706E-3</v>
      </c>
      <c r="I32" s="696">
        <f t="shared" si="22"/>
        <v>390600</v>
      </c>
      <c r="J32" s="624"/>
      <c r="K32" s="695">
        <f>'Outcome %''s'!C33</f>
        <v>1.2226794398558451E-2</v>
      </c>
      <c r="L32" s="696">
        <f>'Outcome $''s'!E33</f>
        <v>7600</v>
      </c>
      <c r="M32" s="624"/>
      <c r="N32" s="695">
        <f>'Outcome %''s'!D33</f>
        <v>6.9855664148955731E-3</v>
      </c>
      <c r="O32" s="696">
        <f>'Outcome $''s'!F33</f>
        <v>108500</v>
      </c>
      <c r="P32" s="624"/>
      <c r="Q32" s="695">
        <f>'Outcome %''s'!E33</f>
        <v>4.2071800200443512E-3</v>
      </c>
      <c r="R32" s="696">
        <f>'Outcome $''s'!G33</f>
        <v>70600</v>
      </c>
      <c r="S32" s="624"/>
      <c r="T32" s="695">
        <f>'Outcome %''s'!F33</f>
        <v>7.6496199443967681E-3</v>
      </c>
      <c r="U32" s="696">
        <f>'Outcome $''s'!H33</f>
        <v>64100</v>
      </c>
      <c r="V32" s="624"/>
      <c r="W32" s="695">
        <f>'Outcome %''s'!G33</f>
        <v>7.4173757302570765E-3</v>
      </c>
      <c r="X32" s="696">
        <f>'Outcome $''s'!I33</f>
        <v>62200</v>
      </c>
      <c r="Y32" s="624"/>
      <c r="Z32" s="695"/>
      <c r="AA32" s="696"/>
      <c r="AB32" s="624"/>
      <c r="AC32" s="695">
        <f>'Outcome %''s'!I33</f>
        <v>9.7080979284369113E-3</v>
      </c>
      <c r="AD32" s="696">
        <f>'Outcome $''s'!K33</f>
        <v>30000</v>
      </c>
      <c r="AE32" s="624"/>
      <c r="AF32" s="695"/>
      <c r="AG32" s="696"/>
      <c r="AH32" s="624"/>
      <c r="AI32" s="695">
        <f>'Outcome %''s'!K33</f>
        <v>2.2971422604224103E-2</v>
      </c>
      <c r="AJ32" s="696">
        <f>'Outcome $''s'!M33</f>
        <v>47600</v>
      </c>
    </row>
    <row r="33" spans="1:36" x14ac:dyDescent="0.2">
      <c r="A33" s="623" t="s">
        <v>24</v>
      </c>
      <c r="B33" s="695">
        <f t="shared" si="17"/>
        <v>4.433817772705957E-3</v>
      </c>
      <c r="C33" s="696">
        <f t="shared" si="18"/>
        <v>220300</v>
      </c>
      <c r="D33" s="624"/>
      <c r="E33" s="695">
        <f t="shared" si="19"/>
        <v>4.814000853317877E-3</v>
      </c>
      <c r="F33" s="696">
        <f t="shared" si="20"/>
        <v>59800</v>
      </c>
      <c r="G33" s="624"/>
      <c r="H33" s="695">
        <f t="shared" si="21"/>
        <v>4.5098569597671169E-3</v>
      </c>
      <c r="I33" s="696">
        <f t="shared" si="22"/>
        <v>280100</v>
      </c>
      <c r="J33" s="624"/>
      <c r="K33" s="695">
        <f>'Outcome %''s'!C34</f>
        <v>6.969941225198735E-3</v>
      </c>
      <c r="L33" s="696">
        <f>'Outcome $''s'!E34</f>
        <v>4300</v>
      </c>
      <c r="M33" s="624"/>
      <c r="N33" s="695">
        <f>'Outcome %''s'!D34</f>
        <v>3.6828052829460151E-3</v>
      </c>
      <c r="O33" s="696">
        <f>'Outcome $''s'!F34</f>
        <v>57200</v>
      </c>
      <c r="P33" s="624"/>
      <c r="Q33" s="695">
        <f>'Outcome %''s'!E34</f>
        <v>2.539384133039088E-3</v>
      </c>
      <c r="R33" s="696">
        <f>'Outcome $''s'!G34</f>
        <v>42600</v>
      </c>
      <c r="S33" s="624"/>
      <c r="T33" s="695">
        <f>'Outcome %''s'!F34</f>
        <v>1.1143147163097656E-2</v>
      </c>
      <c r="U33" s="696">
        <f>'Outcome $''s'!H34</f>
        <v>93400</v>
      </c>
      <c r="V33" s="624"/>
      <c r="W33" s="695">
        <f>'Outcome %''s'!G34</f>
        <v>2.7235676509537701E-3</v>
      </c>
      <c r="X33" s="696">
        <f>'Outcome $''s'!I34</f>
        <v>22800</v>
      </c>
      <c r="Y33" s="624"/>
      <c r="Z33" s="695"/>
      <c r="AA33" s="696"/>
      <c r="AB33" s="624"/>
      <c r="AC33" s="695">
        <f>'Outcome %''s'!I34</f>
        <v>4.7457627118644066E-3</v>
      </c>
      <c r="AD33" s="696">
        <f>'Outcome $''s'!K34</f>
        <v>14700</v>
      </c>
      <c r="AE33" s="624"/>
      <c r="AF33" s="695"/>
      <c r="AG33" s="696"/>
      <c r="AH33" s="624"/>
      <c r="AI33" s="695">
        <f>'Outcome %''s'!K34</f>
        <v>2.1781736195092462E-2</v>
      </c>
      <c r="AJ33" s="696">
        <f>'Outcome $''s'!M34</f>
        <v>45100</v>
      </c>
    </row>
    <row r="34" spans="1:36" x14ac:dyDescent="0.2">
      <c r="A34" s="623" t="s">
        <v>25</v>
      </c>
      <c r="B34" s="695">
        <f t="shared" si="17"/>
        <v>8.1149129639357335E-3</v>
      </c>
      <c r="C34" s="696">
        <f t="shared" si="18"/>
        <v>403200</v>
      </c>
      <c r="D34" s="624"/>
      <c r="E34" s="695">
        <f t="shared" si="19"/>
        <v>1.7283712093768364E-2</v>
      </c>
      <c r="F34" s="696">
        <f t="shared" si="20"/>
        <v>214700</v>
      </c>
      <c r="G34" s="624"/>
      <c r="H34" s="695">
        <f t="shared" si="21"/>
        <v>9.9487347927172485E-3</v>
      </c>
      <c r="I34" s="696">
        <f t="shared" si="22"/>
        <v>617900</v>
      </c>
      <c r="J34" s="624"/>
      <c r="K34" s="695">
        <f>'Outcome %''s'!C35</f>
        <v>9.0867077768383795E-3</v>
      </c>
      <c r="L34" s="696">
        <f>'Outcome $''s'!E35</f>
        <v>5600</v>
      </c>
      <c r="M34" s="624"/>
      <c r="N34" s="695">
        <f>'Outcome %''s'!D35</f>
        <v>1.2287508286911046E-2</v>
      </c>
      <c r="O34" s="696">
        <f>'Outcome $''s'!F35</f>
        <v>190800</v>
      </c>
      <c r="P34" s="624"/>
      <c r="Q34" s="695">
        <f>'Outcome %''s'!E35</f>
        <v>6.4780207475486941E-3</v>
      </c>
      <c r="R34" s="696">
        <f>'Outcome $''s'!G35</f>
        <v>108600</v>
      </c>
      <c r="S34" s="624"/>
      <c r="T34" s="695">
        <f>'Outcome %''s'!F35</f>
        <v>4.9692413024624675E-3</v>
      </c>
      <c r="U34" s="696">
        <f>'Outcome $''s'!H35</f>
        <v>41700</v>
      </c>
      <c r="V34" s="624"/>
      <c r="W34" s="695">
        <f>'Outcome %''s'!G35</f>
        <v>6.7413128381763531E-3</v>
      </c>
      <c r="X34" s="696">
        <f>'Outcome $''s'!I35</f>
        <v>56500</v>
      </c>
      <c r="Y34" s="624"/>
      <c r="Z34" s="695"/>
      <c r="AA34" s="696"/>
      <c r="AB34" s="624"/>
      <c r="AC34" s="695">
        <f>'Outcome %''s'!I35</f>
        <v>3.9161958568738227E-2</v>
      </c>
      <c r="AD34" s="696">
        <f>'Outcome $''s'!K35</f>
        <v>121200</v>
      </c>
      <c r="AE34" s="624"/>
      <c r="AF34" s="695"/>
      <c r="AG34" s="696"/>
      <c r="AH34" s="624"/>
      <c r="AI34" s="695">
        <f>'Outcome %''s'!K35</f>
        <v>4.5167980336486141E-2</v>
      </c>
      <c r="AJ34" s="696">
        <f>'Outcome $''s'!M35</f>
        <v>93500</v>
      </c>
    </row>
    <row r="35" spans="1:36" x14ac:dyDescent="0.2">
      <c r="A35" s="623" t="s">
        <v>26</v>
      </c>
      <c r="B35" s="695">
        <f t="shared" si="17"/>
        <v>2.8100301290295313E-2</v>
      </c>
      <c r="C35" s="696">
        <f t="shared" si="18"/>
        <v>1396200</v>
      </c>
      <c r="D35" s="624"/>
      <c r="E35" s="695">
        <f t="shared" si="19"/>
        <v>2.8368794326241134E-2</v>
      </c>
      <c r="F35" s="696">
        <f t="shared" si="20"/>
        <v>352400</v>
      </c>
      <c r="G35" s="624"/>
      <c r="H35" s="695">
        <f t="shared" si="21"/>
        <v>2.815400171313381E-2</v>
      </c>
      <c r="I35" s="696">
        <f t="shared" si="22"/>
        <v>1748600</v>
      </c>
      <c r="J35" s="624"/>
      <c r="K35" s="695">
        <f>'Outcome %''s'!C36</f>
        <v>4.0707150134898909E-2</v>
      </c>
      <c r="L35" s="696">
        <f>'Outcome $''s'!E36</f>
        <v>25300</v>
      </c>
      <c r="M35" s="624"/>
      <c r="N35" s="695">
        <f>'Outcome %''s'!D36</f>
        <v>3.9635849185186339E-2</v>
      </c>
      <c r="O35" s="696">
        <f>'Outcome $''s'!F36</f>
        <v>615400</v>
      </c>
      <c r="P35" s="624"/>
      <c r="Q35" s="695">
        <f>'Outcome %''s'!E36</f>
        <v>1.7505575096466736E-2</v>
      </c>
      <c r="R35" s="696">
        <f>'Outcome $''s'!G36</f>
        <v>293600</v>
      </c>
      <c r="S35" s="624"/>
      <c r="T35" s="695">
        <f>'Outcome %''s'!F36</f>
        <v>3.2164543703211611E-2</v>
      </c>
      <c r="U35" s="696">
        <f>'Outcome $''s'!H36</f>
        <v>269700</v>
      </c>
      <c r="V35" s="624"/>
      <c r="W35" s="695">
        <f>'Outcome %''s'!G36</f>
        <v>2.2928190082851952E-2</v>
      </c>
      <c r="X35" s="696">
        <f>'Outcome $''s'!I36</f>
        <v>192200</v>
      </c>
      <c r="Y35" s="624"/>
      <c r="Z35" s="695"/>
      <c r="AA35" s="696"/>
      <c r="AB35" s="624"/>
      <c r="AC35" s="695">
        <f>'Outcome %''s'!I36</f>
        <v>8.4020715630885118E-2</v>
      </c>
      <c r="AD35" s="696">
        <f>'Outcome $''s'!K36</f>
        <v>260000</v>
      </c>
      <c r="AE35" s="624"/>
      <c r="AF35" s="695"/>
      <c r="AG35" s="696"/>
      <c r="AH35" s="624"/>
      <c r="AI35" s="695">
        <f>'Outcome %''s'!K36</f>
        <v>4.4626365604553464E-2</v>
      </c>
      <c r="AJ35" s="696">
        <f>'Outcome $''s'!M36</f>
        <v>92400</v>
      </c>
    </row>
    <row r="36" spans="1:36" ht="13.5" thickBot="1" x14ac:dyDescent="0.25">
      <c r="A36" s="9" t="s">
        <v>27</v>
      </c>
      <c r="B36" s="229">
        <f t="shared" si="17"/>
        <v>1.724821530280983E-2</v>
      </c>
      <c r="C36" s="253">
        <f t="shared" si="18"/>
        <v>857000</v>
      </c>
      <c r="E36" s="229">
        <f t="shared" si="19"/>
        <v>1.6470645060014007E-2</v>
      </c>
      <c r="F36" s="253">
        <f t="shared" si="20"/>
        <v>204600</v>
      </c>
      <c r="H36" s="229">
        <f t="shared" si="21"/>
        <v>1.7092695996032744E-2</v>
      </c>
      <c r="I36" s="253">
        <f t="shared" si="22"/>
        <v>1061600</v>
      </c>
      <c r="K36" s="229">
        <f>'Outcome %''s'!C37</f>
        <v>1.6115936202373986E-2</v>
      </c>
      <c r="L36" s="253">
        <f>'Outcome $''s'!E37</f>
        <v>10000</v>
      </c>
      <c r="N36" s="229">
        <f>'Outcome %''s'!D37</f>
        <v>2.1776618114992749E-2</v>
      </c>
      <c r="O36" s="253">
        <f>'Outcome $''s'!F37</f>
        <v>338100</v>
      </c>
      <c r="Q36" s="229">
        <f>'Outcome %''s'!E37</f>
        <v>1.2599554050323194E-2</v>
      </c>
      <c r="R36" s="253">
        <f>'Outcome $''s'!G37</f>
        <v>211300</v>
      </c>
      <c r="T36" s="229">
        <f>'Outcome %''s'!F37</f>
        <v>1.9154166474946239E-2</v>
      </c>
      <c r="U36" s="253">
        <f>'Outcome $''s'!H37</f>
        <v>160600</v>
      </c>
      <c r="W36" s="229">
        <f>'Outcome %''s'!G37</f>
        <v>1.6341405905722622E-2</v>
      </c>
      <c r="X36" s="253">
        <f>'Outcome $''s'!I37</f>
        <v>137000</v>
      </c>
      <c r="Z36" s="229"/>
      <c r="AA36" s="253"/>
      <c r="AC36" s="229">
        <f>'Outcome %''s'!I37</f>
        <v>4.698681732580038E-2</v>
      </c>
      <c r="AD36" s="253">
        <f>'Outcome $''s'!K37</f>
        <v>145400</v>
      </c>
      <c r="AF36" s="229"/>
      <c r="AG36" s="253"/>
      <c r="AI36" s="229">
        <f>'Outcome %''s'!K37</f>
        <v>2.8580090800199992E-2</v>
      </c>
      <c r="AJ36" s="253">
        <f>'Outcome $''s'!M37</f>
        <v>59200</v>
      </c>
    </row>
    <row r="37" spans="1:36" ht="13.5" thickBot="1" x14ac:dyDescent="0.25">
      <c r="A37" s="10" t="s">
        <v>28</v>
      </c>
      <c r="B37" s="228">
        <f>SUM(B20:B36)</f>
        <v>0.29530876720544696</v>
      </c>
      <c r="C37" s="256">
        <f>SUM(C20:C36)</f>
        <v>14672800</v>
      </c>
      <c r="E37" s="228">
        <f>SUM(E20:E36)</f>
        <v>0.32498530844221185</v>
      </c>
      <c r="F37" s="256">
        <f>SUM(F20:F36)</f>
        <v>4037000</v>
      </c>
      <c r="H37" s="228">
        <f>SUM(H20:H36)</f>
        <v>0.30124427613656124</v>
      </c>
      <c r="I37" s="256">
        <f>SUM(I20:I36)</f>
        <v>18709800</v>
      </c>
      <c r="K37" s="228">
        <f>SUM(K20:K36)</f>
        <v>0.31275985366408038</v>
      </c>
      <c r="L37" s="256">
        <f>SUM(L20:L36)</f>
        <v>194300</v>
      </c>
      <c r="N37" s="228">
        <f>SUM(N20:N36)</f>
        <v>0.33595355297833884</v>
      </c>
      <c r="O37" s="256">
        <f>SUM(O20:O36)</f>
        <v>5216400</v>
      </c>
      <c r="Q37" s="228">
        <f>SUM(Q20:Q36)</f>
        <v>0.21306485063810277</v>
      </c>
      <c r="R37" s="256">
        <f>SUM(R20:R36)</f>
        <v>3573100</v>
      </c>
      <c r="T37" s="228">
        <f>SUM(T20:T36)</f>
        <v>0.36314613106116628</v>
      </c>
      <c r="U37" s="256">
        <f>SUM(U20:U36)</f>
        <v>3044900</v>
      </c>
      <c r="W37" s="228">
        <f>SUM(W20:W36)</f>
        <v>0.31537368111434194</v>
      </c>
      <c r="X37" s="256">
        <f>SUM(X20:X36)</f>
        <v>2644100</v>
      </c>
      <c r="Z37" s="228"/>
      <c r="AA37" s="256"/>
      <c r="AC37" s="228">
        <f>SUM(AC20:AC36)</f>
        <v>0.8477495291902073</v>
      </c>
      <c r="AD37" s="256">
        <f>SUM(AD20:AD36)</f>
        <v>2623300</v>
      </c>
      <c r="AF37" s="228">
        <f>SUM(AF20:AF36)</f>
        <v>0</v>
      </c>
      <c r="AG37" s="256"/>
      <c r="AI37" s="228">
        <f>SUM(AI20:AI36)</f>
        <v>0.68271169203040571</v>
      </c>
      <c r="AJ37" s="256">
        <f>SUM(AJ20:AJ36)</f>
        <v>1413700</v>
      </c>
    </row>
  </sheetData>
  <mergeCells count="3">
    <mergeCell ref="B5:I5"/>
    <mergeCell ref="Z5:AJ5"/>
    <mergeCell ref="K5:X5"/>
  </mergeCells>
  <conditionalFormatting sqref="N7">
    <cfRule type="expression" dxfId="256" priority="451">
      <formula>N7&lt;0</formula>
    </cfRule>
  </conditionalFormatting>
  <conditionalFormatting sqref="N9 N11">
    <cfRule type="expression" dxfId="255" priority="450">
      <formula>N9&lt;0</formula>
    </cfRule>
  </conditionalFormatting>
  <conditionalFormatting sqref="N12:O12">
    <cfRule type="expression" dxfId="254" priority="449">
      <formula>N12&lt;0</formula>
    </cfRule>
  </conditionalFormatting>
  <conditionalFormatting sqref="R37">
    <cfRule type="expression" dxfId="253" priority="400">
      <formula>R37&lt;0</formula>
    </cfRule>
  </conditionalFormatting>
  <conditionalFormatting sqref="N37">
    <cfRule type="expression" dxfId="252" priority="443">
      <formula>N37&lt;0</formula>
    </cfRule>
  </conditionalFormatting>
  <conditionalFormatting sqref="N17">
    <cfRule type="expression" dxfId="251" priority="447">
      <formula>N17&lt;0</formula>
    </cfRule>
  </conditionalFormatting>
  <conditionalFormatting sqref="N18">
    <cfRule type="expression" dxfId="250" priority="446">
      <formula>N18&lt;0</formula>
    </cfRule>
  </conditionalFormatting>
  <conditionalFormatting sqref="O37">
    <cfRule type="expression" dxfId="249" priority="421">
      <formula>O37&lt;0</formula>
    </cfRule>
  </conditionalFormatting>
  <conditionalFormatting sqref="N36">
    <cfRule type="expression" dxfId="248" priority="444">
      <formula>N36&lt;0</formula>
    </cfRule>
  </conditionalFormatting>
  <conditionalFormatting sqref="O9 O11">
    <cfRule type="expression" dxfId="247" priority="441">
      <formula>O9&lt;0</formula>
    </cfRule>
  </conditionalFormatting>
  <conditionalFormatting sqref="O12">
    <cfRule type="expression" dxfId="246" priority="440">
      <formula>O12&lt;0</formula>
    </cfRule>
  </conditionalFormatting>
  <conditionalFormatting sqref="O17">
    <cfRule type="expression" dxfId="245" priority="438">
      <formula>O17&lt;0</formula>
    </cfRule>
  </conditionalFormatting>
  <conditionalFormatting sqref="O36">
    <cfRule type="expression" dxfId="244" priority="435">
      <formula>O36&lt;0</formula>
    </cfRule>
  </conditionalFormatting>
  <conditionalFormatting sqref="O18">
    <cfRule type="expression" dxfId="243" priority="419">
      <formula>O18&lt;0</formula>
    </cfRule>
  </conditionalFormatting>
  <conditionalFormatting sqref="O7">
    <cfRule type="expression" dxfId="242" priority="417">
      <formula>O7&lt;0</formula>
    </cfRule>
  </conditionalFormatting>
  <conditionalFormatting sqref="R9 R11">
    <cfRule type="expression" dxfId="241" priority="406">
      <formula>R9&lt;0</formula>
    </cfRule>
  </conditionalFormatting>
  <conditionalFormatting sqref="R12">
    <cfRule type="expression" dxfId="240" priority="405">
      <formula>R12&lt;0</formula>
    </cfRule>
  </conditionalFormatting>
  <conditionalFormatting sqref="R12">
    <cfRule type="expression" dxfId="239" priority="413">
      <formula>R12&lt;0</formula>
    </cfRule>
  </conditionalFormatting>
  <conditionalFormatting sqref="R17">
    <cfRule type="expression" dxfId="238" priority="403">
      <formula>R17&lt;0</formula>
    </cfRule>
  </conditionalFormatting>
  <conditionalFormatting sqref="R18">
    <cfRule type="expression" dxfId="237" priority="398">
      <formula>R18&lt;0</formula>
    </cfRule>
  </conditionalFormatting>
  <conditionalFormatting sqref="R36">
    <cfRule type="expression" dxfId="236" priority="401">
      <formula>R36&lt;0</formula>
    </cfRule>
  </conditionalFormatting>
  <conditionalFormatting sqref="X18">
    <cfRule type="expression" dxfId="235" priority="356">
      <formula>X18&lt;0</formula>
    </cfRule>
  </conditionalFormatting>
  <conditionalFormatting sqref="R7">
    <cfRule type="expression" dxfId="234" priority="396">
      <formula>R7&lt;0</formula>
    </cfRule>
  </conditionalFormatting>
  <conditionalFormatting sqref="U9 U11">
    <cfRule type="expression" dxfId="233" priority="385">
      <formula>U9&lt;0</formula>
    </cfRule>
  </conditionalFormatting>
  <conditionalFormatting sqref="U12">
    <cfRule type="expression" dxfId="232" priority="384">
      <formula>U12&lt;0</formula>
    </cfRule>
  </conditionalFormatting>
  <conditionalFormatting sqref="U12">
    <cfRule type="expression" dxfId="231" priority="392">
      <formula>U12&lt;0</formula>
    </cfRule>
  </conditionalFormatting>
  <conditionalFormatting sqref="U17">
    <cfRule type="expression" dxfId="230" priority="382">
      <formula>U17&lt;0</formula>
    </cfRule>
  </conditionalFormatting>
  <conditionalFormatting sqref="U18">
    <cfRule type="expression" dxfId="229" priority="377">
      <formula>U18&lt;0</formula>
    </cfRule>
  </conditionalFormatting>
  <conditionalFormatting sqref="U36">
    <cfRule type="expression" dxfId="228" priority="380">
      <formula>U36&lt;0</formula>
    </cfRule>
  </conditionalFormatting>
  <conditionalFormatting sqref="U37">
    <cfRule type="expression" dxfId="227" priority="379">
      <formula>U37&lt;0</formula>
    </cfRule>
  </conditionalFormatting>
  <conditionalFormatting sqref="C18">
    <cfRule type="expression" dxfId="226" priority="335">
      <formula>C18&lt;0</formula>
    </cfRule>
  </conditionalFormatting>
  <conditionalFormatting sqref="U7">
    <cfRule type="expression" dxfId="225" priority="375">
      <formula>U7&lt;0</formula>
    </cfRule>
  </conditionalFormatting>
  <conditionalFormatting sqref="X9 X11">
    <cfRule type="expression" dxfId="224" priority="364">
      <formula>X9&lt;0</formula>
    </cfRule>
  </conditionalFormatting>
  <conditionalFormatting sqref="X12">
    <cfRule type="expression" dxfId="223" priority="363">
      <formula>X12&lt;0</formula>
    </cfRule>
  </conditionalFormatting>
  <conditionalFormatting sqref="X12">
    <cfRule type="expression" dxfId="222" priority="371">
      <formula>X12&lt;0</formula>
    </cfRule>
  </conditionalFormatting>
  <conditionalFormatting sqref="X17">
    <cfRule type="expression" dxfId="221" priority="361">
      <formula>X17&lt;0</formula>
    </cfRule>
  </conditionalFormatting>
  <conditionalFormatting sqref="X36">
    <cfRule type="expression" dxfId="220" priority="359">
      <formula>X36&lt;0</formula>
    </cfRule>
  </conditionalFormatting>
  <conditionalFormatting sqref="X37">
    <cfRule type="expression" dxfId="219" priority="358">
      <formula>X37&lt;0</formula>
    </cfRule>
  </conditionalFormatting>
  <conditionalFormatting sqref="X7">
    <cfRule type="expression" dxfId="218" priority="354">
      <formula>X7&lt;0</formula>
    </cfRule>
  </conditionalFormatting>
  <conditionalFormatting sqref="C7">
    <cfRule type="expression" dxfId="217" priority="333">
      <formula>C7&lt;0</formula>
    </cfRule>
  </conditionalFormatting>
  <conditionalFormatting sqref="C12">
    <cfRule type="expression" dxfId="216" priority="350">
      <formula>C12&lt;0</formula>
    </cfRule>
  </conditionalFormatting>
  <conditionalFormatting sqref="C9">
    <cfRule type="expression" dxfId="215" priority="331">
      <formula>C9&lt;0</formula>
    </cfRule>
  </conditionalFormatting>
  <conditionalFormatting sqref="AA12">
    <cfRule type="expression" dxfId="214" priority="328">
      <formula>AA12&lt;0</formula>
    </cfRule>
  </conditionalFormatting>
  <conditionalFormatting sqref="C11">
    <cfRule type="expression" dxfId="213" priority="343">
      <formula>C11&lt;0</formula>
    </cfRule>
  </conditionalFormatting>
  <conditionalFormatting sqref="C12">
    <cfRule type="expression" dxfId="212" priority="342">
      <formula>C12&lt;0</formula>
    </cfRule>
  </conditionalFormatting>
  <conditionalFormatting sqref="AD37">
    <cfRule type="expression" dxfId="211" priority="293">
      <formula>AD37&lt;0</formula>
    </cfRule>
  </conditionalFormatting>
  <conditionalFormatting sqref="C17">
    <cfRule type="expression" dxfId="210" priority="340">
      <formula>C17&lt;0</formula>
    </cfRule>
  </conditionalFormatting>
  <conditionalFormatting sqref="AA37">
    <cfRule type="expression" dxfId="209" priority="315">
      <formula>AA37&lt;0</formula>
    </cfRule>
  </conditionalFormatting>
  <conditionalFormatting sqref="C36">
    <cfRule type="expression" dxfId="208" priority="338">
      <formula>C36&lt;0</formula>
    </cfRule>
  </conditionalFormatting>
  <conditionalFormatting sqref="C37">
    <cfRule type="expression" dxfId="207" priority="337">
      <formula>C37&lt;0</formula>
    </cfRule>
  </conditionalFormatting>
  <conditionalFormatting sqref="AD36">
    <cfRule type="expression" dxfId="206" priority="294">
      <formula>AD36&lt;0</formula>
    </cfRule>
  </conditionalFormatting>
  <conditionalFormatting sqref="AD18">
    <cfRule type="expression" dxfId="205" priority="291">
      <formula>AD18&lt;0</formula>
    </cfRule>
  </conditionalFormatting>
  <conditionalFormatting sqref="AD7">
    <cfRule type="expression" dxfId="204" priority="289">
      <formula>AD7&lt;0</formula>
    </cfRule>
  </conditionalFormatting>
  <conditionalFormatting sqref="AD9">
    <cfRule type="expression" dxfId="203" priority="287">
      <formula>AD9&lt;0</formula>
    </cfRule>
  </conditionalFormatting>
  <conditionalFormatting sqref="AA11">
    <cfRule type="expression" dxfId="202" priority="321">
      <formula>AA11&lt;0</formula>
    </cfRule>
  </conditionalFormatting>
  <conditionalFormatting sqref="AA12">
    <cfRule type="expression" dxfId="201" priority="320">
      <formula>AA12&lt;0</formula>
    </cfRule>
  </conditionalFormatting>
  <conditionalFormatting sqref="AG37">
    <cfRule type="expression" dxfId="200" priority="271">
      <formula>AG37&lt;0</formula>
    </cfRule>
  </conditionalFormatting>
  <conditionalFormatting sqref="AA17">
    <cfRule type="expression" dxfId="199" priority="318">
      <formula>AA17&lt;0</formula>
    </cfRule>
  </conditionalFormatting>
  <conditionalFormatting sqref="AA36">
    <cfRule type="expression" dxfId="198" priority="316">
      <formula>AA36&lt;0</formula>
    </cfRule>
  </conditionalFormatting>
  <conditionalFormatting sqref="AA18">
    <cfRule type="expression" dxfId="197" priority="313">
      <formula>AA18&lt;0</formula>
    </cfRule>
  </conditionalFormatting>
  <conditionalFormatting sqref="AA7">
    <cfRule type="expression" dxfId="196" priority="311">
      <formula>AA7&lt;0</formula>
    </cfRule>
  </conditionalFormatting>
  <conditionalFormatting sqref="AA9">
    <cfRule type="expression" dxfId="195" priority="309">
      <formula>AA9&lt;0</formula>
    </cfRule>
  </conditionalFormatting>
  <conditionalFormatting sqref="AD12">
    <cfRule type="expression" dxfId="194" priority="306">
      <formula>AD12&lt;0</formula>
    </cfRule>
  </conditionalFormatting>
  <conditionalFormatting sqref="AJ37">
    <cfRule type="expression" dxfId="193" priority="249">
      <formula>AJ37&lt;0</formula>
    </cfRule>
  </conditionalFormatting>
  <conditionalFormatting sqref="AG11">
    <cfRule type="expression" dxfId="192" priority="277">
      <formula>AG11&lt;0</formula>
    </cfRule>
  </conditionalFormatting>
  <conditionalFormatting sqref="AG12">
    <cfRule type="expression" dxfId="191" priority="276">
      <formula>AG12&lt;0</formula>
    </cfRule>
  </conditionalFormatting>
  <conditionalFormatting sqref="F37">
    <cfRule type="expression" dxfId="190" priority="227">
      <formula>F37&lt;0</formula>
    </cfRule>
  </conditionalFormatting>
  <conditionalFormatting sqref="AG17">
    <cfRule type="expression" dxfId="189" priority="274">
      <formula>AG17&lt;0</formula>
    </cfRule>
  </conditionalFormatting>
  <conditionalFormatting sqref="AD11">
    <cfRule type="expression" dxfId="188" priority="299">
      <formula>AD11&lt;0</formula>
    </cfRule>
  </conditionalFormatting>
  <conditionalFormatting sqref="AD12">
    <cfRule type="expression" dxfId="187" priority="298">
      <formula>AD12&lt;0</formula>
    </cfRule>
  </conditionalFormatting>
  <conditionalFormatting sqref="AD17">
    <cfRule type="expression" dxfId="186" priority="296">
      <formula>AD17&lt;0</formula>
    </cfRule>
  </conditionalFormatting>
  <conditionalFormatting sqref="AG7">
    <cfRule type="expression" dxfId="185" priority="267">
      <formula>AG7&lt;0</formula>
    </cfRule>
  </conditionalFormatting>
  <conditionalFormatting sqref="AG12">
    <cfRule type="expression" dxfId="184" priority="284">
      <formula>AG12&lt;0</formula>
    </cfRule>
  </conditionalFormatting>
  <conditionalFormatting sqref="AG9">
    <cfRule type="expression" dxfId="183" priority="265">
      <formula>AG9&lt;0</formula>
    </cfRule>
  </conditionalFormatting>
  <conditionalFormatting sqref="AJ12">
    <cfRule type="expression" dxfId="182" priority="262">
      <formula>AJ12&lt;0</formula>
    </cfRule>
  </conditionalFormatting>
  <conditionalFormatting sqref="AG36">
    <cfRule type="expression" dxfId="181" priority="272">
      <formula>AG36&lt;0</formula>
    </cfRule>
  </conditionalFormatting>
  <conditionalFormatting sqref="AG18">
    <cfRule type="expression" dxfId="180" priority="269">
      <formula>AG18&lt;0</formula>
    </cfRule>
  </conditionalFormatting>
  <conditionalFormatting sqref="AJ11">
    <cfRule type="expression" dxfId="179" priority="255">
      <formula>AJ11&lt;0</formula>
    </cfRule>
  </conditionalFormatting>
  <conditionalFormatting sqref="AJ12">
    <cfRule type="expression" dxfId="178" priority="254">
      <formula>AJ12&lt;0</formula>
    </cfRule>
  </conditionalFormatting>
  <conditionalFormatting sqref="AJ17">
    <cfRule type="expression" dxfId="177" priority="252">
      <formula>AJ17&lt;0</formula>
    </cfRule>
  </conditionalFormatting>
  <conditionalFormatting sqref="AJ18">
    <cfRule type="expression" dxfId="176" priority="247">
      <formula>AJ18&lt;0</formula>
    </cfRule>
  </conditionalFormatting>
  <conditionalFormatting sqref="AJ36">
    <cfRule type="expression" dxfId="175" priority="250">
      <formula>AJ36&lt;0</formula>
    </cfRule>
  </conditionalFormatting>
  <conditionalFormatting sqref="I37">
    <cfRule type="expression" dxfId="174" priority="205">
      <formula>I37&lt;0</formula>
    </cfRule>
  </conditionalFormatting>
  <conditionalFormatting sqref="AJ7">
    <cfRule type="expression" dxfId="173" priority="245">
      <formula>AJ7&lt;0</formula>
    </cfRule>
  </conditionalFormatting>
  <conditionalFormatting sqref="AJ9">
    <cfRule type="expression" dxfId="172" priority="243">
      <formula>AJ9&lt;0</formula>
    </cfRule>
  </conditionalFormatting>
  <conditionalFormatting sqref="F11">
    <cfRule type="expression" dxfId="171" priority="233">
      <formula>F11&lt;0</formula>
    </cfRule>
  </conditionalFormatting>
  <conditionalFormatting sqref="F12">
    <cfRule type="expression" dxfId="170" priority="232">
      <formula>F12&lt;0</formula>
    </cfRule>
  </conditionalFormatting>
  <conditionalFormatting sqref="F12">
    <cfRule type="expression" dxfId="169" priority="240">
      <formula>F12&lt;0</formula>
    </cfRule>
  </conditionalFormatting>
  <conditionalFormatting sqref="F17">
    <cfRule type="expression" dxfId="168" priority="230">
      <formula>F17&lt;0</formula>
    </cfRule>
  </conditionalFormatting>
  <conditionalFormatting sqref="F18">
    <cfRule type="expression" dxfId="167" priority="225">
      <formula>F18&lt;0</formula>
    </cfRule>
  </conditionalFormatting>
  <conditionalFormatting sqref="F36">
    <cfRule type="expression" dxfId="166" priority="228">
      <formula>F36&lt;0</formula>
    </cfRule>
  </conditionalFormatting>
  <conditionalFormatting sqref="F7">
    <cfRule type="expression" dxfId="165" priority="223">
      <formula>F7&lt;0</formula>
    </cfRule>
  </conditionalFormatting>
  <conditionalFormatting sqref="F9">
    <cfRule type="expression" dxfId="164" priority="221">
      <formula>F9&lt;0</formula>
    </cfRule>
  </conditionalFormatting>
  <conditionalFormatting sqref="I12">
    <cfRule type="expression" dxfId="163" priority="218">
      <formula>I12&lt;0</formula>
    </cfRule>
  </conditionalFormatting>
  <conditionalFormatting sqref="I11">
    <cfRule type="expression" dxfId="162" priority="211">
      <formula>I11&lt;0</formula>
    </cfRule>
  </conditionalFormatting>
  <conditionalFormatting sqref="I12">
    <cfRule type="expression" dxfId="161" priority="210">
      <formula>I12&lt;0</formula>
    </cfRule>
  </conditionalFormatting>
  <conditionalFormatting sqref="AC9 AC11">
    <cfRule type="expression" dxfId="160" priority="161">
      <formula>AC9&lt;0</formula>
    </cfRule>
  </conditionalFormatting>
  <conditionalFormatting sqref="I17">
    <cfRule type="expression" dxfId="159" priority="208">
      <formula>I17&lt;0</formula>
    </cfRule>
  </conditionalFormatting>
  <conditionalFormatting sqref="I36">
    <cfRule type="expression" dxfId="158" priority="206">
      <formula>I36&lt;0</formula>
    </cfRule>
  </conditionalFormatting>
  <conditionalFormatting sqref="I18">
    <cfRule type="expression" dxfId="157" priority="203">
      <formula>I18&lt;0</formula>
    </cfRule>
  </conditionalFormatting>
  <conditionalFormatting sqref="I7">
    <cfRule type="expression" dxfId="156" priority="201">
      <formula>I7&lt;0</formula>
    </cfRule>
  </conditionalFormatting>
  <conditionalFormatting sqref="I9">
    <cfRule type="expression" dxfId="155" priority="199">
      <formula>I9&lt;0</formula>
    </cfRule>
  </conditionalFormatting>
  <conditionalFormatting sqref="Q7">
    <cfRule type="expression" dxfId="154" priority="198">
      <formula>Q7&lt;0</formula>
    </cfRule>
  </conditionalFormatting>
  <conditionalFormatting sqref="Q9 Q11">
    <cfRule type="expression" dxfId="153" priority="197">
      <formula>Q9&lt;0</formula>
    </cfRule>
  </conditionalFormatting>
  <conditionalFormatting sqref="Q12">
    <cfRule type="expression" dxfId="152" priority="196">
      <formula>Q12&lt;0</formula>
    </cfRule>
  </conditionalFormatting>
  <conditionalFormatting sqref="Q37">
    <cfRule type="expression" dxfId="151" priority="190">
      <formula>Q37&lt;0</formula>
    </cfRule>
  </conditionalFormatting>
  <conditionalFormatting sqref="Q17">
    <cfRule type="expression" dxfId="150" priority="194">
      <formula>Q17&lt;0</formula>
    </cfRule>
  </conditionalFormatting>
  <conditionalFormatting sqref="Q18">
    <cfRule type="expression" dxfId="149" priority="193">
      <formula>Q18&lt;0</formula>
    </cfRule>
  </conditionalFormatting>
  <conditionalFormatting sqref="Q36">
    <cfRule type="expression" dxfId="148" priority="191">
      <formula>Q36&lt;0</formula>
    </cfRule>
  </conditionalFormatting>
  <conditionalFormatting sqref="T7">
    <cfRule type="expression" dxfId="147" priority="189">
      <formula>T7&lt;0</formula>
    </cfRule>
  </conditionalFormatting>
  <conditionalFormatting sqref="T9 T11">
    <cfRule type="expression" dxfId="146" priority="188">
      <formula>T9&lt;0</formula>
    </cfRule>
  </conditionalFormatting>
  <conditionalFormatting sqref="T12">
    <cfRule type="expression" dxfId="145" priority="187">
      <formula>T12&lt;0</formula>
    </cfRule>
  </conditionalFormatting>
  <conditionalFormatting sqref="T37">
    <cfRule type="expression" dxfId="144" priority="181">
      <formula>T37&lt;0</formula>
    </cfRule>
  </conditionalFormatting>
  <conditionalFormatting sqref="T17">
    <cfRule type="expression" dxfId="143" priority="185">
      <formula>T17&lt;0</formula>
    </cfRule>
  </conditionalFormatting>
  <conditionalFormatting sqref="T18">
    <cfRule type="expression" dxfId="142" priority="184">
      <formula>T18&lt;0</formula>
    </cfRule>
  </conditionalFormatting>
  <conditionalFormatting sqref="T36">
    <cfRule type="expression" dxfId="141" priority="182">
      <formula>T36&lt;0</formula>
    </cfRule>
  </conditionalFormatting>
  <conditionalFormatting sqref="W7">
    <cfRule type="expression" dxfId="140" priority="180">
      <formula>W7&lt;0</formula>
    </cfRule>
  </conditionalFormatting>
  <conditionalFormatting sqref="W9 W11">
    <cfRule type="expression" dxfId="139" priority="179">
      <formula>W9&lt;0</formula>
    </cfRule>
  </conditionalFormatting>
  <conditionalFormatting sqref="W12">
    <cfRule type="expression" dxfId="138" priority="178">
      <formula>W12&lt;0</formula>
    </cfRule>
  </conditionalFormatting>
  <conditionalFormatting sqref="W37">
    <cfRule type="expression" dxfId="137" priority="172">
      <formula>W37&lt;0</formula>
    </cfRule>
  </conditionalFormatting>
  <conditionalFormatting sqref="W17">
    <cfRule type="expression" dxfId="136" priority="176">
      <formula>W17&lt;0</formula>
    </cfRule>
  </conditionalFormatting>
  <conditionalFormatting sqref="W18">
    <cfRule type="expression" dxfId="135" priority="175">
      <formula>W18&lt;0</formula>
    </cfRule>
  </conditionalFormatting>
  <conditionalFormatting sqref="W36">
    <cfRule type="expression" dxfId="134" priority="173">
      <formula>W36&lt;0</formula>
    </cfRule>
  </conditionalFormatting>
  <conditionalFormatting sqref="Z7">
    <cfRule type="expression" dxfId="133" priority="171">
      <formula>Z7&lt;0</formula>
    </cfRule>
  </conditionalFormatting>
  <conditionalFormatting sqref="Z9 Z11">
    <cfRule type="expression" dxfId="132" priority="170">
      <formula>Z9&lt;0</formula>
    </cfRule>
  </conditionalFormatting>
  <conditionalFormatting sqref="Z12">
    <cfRule type="expression" dxfId="131" priority="169">
      <formula>Z12&lt;0</formula>
    </cfRule>
  </conditionalFormatting>
  <conditionalFormatting sqref="Z37">
    <cfRule type="expression" dxfId="130" priority="163">
      <formula>Z37&lt;0</formula>
    </cfRule>
  </conditionalFormatting>
  <conditionalFormatting sqref="Z17">
    <cfRule type="expression" dxfId="129" priority="167">
      <formula>Z17&lt;0</formula>
    </cfRule>
  </conditionalFormatting>
  <conditionalFormatting sqref="Z18">
    <cfRule type="expression" dxfId="128" priority="166">
      <formula>Z18&lt;0</formula>
    </cfRule>
  </conditionalFormatting>
  <conditionalFormatting sqref="Z36">
    <cfRule type="expression" dxfId="127" priority="164">
      <formula>Z36&lt;0</formula>
    </cfRule>
  </conditionalFormatting>
  <conditionalFormatting sqref="AC7">
    <cfRule type="expression" dxfId="126" priority="162">
      <formula>AC7&lt;0</formula>
    </cfRule>
  </conditionalFormatting>
  <conditionalFormatting sqref="AC12">
    <cfRule type="expression" dxfId="125" priority="160">
      <formula>AC12&lt;0</formula>
    </cfRule>
  </conditionalFormatting>
  <conditionalFormatting sqref="AC37">
    <cfRule type="expression" dxfId="124" priority="154">
      <formula>AC37&lt;0</formula>
    </cfRule>
  </conditionalFormatting>
  <conditionalFormatting sqref="AC17">
    <cfRule type="expression" dxfId="123" priority="158">
      <formula>AC17&lt;0</formula>
    </cfRule>
  </conditionalFormatting>
  <conditionalFormatting sqref="AC18">
    <cfRule type="expression" dxfId="122" priority="157">
      <formula>AC18&lt;0</formula>
    </cfRule>
  </conditionalFormatting>
  <conditionalFormatting sqref="AC36">
    <cfRule type="expression" dxfId="121" priority="155">
      <formula>AC36&lt;0</formula>
    </cfRule>
  </conditionalFormatting>
  <conditionalFormatting sqref="AF7">
    <cfRule type="expression" dxfId="120" priority="153">
      <formula>AF7&lt;0</formula>
    </cfRule>
  </conditionalFormatting>
  <conditionalFormatting sqref="AF9 AF11">
    <cfRule type="expression" dxfId="119" priority="152">
      <formula>AF9&lt;0</formula>
    </cfRule>
  </conditionalFormatting>
  <conditionalFormatting sqref="AF12">
    <cfRule type="expression" dxfId="118" priority="151">
      <formula>AF12&lt;0</formula>
    </cfRule>
  </conditionalFormatting>
  <conditionalFormatting sqref="AF37">
    <cfRule type="expression" dxfId="117" priority="145">
      <formula>AF37&lt;0</formula>
    </cfRule>
  </conditionalFormatting>
  <conditionalFormatting sqref="AF17">
    <cfRule type="expression" dxfId="116" priority="149">
      <formula>AF17&lt;0</formula>
    </cfRule>
  </conditionalFormatting>
  <conditionalFormatting sqref="AF18">
    <cfRule type="expression" dxfId="115" priority="148">
      <formula>AF18&lt;0</formula>
    </cfRule>
  </conditionalFormatting>
  <conditionalFormatting sqref="AF36">
    <cfRule type="expression" dxfId="114" priority="146">
      <formula>AF36&lt;0</formula>
    </cfRule>
  </conditionalFormatting>
  <conditionalFormatting sqref="AI7">
    <cfRule type="expression" dxfId="113" priority="144">
      <formula>AI7&lt;0</formula>
    </cfRule>
  </conditionalFormatting>
  <conditionalFormatting sqref="AI9 AI11">
    <cfRule type="expression" dxfId="112" priority="143">
      <formula>AI9&lt;0</formula>
    </cfRule>
  </conditionalFormatting>
  <conditionalFormatting sqref="AI12">
    <cfRule type="expression" dxfId="111" priority="142">
      <formula>AI12&lt;0</formula>
    </cfRule>
  </conditionalFormatting>
  <conditionalFormatting sqref="AI37">
    <cfRule type="expression" dxfId="110" priority="136">
      <formula>AI37&lt;0</formula>
    </cfRule>
  </conditionalFormatting>
  <conditionalFormatting sqref="AI17">
    <cfRule type="expression" dxfId="109" priority="140">
      <formula>AI17&lt;0</formula>
    </cfRule>
  </conditionalFormatting>
  <conditionalFormatting sqref="AI18">
    <cfRule type="expression" dxfId="108" priority="139">
      <formula>AI18&lt;0</formula>
    </cfRule>
  </conditionalFormatting>
  <conditionalFormatting sqref="AI36">
    <cfRule type="expression" dxfId="107" priority="137">
      <formula>AI36&lt;0</formula>
    </cfRule>
  </conditionalFormatting>
  <conditionalFormatting sqref="B7">
    <cfRule type="expression" dxfId="106" priority="135">
      <formula>B7&lt;0</formula>
    </cfRule>
  </conditionalFormatting>
  <conditionalFormatting sqref="B9 B11">
    <cfRule type="expression" dxfId="105" priority="134">
      <formula>B9&lt;0</formula>
    </cfRule>
  </conditionalFormatting>
  <conditionalFormatting sqref="B12">
    <cfRule type="expression" dxfId="104" priority="133">
      <formula>B12&lt;0</formula>
    </cfRule>
  </conditionalFormatting>
  <conditionalFormatting sqref="B37">
    <cfRule type="expression" dxfId="103" priority="127">
      <formula>B37&lt;0</formula>
    </cfRule>
  </conditionalFormatting>
  <conditionalFormatting sqref="B17">
    <cfRule type="expression" dxfId="102" priority="131">
      <formula>B17&lt;0</formula>
    </cfRule>
  </conditionalFormatting>
  <conditionalFormatting sqref="B18">
    <cfRule type="expression" dxfId="101" priority="130">
      <formula>B18&lt;0</formula>
    </cfRule>
  </conditionalFormatting>
  <conditionalFormatting sqref="B36">
    <cfRule type="expression" dxfId="100" priority="128">
      <formula>B36&lt;0</formula>
    </cfRule>
  </conditionalFormatting>
  <conditionalFormatting sqref="E7">
    <cfRule type="expression" dxfId="99" priority="108">
      <formula>E7&lt;0</formula>
    </cfRule>
  </conditionalFormatting>
  <conditionalFormatting sqref="E9 E11">
    <cfRule type="expression" dxfId="98" priority="107">
      <formula>E9&lt;0</formula>
    </cfRule>
  </conditionalFormatting>
  <conditionalFormatting sqref="E12">
    <cfRule type="expression" dxfId="97" priority="106">
      <formula>E12&lt;0</formula>
    </cfRule>
  </conditionalFormatting>
  <conditionalFormatting sqref="Z10">
    <cfRule type="expression" dxfId="96" priority="57">
      <formula>Z10&lt;0</formula>
    </cfRule>
  </conditionalFormatting>
  <conditionalFormatting sqref="E37">
    <cfRule type="expression" dxfId="95" priority="100">
      <formula>E37&lt;0</formula>
    </cfRule>
  </conditionalFormatting>
  <conditionalFormatting sqref="E17">
    <cfRule type="expression" dxfId="94" priority="104">
      <formula>E17&lt;0</formula>
    </cfRule>
  </conditionalFormatting>
  <conditionalFormatting sqref="E18">
    <cfRule type="expression" dxfId="93" priority="103">
      <formula>E18&lt;0</formula>
    </cfRule>
  </conditionalFormatting>
  <conditionalFormatting sqref="L17">
    <cfRule type="expression" dxfId="92" priority="78">
      <formula>L17&lt;0</formula>
    </cfRule>
  </conditionalFormatting>
  <conditionalFormatting sqref="E36">
    <cfRule type="expression" dxfId="91" priority="101">
      <formula>E36&lt;0</formula>
    </cfRule>
  </conditionalFormatting>
  <conditionalFormatting sqref="H7">
    <cfRule type="expression" dxfId="90" priority="99">
      <formula>H7&lt;0</formula>
    </cfRule>
  </conditionalFormatting>
  <conditionalFormatting sqref="H9 H11">
    <cfRule type="expression" dxfId="89" priority="98">
      <formula>H9&lt;0</formula>
    </cfRule>
  </conditionalFormatting>
  <conditionalFormatting sqref="H12">
    <cfRule type="expression" dxfId="88" priority="97">
      <formula>H12&lt;0</formula>
    </cfRule>
  </conditionalFormatting>
  <conditionalFormatting sqref="N14:N16">
    <cfRule type="expression" dxfId="87" priority="48">
      <formula>N14&lt;0</formula>
    </cfRule>
  </conditionalFormatting>
  <conditionalFormatting sqref="H37">
    <cfRule type="expression" dxfId="86" priority="91">
      <formula>H37&lt;0</formula>
    </cfRule>
  </conditionalFormatting>
  <conditionalFormatting sqref="H17">
    <cfRule type="expression" dxfId="85" priority="95">
      <formula>H17&lt;0</formula>
    </cfRule>
  </conditionalFormatting>
  <conditionalFormatting sqref="H18">
    <cfRule type="expression" dxfId="84" priority="94">
      <formula>H18&lt;0</formula>
    </cfRule>
  </conditionalFormatting>
  <conditionalFormatting sqref="U10">
    <cfRule type="expression" dxfId="83" priority="69">
      <formula>U10&lt;0</formula>
    </cfRule>
  </conditionalFormatting>
  <conditionalFormatting sqref="H36">
    <cfRule type="expression" dxfId="82" priority="92">
      <formula>H36&lt;0</formula>
    </cfRule>
  </conditionalFormatting>
  <conditionalFormatting sqref="K7">
    <cfRule type="expression" dxfId="81" priority="90">
      <formula>K7&lt;0</formula>
    </cfRule>
  </conditionalFormatting>
  <conditionalFormatting sqref="K9 K11">
    <cfRule type="expression" dxfId="80" priority="89">
      <formula>K9&lt;0</formula>
    </cfRule>
  </conditionalFormatting>
  <conditionalFormatting sqref="K12:L12">
    <cfRule type="expression" dxfId="79" priority="88">
      <formula>K12&lt;0</formula>
    </cfRule>
  </conditionalFormatting>
  <conditionalFormatting sqref="AJ14:AJ16">
    <cfRule type="expression" dxfId="78" priority="39">
      <formula>AJ14&lt;0</formula>
    </cfRule>
  </conditionalFormatting>
  <conditionalFormatting sqref="K37">
    <cfRule type="expression" dxfId="77" priority="82">
      <formula>K37&lt;0</formula>
    </cfRule>
  </conditionalFormatting>
  <conditionalFormatting sqref="K17">
    <cfRule type="expression" dxfId="76" priority="86">
      <formula>K17&lt;0</formula>
    </cfRule>
  </conditionalFormatting>
  <conditionalFormatting sqref="K18">
    <cfRule type="expression" dxfId="75" priority="85">
      <formula>K18&lt;0</formula>
    </cfRule>
  </conditionalFormatting>
  <conditionalFormatting sqref="Q10">
    <cfRule type="expression" dxfId="74" priority="60">
      <formula>Q10&lt;0</formula>
    </cfRule>
  </conditionalFormatting>
  <conditionalFormatting sqref="K36">
    <cfRule type="expression" dxfId="73" priority="83">
      <formula>K36&lt;0</formula>
    </cfRule>
  </conditionalFormatting>
  <conditionalFormatting sqref="L9 L11">
    <cfRule type="expression" dxfId="72" priority="81">
      <formula>L9&lt;0</formula>
    </cfRule>
  </conditionalFormatting>
  <conditionalFormatting sqref="L12">
    <cfRule type="expression" dxfId="71" priority="80">
      <formula>L12&lt;0</formula>
    </cfRule>
  </conditionalFormatting>
  <conditionalFormatting sqref="AF14:AF16">
    <cfRule type="expression" dxfId="70" priority="31">
      <formula>AF14&lt;0</formula>
    </cfRule>
  </conditionalFormatting>
  <conditionalFormatting sqref="B10">
    <cfRule type="expression" dxfId="69" priority="53">
      <formula>B10&lt;0</formula>
    </cfRule>
  </conditionalFormatting>
  <conditionalFormatting sqref="L36">
    <cfRule type="expression" dxfId="68" priority="76">
      <formula>L36&lt;0</formula>
    </cfRule>
  </conditionalFormatting>
  <conditionalFormatting sqref="L37">
    <cfRule type="expression" dxfId="67" priority="75">
      <formula>L37&lt;0</formula>
    </cfRule>
  </conditionalFormatting>
  <conditionalFormatting sqref="L18">
    <cfRule type="expression" dxfId="66" priority="74">
      <formula>L18&lt;0</formula>
    </cfRule>
  </conditionalFormatting>
  <conditionalFormatting sqref="L7">
    <cfRule type="expression" dxfId="65" priority="73">
      <formula>L7&lt;0</formula>
    </cfRule>
  </conditionalFormatting>
  <conditionalFormatting sqref="N10">
    <cfRule type="expression" dxfId="64" priority="72">
      <formula>N10&lt;0</formula>
    </cfRule>
  </conditionalFormatting>
  <conditionalFormatting sqref="O10">
    <cfRule type="expression" dxfId="63" priority="71">
      <formula>O10&lt;0</formula>
    </cfRule>
  </conditionalFormatting>
  <conditionalFormatting sqref="R10">
    <cfRule type="expression" dxfId="62" priority="70">
      <formula>R10&lt;0</formula>
    </cfRule>
  </conditionalFormatting>
  <conditionalFormatting sqref="X10">
    <cfRule type="expression" dxfId="61" priority="68">
      <formula>X10&lt;0</formula>
    </cfRule>
  </conditionalFormatting>
  <conditionalFormatting sqref="C10">
    <cfRule type="expression" dxfId="60" priority="67">
      <formula>C10&lt;0</formula>
    </cfRule>
  </conditionalFormatting>
  <conditionalFormatting sqref="AD10">
    <cfRule type="expression" dxfId="59" priority="65">
      <formula>AD10&lt;0</formula>
    </cfRule>
  </conditionalFormatting>
  <conditionalFormatting sqref="AA10">
    <cfRule type="expression" dxfId="58" priority="66">
      <formula>AA10&lt;0</formula>
    </cfRule>
  </conditionalFormatting>
  <conditionalFormatting sqref="AG10">
    <cfRule type="expression" dxfId="57" priority="64">
      <formula>AG10&lt;0</formula>
    </cfRule>
  </conditionalFormatting>
  <conditionalFormatting sqref="AJ10">
    <cfRule type="expression" dxfId="56" priority="63">
      <formula>AJ10&lt;0</formula>
    </cfRule>
  </conditionalFormatting>
  <conditionalFormatting sqref="F10">
    <cfRule type="expression" dxfId="55" priority="62">
      <formula>F10&lt;0</formula>
    </cfRule>
  </conditionalFormatting>
  <conditionalFormatting sqref="I10">
    <cfRule type="expression" dxfId="54" priority="61">
      <formula>I10&lt;0</formula>
    </cfRule>
  </conditionalFormatting>
  <conditionalFormatting sqref="T10">
    <cfRule type="expression" dxfId="53" priority="59">
      <formula>T10&lt;0</formula>
    </cfRule>
  </conditionalFormatting>
  <conditionalFormatting sqref="W10">
    <cfRule type="expression" dxfId="52" priority="58">
      <formula>W10&lt;0</formula>
    </cfRule>
  </conditionalFormatting>
  <conditionalFormatting sqref="AC10">
    <cfRule type="expression" dxfId="51" priority="56">
      <formula>AC10&lt;0</formula>
    </cfRule>
  </conditionalFormatting>
  <conditionalFormatting sqref="AF10">
    <cfRule type="expression" dxfId="50" priority="55">
      <formula>AF10&lt;0</formula>
    </cfRule>
  </conditionalFormatting>
  <conditionalFormatting sqref="AI10">
    <cfRule type="expression" dxfId="49" priority="54">
      <formula>AI10&lt;0</formula>
    </cfRule>
  </conditionalFormatting>
  <conditionalFormatting sqref="E10">
    <cfRule type="expression" dxfId="48" priority="52">
      <formula>E10&lt;0</formula>
    </cfRule>
  </conditionalFormatting>
  <conditionalFormatting sqref="H10">
    <cfRule type="expression" dxfId="47" priority="51">
      <formula>H10&lt;0</formula>
    </cfRule>
  </conditionalFormatting>
  <conditionalFormatting sqref="K10">
    <cfRule type="expression" dxfId="46" priority="50">
      <formula>K10&lt;0</formula>
    </cfRule>
  </conditionalFormatting>
  <conditionalFormatting sqref="L10">
    <cfRule type="expression" dxfId="45" priority="49">
      <formula>L10&lt;0</formula>
    </cfRule>
  </conditionalFormatting>
  <conditionalFormatting sqref="O14:O16">
    <cfRule type="expression" dxfId="44" priority="47">
      <formula>O14&lt;0</formula>
    </cfRule>
  </conditionalFormatting>
  <conditionalFormatting sqref="R14:R16">
    <cfRule type="expression" dxfId="43" priority="46">
      <formula>R14&lt;0</formula>
    </cfRule>
  </conditionalFormatting>
  <conditionalFormatting sqref="U14:U16">
    <cfRule type="expression" dxfId="42" priority="45">
      <formula>U14&lt;0</formula>
    </cfRule>
  </conditionalFormatting>
  <conditionalFormatting sqref="X14:X16">
    <cfRule type="expression" dxfId="41" priority="44">
      <formula>X14&lt;0</formula>
    </cfRule>
  </conditionalFormatting>
  <conditionalFormatting sqref="C14:C16">
    <cfRule type="expression" dxfId="40" priority="43">
      <formula>C14&lt;0</formula>
    </cfRule>
  </conditionalFormatting>
  <conditionalFormatting sqref="AD14:AD16">
    <cfRule type="expression" dxfId="39" priority="41">
      <formula>AD14&lt;0</formula>
    </cfRule>
  </conditionalFormatting>
  <conditionalFormatting sqref="AA14:AA16">
    <cfRule type="expression" dxfId="38" priority="42">
      <formula>AA14&lt;0</formula>
    </cfRule>
  </conditionalFormatting>
  <conditionalFormatting sqref="AG14:AG16">
    <cfRule type="expression" dxfId="37" priority="40">
      <formula>AG14&lt;0</formula>
    </cfRule>
  </conditionalFormatting>
  <conditionalFormatting sqref="F14:F16">
    <cfRule type="expression" dxfId="36" priority="38">
      <formula>F14&lt;0</formula>
    </cfRule>
  </conditionalFormatting>
  <conditionalFormatting sqref="I14:I16">
    <cfRule type="expression" dxfId="35" priority="37">
      <formula>I14&lt;0</formula>
    </cfRule>
  </conditionalFormatting>
  <conditionalFormatting sqref="Q14:Q16">
    <cfRule type="expression" dxfId="34" priority="36">
      <formula>Q14&lt;0</formula>
    </cfRule>
  </conditionalFormatting>
  <conditionalFormatting sqref="T14:T16">
    <cfRule type="expression" dxfId="33" priority="35">
      <formula>T14&lt;0</formula>
    </cfRule>
  </conditionalFormatting>
  <conditionalFormatting sqref="W14:W16">
    <cfRule type="expression" dxfId="32" priority="34">
      <formula>W14&lt;0</formula>
    </cfRule>
  </conditionalFormatting>
  <conditionalFormatting sqref="Z14:Z16">
    <cfRule type="expression" dxfId="31" priority="33">
      <formula>Z14&lt;0</formula>
    </cfRule>
  </conditionalFormatting>
  <conditionalFormatting sqref="AC14:AC16">
    <cfRule type="expression" dxfId="30" priority="32">
      <formula>AC14&lt;0</formula>
    </cfRule>
  </conditionalFormatting>
  <conditionalFormatting sqref="AI14:AI16">
    <cfRule type="expression" dxfId="29" priority="30">
      <formula>AI14&lt;0</formula>
    </cfRule>
  </conditionalFormatting>
  <conditionalFormatting sqref="B14:B16">
    <cfRule type="expression" dxfId="28" priority="29">
      <formula>B14&lt;0</formula>
    </cfRule>
  </conditionalFormatting>
  <conditionalFormatting sqref="E14:E16">
    <cfRule type="expression" dxfId="27" priority="28">
      <formula>E14&lt;0</formula>
    </cfRule>
  </conditionalFormatting>
  <conditionalFormatting sqref="H14:H16">
    <cfRule type="expression" dxfId="26" priority="27">
      <formula>H14&lt;0</formula>
    </cfRule>
  </conditionalFormatting>
  <conditionalFormatting sqref="K14:K16">
    <cfRule type="expression" dxfId="25" priority="26">
      <formula>K14&lt;0</formula>
    </cfRule>
  </conditionalFormatting>
  <conditionalFormatting sqref="L14:L16">
    <cfRule type="expression" dxfId="24" priority="25">
      <formula>L14&lt;0</formula>
    </cfRule>
  </conditionalFormatting>
  <conditionalFormatting sqref="N20:N35">
    <cfRule type="expression" dxfId="23" priority="24">
      <formula>N20&lt;0</formula>
    </cfRule>
  </conditionalFormatting>
  <conditionalFormatting sqref="O20:O35">
    <cfRule type="expression" dxfId="22" priority="23">
      <formula>O20&lt;0</formula>
    </cfRule>
  </conditionalFormatting>
  <conditionalFormatting sqref="R20:R35">
    <cfRule type="expression" dxfId="21" priority="22">
      <formula>R20&lt;0</formula>
    </cfRule>
  </conditionalFormatting>
  <conditionalFormatting sqref="U20:U35">
    <cfRule type="expression" dxfId="20" priority="21">
      <formula>U20&lt;0</formula>
    </cfRule>
  </conditionalFormatting>
  <conditionalFormatting sqref="X20:X35">
    <cfRule type="expression" dxfId="19" priority="20">
      <formula>X20&lt;0</formula>
    </cfRule>
  </conditionalFormatting>
  <conditionalFormatting sqref="C20:C35">
    <cfRule type="expression" dxfId="18" priority="19">
      <formula>C20&lt;0</formula>
    </cfRule>
  </conditionalFormatting>
  <conditionalFormatting sqref="AD20:AD35">
    <cfRule type="expression" dxfId="17" priority="17">
      <formula>AD20&lt;0</formula>
    </cfRule>
  </conditionalFormatting>
  <conditionalFormatting sqref="AA20:AA35">
    <cfRule type="expression" dxfId="16" priority="18">
      <formula>AA20&lt;0</formula>
    </cfRule>
  </conditionalFormatting>
  <conditionalFormatting sqref="AG20:AG35">
    <cfRule type="expression" dxfId="15" priority="16">
      <formula>AG20&lt;0</formula>
    </cfRule>
  </conditionalFormatting>
  <conditionalFormatting sqref="AJ20:AJ35">
    <cfRule type="expression" dxfId="14" priority="15">
      <formula>AJ20&lt;0</formula>
    </cfRule>
  </conditionalFormatting>
  <conditionalFormatting sqref="F20:F35">
    <cfRule type="expression" dxfId="13" priority="14">
      <formula>F20&lt;0</formula>
    </cfRule>
  </conditionalFormatting>
  <conditionalFormatting sqref="I20:I35">
    <cfRule type="expression" dxfId="12" priority="13">
      <formula>I20&lt;0</formula>
    </cfRule>
  </conditionalFormatting>
  <conditionalFormatting sqref="Q20:Q35">
    <cfRule type="expression" dxfId="11" priority="12">
      <formula>Q20&lt;0</formula>
    </cfRule>
  </conditionalFormatting>
  <conditionalFormatting sqref="T20:T35">
    <cfRule type="expression" dxfId="10" priority="11">
      <formula>T20&lt;0</formula>
    </cfRule>
  </conditionalFormatting>
  <conditionalFormatting sqref="W20:W35">
    <cfRule type="expression" dxfId="9" priority="10">
      <formula>W20&lt;0</formula>
    </cfRule>
  </conditionalFormatting>
  <conditionalFormatting sqref="Z20:Z35">
    <cfRule type="expression" dxfId="8" priority="9">
      <formula>Z20&lt;0</formula>
    </cfRule>
  </conditionalFormatting>
  <conditionalFormatting sqref="AC20:AC35">
    <cfRule type="expression" dxfId="7" priority="8">
      <formula>AC20&lt;0</formula>
    </cfRule>
  </conditionalFormatting>
  <conditionalFormatting sqref="AF20:AF35">
    <cfRule type="expression" dxfId="6" priority="7">
      <formula>AF20&lt;0</formula>
    </cfRule>
  </conditionalFormatting>
  <conditionalFormatting sqref="AI20:AI35">
    <cfRule type="expression" dxfId="5" priority="6">
      <formula>AI20&lt;0</formula>
    </cfRule>
  </conditionalFormatting>
  <conditionalFormatting sqref="B20:B35">
    <cfRule type="expression" dxfId="4" priority="5">
      <formula>B20&lt;0</formula>
    </cfRule>
  </conditionalFormatting>
  <conditionalFormatting sqref="E20:E35">
    <cfRule type="expression" dxfId="3" priority="4">
      <formula>E20&lt;0</formula>
    </cfRule>
  </conditionalFormatting>
  <conditionalFormatting sqref="H20:H35">
    <cfRule type="expression" dxfId="2" priority="3">
      <formula>H20&lt;0</formula>
    </cfRule>
  </conditionalFormatting>
  <conditionalFormatting sqref="K20:K35">
    <cfRule type="expression" dxfId="1" priority="2">
      <formula>K20&lt;0</formula>
    </cfRule>
  </conditionalFormatting>
  <conditionalFormatting sqref="L20:L35">
    <cfRule type="expression" dxfId="0" priority="1">
      <formula>L20&lt;0</formula>
    </cfRule>
  </conditionalFormatting>
  <pageMargins left="0.7" right="0.7" top="0.75" bottom="0.75" header="0.3" footer="0.3"/>
  <pageSetup scale="67" fitToWidth="3" orientation="landscape" r:id="rId1"/>
  <headerFooter>
    <oddFooter>&amp;LPage &amp;P of &amp;N&amp;R&amp;F:&amp;A</oddFooter>
  </headerFooter>
  <colBreaks count="2" manualBreakCount="2">
    <brk id="10" max="1048575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17</vt:i4>
      </vt:variant>
    </vt:vector>
  </HeadingPairs>
  <TitlesOfParts>
    <vt:vector size="46" baseType="lpstr">
      <vt:lpstr>FY16 I&amp;G Distribution</vt:lpstr>
      <vt:lpstr>Distributive Model</vt:lpstr>
      <vt:lpstr>Data for Funding Rec</vt:lpstr>
      <vt:lpstr>Stop Loss Flag</vt:lpstr>
      <vt:lpstr>Distribution Plot</vt:lpstr>
      <vt:lpstr>Outcome %'s</vt:lpstr>
      <vt:lpstr>Outcome $'s</vt:lpstr>
      <vt:lpstr>Performance Measures</vt:lpstr>
      <vt:lpstr>Dollars by Measure</vt:lpstr>
      <vt:lpstr>FY15 I&amp;G Actual</vt:lpstr>
      <vt:lpstr>Institutional Share</vt:lpstr>
      <vt:lpstr>Award Table</vt:lpstr>
      <vt:lpstr>STEMH Table</vt:lpstr>
      <vt:lpstr>At-Risk Table</vt:lpstr>
      <vt:lpstr>SCH Summary</vt:lpstr>
      <vt:lpstr>Research Table</vt:lpstr>
      <vt:lpstr>MP30_Table</vt:lpstr>
      <vt:lpstr>MP60_Table</vt:lpstr>
      <vt:lpstr>Dual Credit Table</vt:lpstr>
      <vt:lpstr>Matrices</vt:lpstr>
      <vt:lpstr>Award Data</vt:lpstr>
      <vt:lpstr>STEMH Data</vt:lpstr>
      <vt:lpstr>At-Risk Data</vt:lpstr>
      <vt:lpstr>FY16 EOC SCH Calc Sheet</vt:lpstr>
      <vt:lpstr>AY2013-14-Census</vt:lpstr>
      <vt:lpstr>AY2013-14-end_of_course</vt:lpstr>
      <vt:lpstr>Raw_Award_Data</vt:lpstr>
      <vt:lpstr>Raw_STEMH_Data</vt:lpstr>
      <vt:lpstr>Raw_At-Risk_Data</vt:lpstr>
      <vt:lpstr>'FY16 I&amp;G Distribution'!Print_Area</vt:lpstr>
      <vt:lpstr>'Performance Measures'!Print_Area</vt:lpstr>
      <vt:lpstr>'SCH Summary'!Print_Area</vt:lpstr>
      <vt:lpstr>'At-Risk Data'!Print_Titles</vt:lpstr>
      <vt:lpstr>'Award Data'!Print_Titles</vt:lpstr>
      <vt:lpstr>'Dollars by Measure'!Print_Titles</vt:lpstr>
      <vt:lpstr>'FY16 EOC SCH Calc Sheet'!Print_Titles</vt:lpstr>
      <vt:lpstr>'Institutional Share'!Print_Titles</vt:lpstr>
      <vt:lpstr>MP30_Table!Print_Titles</vt:lpstr>
      <vt:lpstr>MP60_Table!Print_Titles</vt:lpstr>
      <vt:lpstr>'Performance Measures'!Print_Titles</vt:lpstr>
      <vt:lpstr>'SCH Summary'!Print_Titles</vt:lpstr>
      <vt:lpstr>'STEMH Data'!Print_Titles</vt:lpstr>
      <vt:lpstr>Q1b_awardee</vt:lpstr>
      <vt:lpstr>Q5a4_M30_Points_by_Sem</vt:lpstr>
      <vt:lpstr>Raw_Awards_Data</vt:lpstr>
      <vt:lpstr>Raw_STEMH_Data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2014-09-04T19:57:27Z</cp:lastPrinted>
  <dcterms:created xsi:type="dcterms:W3CDTF">2006-09-16T00:00:00Z</dcterms:created>
  <dcterms:modified xsi:type="dcterms:W3CDTF">2019-06-12T21:17:57Z</dcterms:modified>
</cp:coreProperties>
</file>